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fa\Downloads\"/>
    </mc:Choice>
  </mc:AlternateContent>
  <xr:revisionPtr revIDLastSave="0" documentId="13_ncr:1_{F24F22C3-ADE5-46EA-B385-AFCE4521F919}" xr6:coauthVersionLast="47" xr6:coauthVersionMax="47" xr10:uidLastSave="{00000000-0000-0000-0000-000000000000}"/>
  <bookViews>
    <workbookView xWindow="28680" yWindow="-120" windowWidth="29040" windowHeight="15720" xr2:uid="{9115B1E7-991C-41E3-B39C-569E5363CF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" i="1"/>
  <c r="C17" i="1" l="1"/>
  <c r="C18" i="1"/>
  <c r="C19" i="1"/>
  <c r="C16" i="1"/>
  <c r="G7" i="1"/>
  <c r="G10" i="1"/>
  <c r="G11" i="1"/>
  <c r="G5" i="1"/>
  <c r="D6" i="1"/>
  <c r="D7" i="1"/>
  <c r="D8" i="1"/>
  <c r="D9" i="1"/>
  <c r="D10" i="1"/>
  <c r="D11" i="1"/>
  <c r="D12" i="1"/>
  <c r="I12" i="1" s="1"/>
  <c r="D5" i="1"/>
  <c r="C13" i="1"/>
  <c r="G8" i="1"/>
  <c r="G6" i="1"/>
  <c r="I9" i="1" l="1"/>
  <c r="I11" i="1"/>
  <c r="I5" i="1"/>
  <c r="I6" i="1"/>
  <c r="I8" i="1"/>
  <c r="I7" i="1"/>
  <c r="I10" i="1"/>
  <c r="G19" i="1"/>
  <c r="G17" i="1"/>
  <c r="D19" i="1"/>
  <c r="D17" i="1"/>
  <c r="G18" i="1"/>
  <c r="D18" i="1"/>
  <c r="D13" i="1"/>
  <c r="G16" i="1"/>
  <c r="D16" i="1"/>
  <c r="C20" i="1"/>
  <c r="G13" i="1"/>
  <c r="R2" i="1" l="1"/>
  <c r="I13" i="1"/>
  <c r="I18" i="1"/>
  <c r="I17" i="1"/>
  <c r="I19" i="1"/>
  <c r="I16" i="1"/>
  <c r="R22" i="1"/>
  <c r="R24" i="1" s="1"/>
  <c r="L7" i="1"/>
  <c r="M7" i="1" s="1"/>
  <c r="L9" i="1"/>
  <c r="M9" i="1" s="1"/>
  <c r="L10" i="1"/>
  <c r="L5" i="1"/>
  <c r="L6" i="1"/>
  <c r="M6" i="1" s="1"/>
  <c r="L8" i="1"/>
  <c r="M8" i="1" s="1"/>
  <c r="L12" i="1"/>
  <c r="L11" i="1"/>
  <c r="G20" i="1"/>
  <c r="D20" i="1"/>
  <c r="H7" i="1"/>
  <c r="J7" i="1" s="1"/>
  <c r="H19" i="1"/>
  <c r="J19" i="1" s="1"/>
  <c r="H18" i="1"/>
  <c r="J18" i="1" s="1"/>
  <c r="H16" i="1"/>
  <c r="J16" i="1" s="1"/>
  <c r="H17" i="1"/>
  <c r="J17" i="1" s="1"/>
  <c r="H6" i="1"/>
  <c r="J6" i="1" s="1"/>
  <c r="H12" i="1"/>
  <c r="J12" i="1" s="1"/>
  <c r="H5" i="1"/>
  <c r="J5" i="1" s="1"/>
  <c r="H9" i="1"/>
  <c r="J9" i="1" s="1"/>
  <c r="H10" i="1"/>
  <c r="J10" i="1" s="1"/>
  <c r="H11" i="1"/>
  <c r="J11" i="1" s="1"/>
  <c r="H8" i="1"/>
  <c r="J8" i="1" s="1"/>
  <c r="J13" i="1" l="1"/>
  <c r="R25" i="1"/>
  <c r="R26" i="1" s="1"/>
  <c r="R23" i="1"/>
  <c r="L16" i="1"/>
  <c r="M12" i="1"/>
  <c r="N12" i="1" s="1"/>
  <c r="L19" i="1"/>
  <c r="M11" i="1"/>
  <c r="L17" i="1"/>
  <c r="M10" i="1"/>
  <c r="L18" i="1"/>
  <c r="P11" i="1"/>
  <c r="Q11" i="1" s="1"/>
  <c r="P5" i="1"/>
  <c r="L13" i="1"/>
  <c r="M5" i="1"/>
  <c r="P12" i="1"/>
  <c r="P10" i="1"/>
  <c r="P8" i="1"/>
  <c r="Q8" i="1" s="1"/>
  <c r="R8" i="1" s="1"/>
  <c r="P7" i="1"/>
  <c r="Q7" i="1" s="1"/>
  <c r="R7" i="1" s="1"/>
  <c r="P9" i="1"/>
  <c r="Q9" i="1" s="1"/>
  <c r="R9" i="1" s="1"/>
  <c r="P6" i="1"/>
  <c r="Q6" i="1" s="1"/>
  <c r="R6" i="1" s="1"/>
  <c r="N8" i="1"/>
  <c r="N7" i="1"/>
  <c r="N6" i="1"/>
  <c r="N9" i="1"/>
  <c r="J20" i="1"/>
  <c r="H20" i="1"/>
  <c r="H13" i="1"/>
  <c r="N11" i="1" l="1"/>
  <c r="N10" i="1"/>
  <c r="N5" i="1"/>
  <c r="P16" i="1"/>
  <c r="M13" i="1"/>
  <c r="L20" i="1"/>
  <c r="M16" i="1" s="1"/>
  <c r="P13" i="1"/>
  <c r="R11" i="1"/>
  <c r="P17" i="1"/>
  <c r="Q5" i="1"/>
  <c r="R5" i="1" s="1"/>
  <c r="Q10" i="1"/>
  <c r="R10" i="1" s="1"/>
  <c r="P18" i="1"/>
  <c r="Q12" i="1"/>
  <c r="R12" i="1" s="1"/>
  <c r="P19" i="1"/>
  <c r="M17" i="1" l="1"/>
  <c r="N17" i="1" s="1"/>
  <c r="M19" i="1"/>
  <c r="N19" i="1" s="1"/>
  <c r="P20" i="1"/>
  <c r="Q16" i="1" s="1"/>
  <c r="R16" i="1" s="1"/>
  <c r="N16" i="1"/>
  <c r="M18" i="1"/>
  <c r="N18" i="1" s="1"/>
  <c r="Q13" i="1"/>
  <c r="Q17" i="1" l="1"/>
  <c r="R17" i="1" s="1"/>
  <c r="Q19" i="1"/>
  <c r="R19" i="1" s="1"/>
  <c r="Q18" i="1"/>
  <c r="R18" i="1" s="1"/>
  <c r="M20" i="1"/>
  <c r="N20" i="1"/>
  <c r="R20" i="1" l="1"/>
  <c r="Q20" i="1"/>
</calcChain>
</file>

<file path=xl/sharedStrings.xml><?xml version="1.0" encoding="utf-8"?>
<sst xmlns="http://schemas.openxmlformats.org/spreadsheetml/2006/main" count="58" uniqueCount="35">
  <si>
    <t>Asset</t>
  </si>
  <si>
    <t>Gruppo</t>
  </si>
  <si>
    <t>SP500</t>
  </si>
  <si>
    <t>Azioni</t>
  </si>
  <si>
    <t>Oro</t>
  </si>
  <si>
    <t>Bitcoin</t>
  </si>
  <si>
    <t>Cripto</t>
  </si>
  <si>
    <t>Obbligazioni</t>
  </si>
  <si>
    <t>Totale</t>
  </si>
  <si>
    <t>Capitale a disposizione</t>
  </si>
  <si>
    <t>Quantità</t>
  </si>
  <si>
    <t>% Target</t>
  </si>
  <si>
    <t>% Attuale</t>
  </si>
  <si>
    <t>%Target</t>
  </si>
  <si>
    <t>Qtà da Ven/Acq.</t>
  </si>
  <si>
    <t>Delta €</t>
  </si>
  <si>
    <t>Nuovo Target</t>
  </si>
  <si>
    <t>Asset relativo</t>
  </si>
  <si>
    <t>Diff. %</t>
  </si>
  <si>
    <t>Val. Attuale</t>
  </si>
  <si>
    <t>Val. Target</t>
  </si>
  <si>
    <t>Val.Target</t>
  </si>
  <si>
    <t>Scost.</t>
  </si>
  <si>
    <t>Nasdaq 100</t>
  </si>
  <si>
    <t>Stoxx Europe 600</t>
  </si>
  <si>
    <t>MSCI Emerging Markets</t>
  </si>
  <si>
    <t>MSCI Japan</t>
  </si>
  <si>
    <t>Physical Gold</t>
  </si>
  <si>
    <t>BTP Valore Sc Mz30</t>
  </si>
  <si>
    <t>Quot. Att.le</t>
  </si>
  <si>
    <t>Inv. per rib.con SOLI acq.</t>
  </si>
  <si>
    <t>Diff. % Massima</t>
  </si>
  <si>
    <t>Acquisiti e Vendite</t>
  </si>
  <si>
    <t>Nuovo Capitale a dispos.</t>
  </si>
  <si>
    <t>Acquisti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</si>
</sst>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0.0%"/>
    <numFmt numFmtId="165" formatCode="#,##0.00\ &quot;€&quot;"/>
    <numFmt numFmtId="166" formatCode="0.0"/>
    <numFmt numFmtId="167" formatCode="0.0000%"/>
    <numFmt numFmtId="168" formatCode="#,##0\ &quot;€&quot;"/>
    <numFmt numFmtId="169" formatCode="_-* #,##0\ &quot;€&quot;_-;\-* #,##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39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0" fontId="1" fillId="2" borderId="0" xfId="0" applyFont="1" applyFill="1"/>
    <xf numFmtId="165" fontId="0" fillId="0" borderId="0" xfId="0" applyNumberFormat="1"/>
    <xf numFmtId="0" fontId="0" fillId="2" borderId="0" xfId="0" applyFill="1"/>
    <xf numFmtId="9" fontId="1" fillId="2" borderId="0" xfId="2" applyFont="1" applyFill="1"/>
    <xf numFmtId="165" fontId="1" fillId="2" borderId="0" xfId="0" applyNumberFormat="1" applyFont="1" applyFill="1"/>
    <xf numFmtId="164" fontId="0" fillId="0" borderId="0" xfId="2" applyNumberFormat="1" applyFont="1"/>
    <xf numFmtId="0" fontId="1" fillId="0" borderId="0" xfId="0" applyFont="1"/>
    <xf numFmtId="164" fontId="0" fillId="0" borderId="0" xfId="2" applyNumberFormat="1" applyFont="1" applyFill="1"/>
    <xf numFmtId="9" fontId="1" fillId="0" borderId="0" xfId="2" applyFont="1" applyFill="1"/>
    <xf numFmtId="166" fontId="0" fillId="0" borderId="0" xfId="0" applyNumberFormat="1"/>
    <xf numFmtId="10" fontId="0" fillId="0" borderId="0" xfId="2" applyNumberFormat="1" applyFont="1"/>
    <xf numFmtId="10" fontId="1" fillId="2" borderId="0" xfId="2" applyNumberFormat="1" applyFont="1" applyFill="1"/>
    <xf numFmtId="10" fontId="0" fillId="0" borderId="0" xfId="2" applyNumberFormat="1" applyFont="1" applyFill="1"/>
    <xf numFmtId="165" fontId="0" fillId="0" borderId="0" xfId="2" applyNumberFormat="1" applyFont="1" applyFill="1"/>
    <xf numFmtId="166" fontId="0" fillId="0" borderId="0" xfId="2" applyNumberFormat="1" applyFont="1" applyFill="1"/>
    <xf numFmtId="0" fontId="0" fillId="0" borderId="0" xfId="0" applyAlignment="1">
      <alignment horizontal="right"/>
    </xf>
    <xf numFmtId="167" fontId="0" fillId="0" borderId="0" xfId="2" applyNumberFormat="1" applyFont="1"/>
    <xf numFmtId="0" fontId="1" fillId="2" borderId="0" xfId="0" applyFont="1" applyFill="1" applyAlignment="1">
      <alignment horizontal="right"/>
    </xf>
    <xf numFmtId="168" fontId="0" fillId="0" borderId="0" xfId="0" applyNumberFormat="1"/>
    <xf numFmtId="168" fontId="1" fillId="2" borderId="0" xfId="0" applyNumberFormat="1" applyFont="1" applyFill="1"/>
    <xf numFmtId="169" fontId="0" fillId="3" borderId="0" xfId="1" applyNumberFormat="1" applyFont="1" applyFill="1"/>
    <xf numFmtId="168" fontId="0" fillId="3" borderId="0" xfId="0" applyNumberFormat="1" applyFill="1"/>
    <xf numFmtId="164" fontId="3" fillId="0" borderId="0" xfId="2" applyNumberFormat="1" applyFont="1" applyFill="1"/>
    <xf numFmtId="168" fontId="3" fillId="0" borderId="0" xfId="0" applyNumberFormat="1" applyFont="1"/>
    <xf numFmtId="164" fontId="3" fillId="0" borderId="0" xfId="2" applyNumberFormat="1" applyFont="1"/>
    <xf numFmtId="9" fontId="3" fillId="0" borderId="0" xfId="2" applyFo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5">
    <dxf>
      <font>
        <color rgb="FFFF0000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1F3F4"/>
          <bgColor rgb="FFF1F3F4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Ribilanciamento-style" pivot="0" count="4" xr9:uid="{1B2A2AA6-578D-4CBD-8611-2AF488A8B6A4}">
      <tableStyleElement type="headerRow" dxfId="4"/>
      <tableStyleElement type="totalRow" dxfId="3"/>
      <tableStyleElement type="firstRowStripe" dxfId="2"/>
      <tableStyleElement type="secondRowStripe" dxfId="1"/>
    </tableStyle>
  </tableStyles>
  <colors>
    <mruColors>
      <color rgb="FFF8F3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Foglio1!$H$4</c:f>
              <c:strCache>
                <c:ptCount val="1"/>
                <c:pt idx="0">
                  <c:v>% Attuale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51-44EC-90CD-BF2D4F6AA7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51-44EC-90CD-BF2D4F6AA7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51-44EC-90CD-BF2D4F6AA7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51-44EC-90CD-BF2D4F6AA7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51-44EC-90CD-BF2D4F6AA7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351-44EC-90CD-BF2D4F6AA7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351-44EC-90CD-BF2D4F6AA7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351-44EC-90CD-BF2D4F6AA74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Foglio1!$A$5:$A$12</c:f>
              <c:strCache>
                <c:ptCount val="8"/>
                <c:pt idx="0">
                  <c:v>SP500</c:v>
                </c:pt>
                <c:pt idx="1">
                  <c:v>Nasdaq 100</c:v>
                </c:pt>
                <c:pt idx="2">
                  <c:v>MSCI Emerging Markets</c:v>
                </c:pt>
                <c:pt idx="3">
                  <c:v>Stoxx Europe 600</c:v>
                </c:pt>
                <c:pt idx="4">
                  <c:v>MSCI Japan</c:v>
                </c:pt>
                <c:pt idx="5">
                  <c:v>Physical Gold</c:v>
                </c:pt>
                <c:pt idx="6">
                  <c:v>Bitcoin</c:v>
                </c:pt>
                <c:pt idx="7">
                  <c:v>BTP Valore Sc Mz30</c:v>
                </c:pt>
              </c:strCache>
            </c:strRef>
          </c:cat>
          <c:val>
            <c:numRef>
              <c:f>Foglio1!$H$5:$H$12</c:f>
              <c:numCache>
                <c:formatCode>0.0%</c:formatCode>
                <c:ptCount val="8"/>
                <c:pt idx="0">
                  <c:v>0.18651398199679714</c:v>
                </c:pt>
                <c:pt idx="1">
                  <c:v>0.10736798138946149</c:v>
                </c:pt>
                <c:pt idx="2">
                  <c:v>0.10408424116824357</c:v>
                </c:pt>
                <c:pt idx="3">
                  <c:v>0.17403728458286474</c:v>
                </c:pt>
                <c:pt idx="4">
                  <c:v>3.2774890860982051E-2</c:v>
                </c:pt>
                <c:pt idx="5">
                  <c:v>0.10397247844943662</c:v>
                </c:pt>
                <c:pt idx="6">
                  <c:v>2.3158793384872648E-2</c:v>
                </c:pt>
                <c:pt idx="7">
                  <c:v>0.26809034816734167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6C9-AC56-24CF1B74A7C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Foglio1!$H$15</c:f>
              <c:strCache>
                <c:ptCount val="1"/>
                <c:pt idx="0">
                  <c:v>% Attuale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C4-4C22-9816-E9421D6BC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C4-4C22-9816-E9421D6BC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C4-4C22-9816-E9421D6BC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C4-4C22-9816-E9421D6BC3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Foglio1!$B$16:$B$19</c:f>
              <c:strCache>
                <c:ptCount val="4"/>
                <c:pt idx="0">
                  <c:v>Azioni</c:v>
                </c:pt>
                <c:pt idx="1">
                  <c:v>Cripto</c:v>
                </c:pt>
                <c:pt idx="2">
                  <c:v>Oro</c:v>
                </c:pt>
                <c:pt idx="3">
                  <c:v>Obbligazioni</c:v>
                </c:pt>
              </c:strCache>
            </c:strRef>
          </c:cat>
          <c:val>
            <c:numRef>
              <c:f>Foglio1!$H$16:$H$19</c:f>
              <c:numCache>
                <c:formatCode>0.0%</c:formatCode>
                <c:ptCount val="4"/>
                <c:pt idx="0">
                  <c:v>0.60477837999834905</c:v>
                </c:pt>
                <c:pt idx="1">
                  <c:v>2.3158793384872648E-2</c:v>
                </c:pt>
                <c:pt idx="2">
                  <c:v>0.10397247844943662</c:v>
                </c:pt>
                <c:pt idx="3">
                  <c:v>0.26809034816734167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C4-4C22-9816-E9421D6BC33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21</xdr:row>
      <xdr:rowOff>14287</xdr:rowOff>
    </xdr:from>
    <xdr:to>
      <xdr:col>4</xdr:col>
      <xdr:colOff>523876</xdr:colOff>
      <xdr:row>34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D81FDBA-F465-93C7-88C3-81A5EAB75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21</xdr:row>
      <xdr:rowOff>9525</xdr:rowOff>
    </xdr:from>
    <xdr:to>
      <xdr:col>10</xdr:col>
      <xdr:colOff>0</xdr:colOff>
      <xdr:row>34</xdr:row>
      <xdr:rowOff>180975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4C2922B-387E-4115-B0DE-E36C585FB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3977-0D18-46AC-9581-7C96029715FF}">
  <dimension ref="A1:T45"/>
  <sheetViews>
    <sheetView tabSelected="1" workbookViewId="0">
      <selection activeCell="D1" sqref="D1"/>
    </sheetView>
  </sheetViews>
  <sheetFormatPr defaultRowHeight="15" x14ac:dyDescent="0.25"/>
  <cols>
    <col min="1" max="2" width="16.28515625" customWidth="1"/>
    <col min="3" max="10" width="12.42578125" customWidth="1"/>
    <col min="11" max="11" width="3.42578125" customWidth="1"/>
    <col min="12" max="14" width="12.42578125" customWidth="1"/>
    <col min="15" max="15" width="3.42578125" customWidth="1"/>
    <col min="16" max="18" width="12.42578125" customWidth="1"/>
    <col min="19" max="19" width="11.5703125" customWidth="1"/>
  </cols>
  <sheetData>
    <row r="1" spans="1:20" x14ac:dyDescent="0.25">
      <c r="A1" s="2" t="s">
        <v>9</v>
      </c>
      <c r="B1" s="2"/>
      <c r="C1" s="22">
        <v>100000</v>
      </c>
      <c r="P1" s="2"/>
      <c r="Q1" s="19" t="s">
        <v>33</v>
      </c>
      <c r="R1" s="23">
        <v>6000</v>
      </c>
    </row>
    <row r="2" spans="1:20" x14ac:dyDescent="0.25">
      <c r="P2" s="2"/>
      <c r="Q2" s="19" t="s">
        <v>8</v>
      </c>
      <c r="R2" s="20">
        <f>G13+R1</f>
        <v>111580.8245</v>
      </c>
    </row>
    <row r="3" spans="1:20" x14ac:dyDescent="0.25">
      <c r="L3" s="28" t="s">
        <v>32</v>
      </c>
      <c r="M3" s="29"/>
      <c r="N3" s="30"/>
      <c r="P3" s="31" t="s">
        <v>34</v>
      </c>
      <c r="Q3" s="32"/>
      <c r="R3" s="33"/>
    </row>
    <row r="4" spans="1:20" x14ac:dyDescent="0.25">
      <c r="A4" s="2" t="s">
        <v>0</v>
      </c>
      <c r="B4" s="2" t="s">
        <v>1</v>
      </c>
      <c r="C4" s="2" t="s">
        <v>11</v>
      </c>
      <c r="D4" s="2" t="s">
        <v>20</v>
      </c>
      <c r="E4" s="2" t="s">
        <v>10</v>
      </c>
      <c r="F4" s="2" t="s">
        <v>29</v>
      </c>
      <c r="G4" s="2" t="s">
        <v>19</v>
      </c>
      <c r="H4" s="2" t="s">
        <v>12</v>
      </c>
      <c r="I4" s="2" t="s">
        <v>18</v>
      </c>
      <c r="J4" s="2" t="s">
        <v>22</v>
      </c>
      <c r="K4" s="8"/>
      <c r="L4" s="2" t="s">
        <v>16</v>
      </c>
      <c r="M4" s="2" t="s">
        <v>15</v>
      </c>
      <c r="N4" s="2" t="s">
        <v>14</v>
      </c>
      <c r="P4" s="2" t="s">
        <v>16</v>
      </c>
      <c r="Q4" s="2" t="s">
        <v>15</v>
      </c>
      <c r="R4" s="2" t="s">
        <v>14</v>
      </c>
      <c r="S4" s="8"/>
    </row>
    <row r="5" spans="1:20" x14ac:dyDescent="0.25">
      <c r="A5" t="s">
        <v>2</v>
      </c>
      <c r="B5" t="s">
        <v>3</v>
      </c>
      <c r="C5" s="24">
        <v>0.18</v>
      </c>
      <c r="D5" s="25">
        <f>C5*$C$1</f>
        <v>18000</v>
      </c>
      <c r="E5">
        <v>205</v>
      </c>
      <c r="F5" s="3">
        <v>96.06</v>
      </c>
      <c r="G5" s="20">
        <f t="shared" ref="G5:G12" si="0">E5*F5</f>
        <v>19692.3</v>
      </c>
      <c r="H5" s="9">
        <f t="shared" ref="H5:H12" si="1">G5/$G$13</f>
        <v>0.18651398199679714</v>
      </c>
      <c r="I5" s="9">
        <f t="shared" ref="I5:I13" si="2">(G5-D5)/D5</f>
        <v>9.4016666666666623E-2</v>
      </c>
      <c r="J5" s="14">
        <f t="shared" ref="J5:J12" si="3">H5-C5</f>
        <v>6.5139819967971468E-3</v>
      </c>
      <c r="K5" s="9"/>
      <c r="L5" s="20">
        <f t="shared" ref="L5:L12" si="4">$G$13*C5</f>
        <v>19004.548409999999</v>
      </c>
      <c r="M5" s="3">
        <f t="shared" ref="M5:M12" si="5">L5-G5</f>
        <v>-687.75158999999985</v>
      </c>
      <c r="N5" s="11">
        <f t="shared" ref="N5:N12" si="6">M5/F5</f>
        <v>-7.1596043098063689</v>
      </c>
      <c r="P5" s="20">
        <f t="shared" ref="P5:P12" si="7">$R$2*C5</f>
        <v>20084.548409999999</v>
      </c>
      <c r="Q5" s="15">
        <f t="shared" ref="Q5:Q12" si="8">P5-G5</f>
        <v>392.24841000000015</v>
      </c>
      <c r="R5" s="16">
        <f t="shared" ref="R5:R12" si="9">Q5/F5</f>
        <v>4.0833688319800139</v>
      </c>
      <c r="S5" s="14"/>
      <c r="T5" s="14"/>
    </row>
    <row r="6" spans="1:20" x14ac:dyDescent="0.25">
      <c r="A6" t="s">
        <v>23</v>
      </c>
      <c r="B6" t="s">
        <v>3</v>
      </c>
      <c r="C6" s="24">
        <v>0.1</v>
      </c>
      <c r="D6" s="25">
        <f t="shared" ref="D6:D12" si="10">C6*$C$1</f>
        <v>10000</v>
      </c>
      <c r="E6">
        <v>160</v>
      </c>
      <c r="F6" s="3">
        <v>70.849999999999994</v>
      </c>
      <c r="G6" s="20">
        <f t="shared" si="0"/>
        <v>11336</v>
      </c>
      <c r="H6" s="9">
        <f t="shared" si="1"/>
        <v>0.10736798138946149</v>
      </c>
      <c r="I6" s="9">
        <f t="shared" si="2"/>
        <v>0.1336</v>
      </c>
      <c r="J6" s="14">
        <f t="shared" si="3"/>
        <v>7.3679813894614865E-3</v>
      </c>
      <c r="K6" s="9"/>
      <c r="L6" s="20">
        <f t="shared" si="4"/>
        <v>10558.082450000002</v>
      </c>
      <c r="M6" s="3">
        <f t="shared" si="5"/>
        <v>-777.9175499999983</v>
      </c>
      <c r="N6" s="11">
        <f t="shared" si="6"/>
        <v>-10.979781933662645</v>
      </c>
      <c r="P6" s="20">
        <f t="shared" si="7"/>
        <v>11158.082450000002</v>
      </c>
      <c r="Q6" s="15">
        <f t="shared" si="8"/>
        <v>-177.9175499999983</v>
      </c>
      <c r="R6" s="16">
        <f t="shared" si="9"/>
        <v>-2.5111863091037163</v>
      </c>
      <c r="S6" s="14"/>
      <c r="T6" s="14"/>
    </row>
    <row r="7" spans="1:20" x14ac:dyDescent="0.25">
      <c r="A7" t="s">
        <v>25</v>
      </c>
      <c r="B7" t="s">
        <v>3</v>
      </c>
      <c r="C7" s="24">
        <v>0.12</v>
      </c>
      <c r="D7" s="25">
        <f t="shared" si="10"/>
        <v>12000</v>
      </c>
      <c r="E7">
        <v>210</v>
      </c>
      <c r="F7" s="3">
        <v>52.33</v>
      </c>
      <c r="G7" s="20">
        <f t="shared" si="0"/>
        <v>10989.3</v>
      </c>
      <c r="H7" s="9">
        <f t="shared" si="1"/>
        <v>0.10408424116824357</v>
      </c>
      <c r="I7" s="9">
        <f t="shared" si="2"/>
        <v>-8.4225000000000064E-2</v>
      </c>
      <c r="J7" s="14">
        <f t="shared" si="3"/>
        <v>-1.591575883175643E-2</v>
      </c>
      <c r="K7" s="9"/>
      <c r="L7" s="20">
        <f t="shared" si="4"/>
        <v>12669.69894</v>
      </c>
      <c r="M7" s="3">
        <f t="shared" si="5"/>
        <v>1680.3989400000009</v>
      </c>
      <c r="N7" s="11">
        <f t="shared" si="6"/>
        <v>32.111579208866829</v>
      </c>
      <c r="P7" s="20">
        <f t="shared" si="7"/>
        <v>13389.69894</v>
      </c>
      <c r="Q7" s="15">
        <f t="shared" si="8"/>
        <v>2400.3989400000009</v>
      </c>
      <c r="R7" s="16">
        <f t="shared" si="9"/>
        <v>45.870417351423676</v>
      </c>
      <c r="S7" s="14"/>
      <c r="T7" s="14"/>
    </row>
    <row r="8" spans="1:20" x14ac:dyDescent="0.25">
      <c r="A8" t="s">
        <v>24</v>
      </c>
      <c r="B8" t="s">
        <v>3</v>
      </c>
      <c r="C8" s="24">
        <v>0.17</v>
      </c>
      <c r="D8" s="25">
        <f t="shared" si="10"/>
        <v>17000</v>
      </c>
      <c r="E8">
        <v>75</v>
      </c>
      <c r="F8" s="3">
        <v>245</v>
      </c>
      <c r="G8" s="20">
        <f t="shared" si="0"/>
        <v>18375</v>
      </c>
      <c r="H8" s="9">
        <f t="shared" si="1"/>
        <v>0.17403728458286474</v>
      </c>
      <c r="I8" s="9">
        <f t="shared" si="2"/>
        <v>8.0882352941176475E-2</v>
      </c>
      <c r="J8" s="14">
        <f t="shared" si="3"/>
        <v>4.0372845828647308E-3</v>
      </c>
      <c r="K8" s="9"/>
      <c r="L8" s="20">
        <f t="shared" si="4"/>
        <v>17948.740165000003</v>
      </c>
      <c r="M8" s="3">
        <f t="shared" si="5"/>
        <v>-426.25983499999711</v>
      </c>
      <c r="N8" s="11">
        <f t="shared" si="6"/>
        <v>-1.7398360612244781</v>
      </c>
      <c r="P8" s="20">
        <f t="shared" si="7"/>
        <v>18968.740165000003</v>
      </c>
      <c r="Q8" s="15">
        <f t="shared" si="8"/>
        <v>593.74016500000289</v>
      </c>
      <c r="R8" s="16">
        <f t="shared" si="9"/>
        <v>2.4234292448979708</v>
      </c>
      <c r="S8" s="14"/>
      <c r="T8" s="14"/>
    </row>
    <row r="9" spans="1:20" x14ac:dyDescent="0.25">
      <c r="A9" t="s">
        <v>26</v>
      </c>
      <c r="B9" t="s">
        <v>3</v>
      </c>
      <c r="C9" s="24">
        <v>0.03</v>
      </c>
      <c r="D9" s="25">
        <f t="shared" si="10"/>
        <v>3000</v>
      </c>
      <c r="E9">
        <v>205</v>
      </c>
      <c r="F9" s="3">
        <v>16.88</v>
      </c>
      <c r="G9" s="20">
        <f t="shared" si="0"/>
        <v>3460.3999999999996</v>
      </c>
      <c r="H9" s="9">
        <f t="shared" si="1"/>
        <v>3.2774890860982051E-2</v>
      </c>
      <c r="I9" s="9">
        <f t="shared" si="2"/>
        <v>0.15346666666666656</v>
      </c>
      <c r="J9" s="14">
        <f t="shared" si="3"/>
        <v>2.7748908609820516E-3</v>
      </c>
      <c r="K9" s="9"/>
      <c r="L9" s="20">
        <f t="shared" si="4"/>
        <v>3167.4247350000001</v>
      </c>
      <c r="M9" s="3">
        <f t="shared" si="5"/>
        <v>-292.97526499999958</v>
      </c>
      <c r="N9" s="11">
        <f t="shared" si="6"/>
        <v>-17.356354561611351</v>
      </c>
      <c r="P9" s="20">
        <f t="shared" si="7"/>
        <v>3347.4247350000001</v>
      </c>
      <c r="Q9" s="15">
        <f t="shared" si="8"/>
        <v>-112.97526499999958</v>
      </c>
      <c r="R9" s="16">
        <f t="shared" si="9"/>
        <v>-6.6928474526066104</v>
      </c>
      <c r="S9" s="14"/>
      <c r="T9" s="14"/>
    </row>
    <row r="10" spans="1:20" x14ac:dyDescent="0.25">
      <c r="A10" t="s">
        <v>27</v>
      </c>
      <c r="B10" t="s">
        <v>4</v>
      </c>
      <c r="C10" s="24">
        <v>0.1</v>
      </c>
      <c r="D10" s="25">
        <f t="shared" si="10"/>
        <v>10000</v>
      </c>
      <c r="E10">
        <v>50</v>
      </c>
      <c r="F10" s="3">
        <v>219.55</v>
      </c>
      <c r="G10" s="20">
        <f t="shared" si="0"/>
        <v>10977.5</v>
      </c>
      <c r="H10" s="9">
        <f t="shared" si="1"/>
        <v>0.10397247844943662</v>
      </c>
      <c r="I10" s="9">
        <f t="shared" si="2"/>
        <v>9.7750000000000004E-2</v>
      </c>
      <c r="J10" s="14">
        <f t="shared" si="3"/>
        <v>3.9724784494366144E-3</v>
      </c>
      <c r="K10" s="9"/>
      <c r="L10" s="20">
        <f t="shared" si="4"/>
        <v>10558.082450000002</v>
      </c>
      <c r="M10" s="3">
        <f t="shared" si="5"/>
        <v>-419.4175499999983</v>
      </c>
      <c r="N10" s="11">
        <f t="shared" si="6"/>
        <v>-1.910350945115</v>
      </c>
      <c r="P10" s="20">
        <f t="shared" si="7"/>
        <v>11158.082450000002</v>
      </c>
      <c r="Q10" s="15">
        <f t="shared" si="8"/>
        <v>180.5824500000017</v>
      </c>
      <c r="R10" s="16">
        <f t="shared" si="9"/>
        <v>0.8225117285356488</v>
      </c>
      <c r="S10" s="14"/>
      <c r="T10" s="14"/>
    </row>
    <row r="11" spans="1:20" x14ac:dyDescent="0.25">
      <c r="A11" t="s">
        <v>5</v>
      </c>
      <c r="B11" t="s">
        <v>6</v>
      </c>
      <c r="C11" s="26">
        <v>0.02</v>
      </c>
      <c r="D11" s="25">
        <f t="shared" si="10"/>
        <v>2000</v>
      </c>
      <c r="E11">
        <v>4.5499999999999999E-2</v>
      </c>
      <c r="F11" s="3">
        <v>53739</v>
      </c>
      <c r="G11" s="20">
        <f t="shared" si="0"/>
        <v>2445.1244999999999</v>
      </c>
      <c r="H11" s="7">
        <f t="shared" si="1"/>
        <v>2.3158793384872648E-2</v>
      </c>
      <c r="I11" s="9">
        <f t="shared" si="2"/>
        <v>0.22256224999999996</v>
      </c>
      <c r="J11" s="12">
        <f t="shared" si="3"/>
        <v>3.1587933848726477E-3</v>
      </c>
      <c r="K11" s="9"/>
      <c r="L11" s="20">
        <f t="shared" si="4"/>
        <v>2111.6164899999999</v>
      </c>
      <c r="M11" s="3">
        <f t="shared" si="5"/>
        <v>-333.50801000000001</v>
      </c>
      <c r="N11" s="11">
        <f t="shared" si="6"/>
        <v>-6.2060702655427156E-3</v>
      </c>
      <c r="P11" s="20">
        <f t="shared" si="7"/>
        <v>2231.6164899999999</v>
      </c>
      <c r="Q11" s="15">
        <f t="shared" si="8"/>
        <v>-213.50801000000001</v>
      </c>
      <c r="R11" s="16">
        <f t="shared" si="9"/>
        <v>-3.9730551368652193E-3</v>
      </c>
      <c r="S11" s="14"/>
      <c r="T11" s="12"/>
    </row>
    <row r="12" spans="1:20" x14ac:dyDescent="0.25">
      <c r="A12" t="s">
        <v>28</v>
      </c>
      <c r="B12" t="s">
        <v>7</v>
      </c>
      <c r="C12" s="26">
        <v>0.28000000000000003</v>
      </c>
      <c r="D12" s="25">
        <f t="shared" si="10"/>
        <v>28000.000000000004</v>
      </c>
      <c r="E12">
        <v>280</v>
      </c>
      <c r="F12" s="3">
        <v>101.09</v>
      </c>
      <c r="G12" s="20">
        <f t="shared" si="0"/>
        <v>28305.200000000001</v>
      </c>
      <c r="H12" s="7">
        <f t="shared" si="1"/>
        <v>0.26809034816734167</v>
      </c>
      <c r="I12" s="9">
        <f t="shared" si="2"/>
        <v>1.0899999999999894E-2</v>
      </c>
      <c r="J12" s="12">
        <f t="shared" si="3"/>
        <v>-1.1909651832658352E-2</v>
      </c>
      <c r="K12" s="9"/>
      <c r="L12" s="20">
        <f t="shared" si="4"/>
        <v>29562.630860000005</v>
      </c>
      <c r="M12" s="3">
        <f t="shared" si="5"/>
        <v>1257.430860000004</v>
      </c>
      <c r="N12" s="11">
        <f t="shared" si="6"/>
        <v>12.438726481353289</v>
      </c>
      <c r="P12" s="20">
        <f t="shared" si="7"/>
        <v>31242.630860000005</v>
      </c>
      <c r="Q12" s="15">
        <f t="shared" si="8"/>
        <v>2937.430860000004</v>
      </c>
      <c r="R12" s="16">
        <f t="shared" si="9"/>
        <v>29.057580967454783</v>
      </c>
      <c r="S12" s="14"/>
      <c r="T12" s="12"/>
    </row>
    <row r="13" spans="1:20" x14ac:dyDescent="0.25">
      <c r="A13" s="2" t="s">
        <v>8</v>
      </c>
      <c r="B13" s="2"/>
      <c r="C13" s="5">
        <f>SUM(C5:C12)</f>
        <v>1</v>
      </c>
      <c r="D13" s="21">
        <f>SUM(D5:D12)</f>
        <v>100000</v>
      </c>
      <c r="E13" s="2"/>
      <c r="F13" s="2"/>
      <c r="G13" s="21">
        <f>SUM(G5:G12)</f>
        <v>105580.8245</v>
      </c>
      <c r="H13" s="5">
        <f>SUM(H5:H12)</f>
        <v>0.99999999999999989</v>
      </c>
      <c r="I13" s="13">
        <f t="shared" si="2"/>
        <v>5.5808245000000027E-2</v>
      </c>
      <c r="J13" s="13">
        <f>SUM(J5:J12)</f>
        <v>-1.0408340855860843E-16</v>
      </c>
      <c r="K13" s="10"/>
      <c r="L13" s="21">
        <f>SUM(L5:L12)</f>
        <v>105580.8245</v>
      </c>
      <c r="M13" s="6">
        <f>SUM(M5:M12)</f>
        <v>1.1823431123048067E-11</v>
      </c>
      <c r="N13" s="2"/>
      <c r="P13" s="21">
        <f>SUM(P5:P12)</f>
        <v>111580.8245</v>
      </c>
      <c r="Q13" s="6">
        <f>SUM(Q5:Q12)</f>
        <v>6000.0000000000118</v>
      </c>
      <c r="R13" s="2"/>
      <c r="S13" s="3"/>
    </row>
    <row r="15" spans="1:20" x14ac:dyDescent="0.25">
      <c r="B15" s="2" t="s">
        <v>1</v>
      </c>
      <c r="C15" s="2" t="s">
        <v>13</v>
      </c>
      <c r="D15" s="2" t="s">
        <v>21</v>
      </c>
      <c r="E15" s="2"/>
      <c r="F15" s="2"/>
      <c r="G15" s="2" t="s">
        <v>19</v>
      </c>
      <c r="H15" s="2" t="s">
        <v>12</v>
      </c>
      <c r="I15" s="2" t="s">
        <v>18</v>
      </c>
      <c r="J15" s="2" t="s">
        <v>22</v>
      </c>
      <c r="K15" s="8"/>
      <c r="L15" s="2"/>
      <c r="M15" s="2" t="s">
        <v>12</v>
      </c>
      <c r="N15" s="2" t="s">
        <v>22</v>
      </c>
      <c r="P15" s="2"/>
      <c r="Q15" s="2" t="s">
        <v>12</v>
      </c>
      <c r="R15" s="2" t="s">
        <v>22</v>
      </c>
    </row>
    <row r="16" spans="1:20" x14ac:dyDescent="0.25">
      <c r="B16" t="s">
        <v>3</v>
      </c>
      <c r="C16" s="27">
        <f t="shared" ref="C16:D19" si="11">SUMIF($B$5:$B$12,$B16,C$5:C$12)</f>
        <v>0.60000000000000009</v>
      </c>
      <c r="D16" s="25">
        <f t="shared" si="11"/>
        <v>60000</v>
      </c>
      <c r="G16" s="20">
        <f>SUMIF($B$5:$B$12,$B16,G$5:G$12)</f>
        <v>63853</v>
      </c>
      <c r="H16" s="7">
        <f t="shared" ref="H16:H19" si="12">G16/$G$13</f>
        <v>0.60477837999834905</v>
      </c>
      <c r="I16" s="9">
        <f>(G16-D16)/D16</f>
        <v>6.4216666666666672E-2</v>
      </c>
      <c r="J16" s="7">
        <f>H16-$C16</f>
        <v>4.7783799983489583E-3</v>
      </c>
      <c r="K16" s="9"/>
      <c r="L16" s="20">
        <f>SUMIF($B$5:$B$12,$B16,L$5:L$12)</f>
        <v>63348.494700000003</v>
      </c>
      <c r="M16" s="7">
        <f>L16/L$20</f>
        <v>0.6</v>
      </c>
      <c r="N16" s="7">
        <f t="shared" ref="N16:N19" si="13">M16-$C16</f>
        <v>0</v>
      </c>
      <c r="P16" s="20">
        <f>SUMIF($B$5:$B$12,$B16,P$5:P$12)</f>
        <v>66948.494699999996</v>
      </c>
      <c r="Q16" s="7">
        <f t="shared" ref="Q16:Q19" si="14">P16/P$20</f>
        <v>0.6</v>
      </c>
      <c r="R16" s="7">
        <f t="shared" ref="R16:R19" si="15">Q16-$C16</f>
        <v>0</v>
      </c>
    </row>
    <row r="17" spans="2:18" x14ac:dyDescent="0.25">
      <c r="B17" t="s">
        <v>6</v>
      </c>
      <c r="C17" s="27">
        <f t="shared" si="11"/>
        <v>0.02</v>
      </c>
      <c r="D17" s="25">
        <f t="shared" si="11"/>
        <v>2000</v>
      </c>
      <c r="G17" s="20">
        <f>SUMIF($B$5:$B$12,$B17,G$5:G$12)</f>
        <v>2445.1244999999999</v>
      </c>
      <c r="H17" s="7">
        <f t="shared" si="12"/>
        <v>2.3158793384872648E-2</v>
      </c>
      <c r="I17" s="9">
        <f>(G17-D17)/D17</f>
        <v>0.22256224999999996</v>
      </c>
      <c r="J17" s="7">
        <f t="shared" ref="J17:J19" si="16">H17-$C17</f>
        <v>3.1587933848726477E-3</v>
      </c>
      <c r="K17" s="9"/>
      <c r="L17" s="20">
        <f>SUMIF($B$5:$B$12,$B17,L$5:L$12)</f>
        <v>2111.6164899999999</v>
      </c>
      <c r="M17" s="7">
        <f>L17/L$20</f>
        <v>1.9999999999999997E-2</v>
      </c>
      <c r="N17" s="7">
        <f t="shared" si="13"/>
        <v>0</v>
      </c>
      <c r="P17" s="20">
        <f>SUMIF($B$5:$B$12,$B17,P$5:P$12)</f>
        <v>2231.6164899999999</v>
      </c>
      <c r="Q17" s="7">
        <f t="shared" si="14"/>
        <v>1.9999999999999997E-2</v>
      </c>
      <c r="R17" s="7">
        <f t="shared" si="15"/>
        <v>0</v>
      </c>
    </row>
    <row r="18" spans="2:18" x14ac:dyDescent="0.25">
      <c r="B18" t="s">
        <v>4</v>
      </c>
      <c r="C18" s="27">
        <f t="shared" si="11"/>
        <v>0.1</v>
      </c>
      <c r="D18" s="25">
        <f t="shared" si="11"/>
        <v>10000</v>
      </c>
      <c r="G18" s="20">
        <f>SUMIF($B$5:$B$12,$B18,G$5:G$12)</f>
        <v>10977.5</v>
      </c>
      <c r="H18" s="7">
        <f t="shared" si="12"/>
        <v>0.10397247844943662</v>
      </c>
      <c r="I18" s="9">
        <f>(G18-D18)/D18</f>
        <v>9.7750000000000004E-2</v>
      </c>
      <c r="J18" s="7">
        <f t="shared" si="16"/>
        <v>3.9724784494366144E-3</v>
      </c>
      <c r="K18" s="9"/>
      <c r="L18" s="20">
        <f>SUMIF($B$5:$B$12,$B18,L$5:L$12)</f>
        <v>10558.082450000002</v>
      </c>
      <c r="M18" s="7">
        <f t="shared" ref="M18:M19" si="17">L18/L$20</f>
        <v>0.1</v>
      </c>
      <c r="N18" s="7">
        <f t="shared" si="13"/>
        <v>0</v>
      </c>
      <c r="P18" s="20">
        <f>SUMIF($B$5:$B$12,$B18,P$5:P$12)</f>
        <v>11158.082450000002</v>
      </c>
      <c r="Q18" s="7">
        <f t="shared" si="14"/>
        <v>0.10000000000000002</v>
      </c>
      <c r="R18" s="7">
        <f t="shared" si="15"/>
        <v>0</v>
      </c>
    </row>
    <row r="19" spans="2:18" x14ac:dyDescent="0.25">
      <c r="B19" t="s">
        <v>7</v>
      </c>
      <c r="C19" s="27">
        <f t="shared" si="11"/>
        <v>0.28000000000000003</v>
      </c>
      <c r="D19" s="25">
        <f t="shared" si="11"/>
        <v>28000.000000000004</v>
      </c>
      <c r="G19" s="20">
        <f>SUMIF($B$5:$B$12,$B19,G$5:G$12)</f>
        <v>28305.200000000001</v>
      </c>
      <c r="H19" s="7">
        <f t="shared" si="12"/>
        <v>0.26809034816734167</v>
      </c>
      <c r="I19" s="9">
        <f>(G19-D19)/D19</f>
        <v>1.0899999999999894E-2</v>
      </c>
      <c r="J19" s="7">
        <f t="shared" si="16"/>
        <v>-1.1909651832658352E-2</v>
      </c>
      <c r="K19" s="9"/>
      <c r="L19" s="20">
        <f>SUMIF($B$5:$B$12,$B19,L$5:L$12)</f>
        <v>29562.630860000005</v>
      </c>
      <c r="M19" s="7">
        <f t="shared" si="17"/>
        <v>0.28000000000000003</v>
      </c>
      <c r="N19" s="7">
        <f t="shared" si="13"/>
        <v>0</v>
      </c>
      <c r="P19" s="20">
        <f>SUMIF($B$5:$B$12,$B19,P$5:P$12)</f>
        <v>31242.630860000005</v>
      </c>
      <c r="Q19" s="7">
        <f t="shared" si="14"/>
        <v>0.28000000000000003</v>
      </c>
      <c r="R19" s="7">
        <f t="shared" si="15"/>
        <v>0</v>
      </c>
    </row>
    <row r="20" spans="2:18" x14ac:dyDescent="0.25">
      <c r="B20" s="4"/>
      <c r="C20" s="5">
        <f>SUM(C16:C19)</f>
        <v>1</v>
      </c>
      <c r="D20" s="21">
        <f>SUM(D16:D19)</f>
        <v>100000</v>
      </c>
      <c r="E20" s="4"/>
      <c r="F20" s="4"/>
      <c r="G20" s="21">
        <f>SUM(G16:G19)</f>
        <v>105580.8245</v>
      </c>
      <c r="H20" s="5">
        <f t="shared" ref="H20:J20" si="18">SUM(H16:H19)</f>
        <v>1</v>
      </c>
      <c r="I20" s="5"/>
      <c r="J20" s="5">
        <f t="shared" si="18"/>
        <v>-1.3183898417423734E-16</v>
      </c>
      <c r="K20" s="10"/>
      <c r="L20" s="21">
        <f>SUM(L16:L19)</f>
        <v>105580.82450000002</v>
      </c>
      <c r="M20" s="5">
        <f t="shared" ref="M20:N20" si="19">SUM(M16:M19)</f>
        <v>1</v>
      </c>
      <c r="N20" s="5">
        <f t="shared" si="19"/>
        <v>0</v>
      </c>
      <c r="P20" s="21">
        <f>SUM(P16:P19)</f>
        <v>111580.8245</v>
      </c>
      <c r="Q20" s="5">
        <f t="shared" ref="Q20:R20" si="20">SUM(Q16:Q19)</f>
        <v>1</v>
      </c>
      <c r="R20" s="5">
        <f t="shared" si="20"/>
        <v>0</v>
      </c>
    </row>
    <row r="21" spans="2:18" x14ac:dyDescent="0.25">
      <c r="M21" s="1"/>
    </row>
    <row r="22" spans="2:18" x14ac:dyDescent="0.25">
      <c r="Q22" s="17" t="s">
        <v>31</v>
      </c>
      <c r="R22" s="18">
        <f>MAX(I5:I12)</f>
        <v>0.22256224999999996</v>
      </c>
    </row>
    <row r="23" spans="2:18" x14ac:dyDescent="0.25">
      <c r="Q23" s="17" t="s">
        <v>17</v>
      </c>
      <c r="R23" s="17" t="str">
        <f>INDEX(A:A, MATCH(R22, I:I, 0))</f>
        <v>Bitcoin</v>
      </c>
    </row>
    <row r="24" spans="2:18" x14ac:dyDescent="0.25">
      <c r="Q24" s="17" t="s">
        <v>11</v>
      </c>
      <c r="R24" s="18">
        <f>INDEX(C:C, MATCH(R22, I:I, 0))</f>
        <v>0.02</v>
      </c>
    </row>
    <row r="25" spans="2:18" x14ac:dyDescent="0.25">
      <c r="Q25" s="17" t="s">
        <v>12</v>
      </c>
      <c r="R25" s="18">
        <f>INDEX(H:H, MATCH(R22, I:I, 0))</f>
        <v>2.3158793384872648E-2</v>
      </c>
    </row>
    <row r="26" spans="2:18" x14ac:dyDescent="0.25">
      <c r="Q26" s="17" t="s">
        <v>30</v>
      </c>
      <c r="R26" s="3">
        <f>G13*$R$25/$R$24-G13</f>
        <v>16675.400499999989</v>
      </c>
    </row>
    <row r="28" spans="2:18" x14ac:dyDescent="0.25">
      <c r="L28" s="3"/>
      <c r="M28" s="3"/>
      <c r="N28" s="3"/>
    </row>
    <row r="29" spans="2:18" x14ac:dyDescent="0.25">
      <c r="L29" s="3"/>
      <c r="M29" s="3"/>
      <c r="N29" s="3"/>
    </row>
    <row r="30" spans="2:18" x14ac:dyDescent="0.25">
      <c r="L30" s="3"/>
      <c r="M30" s="3"/>
      <c r="N30" s="3"/>
    </row>
    <row r="31" spans="2:18" x14ac:dyDescent="0.25">
      <c r="L31" s="3"/>
      <c r="M31" s="3"/>
      <c r="N31" s="3"/>
    </row>
    <row r="32" spans="2:18" x14ac:dyDescent="0.25">
      <c r="L32" s="3"/>
      <c r="M32" s="3"/>
      <c r="N32" s="3"/>
    </row>
    <row r="33" spans="12:14" x14ac:dyDescent="0.25">
      <c r="L33" s="3"/>
      <c r="M33" s="3"/>
      <c r="N33" s="3"/>
    </row>
    <row r="34" spans="12:14" x14ac:dyDescent="0.25">
      <c r="L34" s="3"/>
      <c r="M34" s="3"/>
      <c r="N34" s="3"/>
    </row>
    <row r="35" spans="12:14" x14ac:dyDescent="0.25">
      <c r="M35" s="3"/>
      <c r="N35" s="3"/>
    </row>
    <row r="36" spans="12:14" x14ac:dyDescent="0.25">
      <c r="M36" s="3"/>
    </row>
    <row r="38" spans="12:14" x14ac:dyDescent="0.25">
      <c r="L38" s="20"/>
      <c r="M38" s="3"/>
      <c r="N38" s="3"/>
    </row>
    <row r="39" spans="12:14" x14ac:dyDescent="0.25">
      <c r="L39" s="20"/>
      <c r="M39" s="3"/>
      <c r="N39" s="3"/>
    </row>
    <row r="40" spans="12:14" x14ac:dyDescent="0.25">
      <c r="L40" s="20"/>
      <c r="M40" s="3"/>
      <c r="N40" s="3"/>
    </row>
    <row r="41" spans="12:14" x14ac:dyDescent="0.25">
      <c r="L41" s="20"/>
      <c r="M41" s="3"/>
      <c r="N41" s="3"/>
    </row>
    <row r="42" spans="12:14" x14ac:dyDescent="0.25">
      <c r="L42" s="20"/>
      <c r="M42" s="3"/>
      <c r="N42" s="3"/>
    </row>
    <row r="43" spans="12:14" x14ac:dyDescent="0.25">
      <c r="L43" s="20"/>
      <c r="M43" s="3"/>
      <c r="N43" s="3"/>
    </row>
    <row r="44" spans="12:14" x14ac:dyDescent="0.25">
      <c r="L44" s="20"/>
      <c r="M44" s="3"/>
      <c r="N44" s="3"/>
    </row>
    <row r="45" spans="12:14" x14ac:dyDescent="0.25">
      <c r="N45" s="3"/>
    </row>
  </sheetData>
  <mergeCells count="2">
    <mergeCell ref="L3:N3"/>
    <mergeCell ref="P3:R3"/>
  </mergeCells>
  <conditionalFormatting sqref="J5:J12">
    <cfRule type="colorScale" priority="7">
      <colorScale>
        <cfvo type="num" val="-0.05"/>
        <cfvo type="num" val="0"/>
        <cfvo type="num" val="0.05"/>
        <color rgb="FFF8696B"/>
        <color rgb="FFFCFCFF"/>
        <color rgb="FF63BE7B"/>
      </colorScale>
    </cfRule>
  </conditionalFormatting>
  <conditionalFormatting sqref="J16:J19">
    <cfRule type="colorScale" priority="6">
      <colorScale>
        <cfvo type="num" val="-0.05"/>
        <cfvo type="num" val="0"/>
        <cfvo type="num" val="0.05"/>
        <color rgb="FFF8696B"/>
        <color rgb="FFFCFCFF"/>
        <color rgb="FF63BE7B"/>
      </colorScale>
    </cfRule>
  </conditionalFormatting>
  <conditionalFormatting sqref="M5:R12">
    <cfRule type="cellIs" dxfId="0" priority="1" operator="lessThan">
      <formula>0</formula>
    </cfRule>
  </conditionalFormatting>
  <conditionalFormatting sqref="N16:N19">
    <cfRule type="colorScale" priority="3">
      <colorScale>
        <cfvo type="num" val="-0.05"/>
        <cfvo type="num" val="0"/>
        <cfvo type="num" val="0.05"/>
        <color rgb="FFF8696B"/>
        <color rgb="FFFCFCFF"/>
        <color rgb="FF63BE7B"/>
      </colorScale>
    </cfRule>
  </conditionalFormatting>
  <conditionalFormatting sqref="R16:R19">
    <cfRule type="colorScale" priority="2">
      <colorScale>
        <cfvo type="num" val="-0.05"/>
        <cfvo type="num" val="0"/>
        <cfvo type="num" val="0.05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2024-08-23T06:26:01Z</dcterms:created>
  <dcterms:modified xsi:type="dcterms:W3CDTF">2024-09-02T04:56:46Z</dcterms:modified>
</cp:coreProperties>
</file>