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301" documentId="8_{9C833656-C683-420F-B046-2E92DDB905AC}" xr6:coauthVersionLast="47" xr6:coauthVersionMax="47" xr10:uidLastSave="{AFB78DD5-615B-4F03-B939-DF863C062DF9}"/>
  <bookViews>
    <workbookView xWindow="28680" yWindow="-120" windowWidth="29040" windowHeight="17520" activeTab="1" xr2:uid="{B2774944-3992-4997-8C14-82C4F976708F}"/>
  </bookViews>
  <sheets>
    <sheet name="Austria Vs Italia" sheetId="1" r:id="rId1"/>
    <sheet name="Italia Vs Ital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2" i="2"/>
  <c r="C12" i="2" s="1"/>
  <c r="B13" i="2" l="1"/>
  <c r="B14" i="2"/>
  <c r="C14" i="2" s="1"/>
  <c r="B15" i="2"/>
  <c r="C15" i="2" s="1"/>
  <c r="B16" i="2"/>
  <c r="C16" i="2" s="1"/>
  <c r="B17" i="2"/>
  <c r="C17" i="2" s="1"/>
  <c r="C18" i="2"/>
  <c r="F29" i="2"/>
  <c r="B29" i="2"/>
  <c r="F26" i="2"/>
  <c r="F27" i="2" s="1"/>
  <c r="F31" i="2" s="1"/>
  <c r="B26" i="2"/>
  <c r="B27" i="2" s="1"/>
  <c r="B31" i="2" s="1"/>
  <c r="F18" i="2"/>
  <c r="G18" i="2" s="1"/>
  <c r="F17" i="2"/>
  <c r="G17" i="2" s="1"/>
  <c r="F16" i="2"/>
  <c r="G16" i="2" s="1"/>
  <c r="F15" i="2"/>
  <c r="G15" i="2" s="1"/>
  <c r="C19" i="2"/>
  <c r="F14" i="2"/>
  <c r="G14" i="2" s="1"/>
  <c r="F13" i="2"/>
  <c r="G13" i="2" s="1"/>
  <c r="F12" i="2"/>
  <c r="G12" i="2" s="1"/>
  <c r="F11" i="2"/>
  <c r="F24" i="2" s="1"/>
  <c r="B11" i="2"/>
  <c r="F28" i="1"/>
  <c r="B28" i="1"/>
  <c r="F25" i="1"/>
  <c r="F26" i="1" s="1"/>
  <c r="F30" i="1" s="1"/>
  <c r="B25" i="1"/>
  <c r="B26" i="1" s="1"/>
  <c r="B12" i="1"/>
  <c r="B21" i="2" l="1"/>
  <c r="B22" i="2" s="1"/>
  <c r="C11" i="2"/>
  <c r="B24" i="2"/>
  <c r="C13" i="2"/>
  <c r="F30" i="2"/>
  <c r="B30" i="2"/>
  <c r="G11" i="2"/>
  <c r="G24" i="2" s="1"/>
  <c r="F21" i="2"/>
  <c r="F22" i="2" s="1"/>
  <c r="B29" i="1"/>
  <c r="F29" i="1"/>
  <c r="F18" i="1"/>
  <c r="C15" i="1"/>
  <c r="F13" i="1"/>
  <c r="G13" i="1" s="1"/>
  <c r="F14" i="1"/>
  <c r="F15" i="1"/>
  <c r="F16" i="1"/>
  <c r="F17" i="1"/>
  <c r="F12" i="1"/>
  <c r="F11" i="1"/>
  <c r="G11" i="1" s="1"/>
  <c r="B13" i="1"/>
  <c r="B14" i="1"/>
  <c r="B11" i="1"/>
  <c r="C24" i="2" l="1"/>
  <c r="C21" i="2"/>
  <c r="C22" i="2" s="1"/>
  <c r="G21" i="2"/>
  <c r="G22" i="2" s="1"/>
  <c r="F20" i="1"/>
  <c r="F21" i="1" s="1"/>
  <c r="G18" i="1"/>
  <c r="G12" i="1"/>
  <c r="G14" i="1"/>
  <c r="G17" i="1"/>
  <c r="G16" i="1"/>
  <c r="G15" i="1"/>
  <c r="B23" i="1"/>
  <c r="B20" i="1"/>
  <c r="B21" i="1" s="1"/>
  <c r="F23" i="1"/>
  <c r="C12" i="1"/>
  <c r="C13" i="1"/>
  <c r="C11" i="1"/>
  <c r="C14" i="1"/>
  <c r="B30" i="1"/>
  <c r="G20" i="1" l="1"/>
  <c r="G21" i="1" s="1"/>
  <c r="G23" i="1"/>
  <c r="C23" i="1"/>
  <c r="C20" i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tc={AAF906FA-B9E1-4482-8187-FEF3877195CA}</author>
  </authors>
  <commentList>
    <comment ref="B12" authorId="0" shapeId="0" xr:uid="{AAF906FA-B9E1-4482-8187-FEF3877195CA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 modo molto grossolano considero di avere cedola solo per 3.5 mesi (invece di 6)</t>
      </text>
    </comment>
  </commentList>
</comments>
</file>

<file path=xl/sharedStrings.xml><?xml version="1.0" encoding="utf-8"?>
<sst xmlns="http://schemas.openxmlformats.org/spreadsheetml/2006/main" count="76" uniqueCount="20">
  <si>
    <t>TIR</t>
  </si>
  <si>
    <t>Minusvalenza</t>
  </si>
  <si>
    <t>Data</t>
  </si>
  <si>
    <t>Valore</t>
  </si>
  <si>
    <t>Cedola</t>
  </si>
  <si>
    <t>Emissione</t>
  </si>
  <si>
    <t>Scadenza</t>
  </si>
  <si>
    <t>Annuale</t>
  </si>
  <si>
    <t>Semestrale</t>
  </si>
  <si>
    <t>Tassazione</t>
  </si>
  <si>
    <t>Prezzo</t>
  </si>
  <si>
    <t>Rimborso</t>
  </si>
  <si>
    <t>Valore - Tasse</t>
  </si>
  <si>
    <t>Rend. Totale</t>
  </si>
  <si>
    <t>Rend. annuo</t>
  </si>
  <si>
    <t>Ipotesi 100 Quote</t>
  </si>
  <si>
    <t>AUSTRIA 15/07/2027 6,25% - AT0000383864</t>
  </si>
  <si>
    <t>BTP 15/07/2027 3,45% - IT0005599904</t>
  </si>
  <si>
    <t>Minus. al 12.5%</t>
  </si>
  <si>
    <t>BTP 01/11/2027 6,5%(No CACs) - IT0001174611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</si>
</sst>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0_ ;[Red]\-0.00\ "/>
    <numFmt numFmtId="166" formatCode="_-* #,##0\ &quot;€&quot;_-;\-* #,##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10" fontId="0" fillId="0" borderId="0" xfId="3" applyNumberFormat="1" applyFont="1"/>
    <xf numFmtId="43" fontId="0" fillId="0" borderId="0" xfId="1" applyFont="1"/>
    <xf numFmtId="164" fontId="0" fillId="0" borderId="0" xfId="0" applyNumberFormat="1"/>
    <xf numFmtId="10" fontId="0" fillId="0" borderId="0" xfId="0" applyNumberFormat="1"/>
    <xf numFmtId="2" fontId="0" fillId="0" borderId="0" xfId="3" applyNumberFormat="1" applyFont="1"/>
    <xf numFmtId="2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4" fontId="0" fillId="4" borderId="0" xfId="0" applyNumberFormat="1" applyFill="1"/>
    <xf numFmtId="10" fontId="0" fillId="4" borderId="0" xfId="3" applyNumberFormat="1" applyFont="1" applyFill="1"/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166" fontId="0" fillId="0" borderId="0" xfId="2" applyNumberFormat="1" applyFont="1"/>
    <xf numFmtId="6" fontId="0" fillId="0" borderId="0" xfId="2" applyNumberFormat="1" applyFont="1"/>
    <xf numFmtId="14" fontId="2" fillId="2" borderId="0" xfId="0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165" fontId="0" fillId="6" borderId="0" xfId="1" applyNumberFormat="1" applyFont="1" applyFill="1"/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fano Fabbri" id="{9378CD4B-E7B1-49E9-9C09-2D0CB9148873}" userId="5150082ea0ffbfd3" providerId="Windows Liv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4-07-11T08:19:51.33" personId="{9378CD4B-E7B1-49E9-9C09-2D0CB9148873}" id="{AAF906FA-B9E1-4482-8187-FEF3877195CA}">
    <text>In modo molto grossolano considero di avere cedola solo per 3.5 mesi (invece di 6)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496-25A8-4B54-A729-597765471966}">
  <dimension ref="A1:J30"/>
  <sheetViews>
    <sheetView workbookViewId="0">
      <selection activeCell="H17" sqref="H17"/>
    </sheetView>
  </sheetViews>
  <sheetFormatPr defaultRowHeight="15" outlineLevelRow="1" x14ac:dyDescent="0.25"/>
  <cols>
    <col min="1" max="1" width="16.28515625" style="1" customWidth="1"/>
    <col min="2" max="3" width="14.28515625" customWidth="1"/>
    <col min="4" max="4" width="7.140625" customWidth="1"/>
    <col min="5" max="5" width="16.28515625" customWidth="1"/>
    <col min="6" max="7" width="14.28515625" customWidth="1"/>
    <col min="8" max="10" width="14.7109375" customWidth="1"/>
  </cols>
  <sheetData>
    <row r="1" spans="1:10" ht="15.75" x14ac:dyDescent="0.25">
      <c r="A1" s="18" t="s">
        <v>16</v>
      </c>
      <c r="B1" s="18"/>
      <c r="C1" s="18"/>
      <c r="E1" s="19" t="s">
        <v>17</v>
      </c>
      <c r="F1" s="19"/>
      <c r="G1" s="19"/>
    </row>
    <row r="2" spans="1:10" outlineLevel="1" x14ac:dyDescent="0.25">
      <c r="E2" s="1"/>
    </row>
    <row r="3" spans="1:10" outlineLevel="1" x14ac:dyDescent="0.25">
      <c r="A3" s="1" t="s">
        <v>5</v>
      </c>
      <c r="B3" s="1">
        <v>35626</v>
      </c>
      <c r="E3" s="1" t="s">
        <v>5</v>
      </c>
      <c r="F3" s="1">
        <v>45460</v>
      </c>
    </row>
    <row r="4" spans="1:10" outlineLevel="1" x14ac:dyDescent="0.25">
      <c r="A4" s="1" t="s">
        <v>6</v>
      </c>
      <c r="B4" s="1">
        <v>46583</v>
      </c>
      <c r="E4" s="1" t="s">
        <v>6</v>
      </c>
      <c r="F4" s="1">
        <v>46583</v>
      </c>
    </row>
    <row r="5" spans="1:10" outlineLevel="1" x14ac:dyDescent="0.25">
      <c r="A5" s="1" t="s">
        <v>4</v>
      </c>
      <c r="B5" s="5">
        <v>6.25E-2</v>
      </c>
      <c r="C5" s="10" t="s">
        <v>7</v>
      </c>
      <c r="E5" s="1" t="s">
        <v>4</v>
      </c>
      <c r="F5" s="5">
        <v>3.4500000000000003E-2</v>
      </c>
      <c r="G5" s="10" t="s">
        <v>8</v>
      </c>
    </row>
    <row r="6" spans="1:10" outlineLevel="1" x14ac:dyDescent="0.25">
      <c r="A6" s="1" t="s">
        <v>9</v>
      </c>
      <c r="B6" s="5">
        <v>0.125</v>
      </c>
      <c r="E6" s="1" t="s">
        <v>9</v>
      </c>
      <c r="F6" s="5">
        <v>0.125</v>
      </c>
    </row>
    <row r="7" spans="1:10" outlineLevel="1" x14ac:dyDescent="0.25">
      <c r="A7" s="1" t="s">
        <v>10</v>
      </c>
      <c r="B7" s="6">
        <v>109.67</v>
      </c>
      <c r="E7" s="1" t="s">
        <v>10</v>
      </c>
      <c r="F7" s="6">
        <v>100.6</v>
      </c>
    </row>
    <row r="8" spans="1:10" outlineLevel="1" x14ac:dyDescent="0.25">
      <c r="A8" s="1" t="s">
        <v>11</v>
      </c>
      <c r="B8" s="6">
        <v>100</v>
      </c>
      <c r="E8" s="1" t="s">
        <v>11</v>
      </c>
      <c r="F8" s="6">
        <v>100</v>
      </c>
    </row>
    <row r="9" spans="1:10" outlineLevel="1" x14ac:dyDescent="0.25">
      <c r="E9" s="1"/>
    </row>
    <row r="10" spans="1:10" outlineLevel="1" x14ac:dyDescent="0.25">
      <c r="A10" s="13" t="s">
        <v>2</v>
      </c>
      <c r="B10" s="14" t="s">
        <v>3</v>
      </c>
      <c r="C10" s="14" t="s">
        <v>12</v>
      </c>
      <c r="D10" s="15"/>
      <c r="E10" s="13" t="s">
        <v>2</v>
      </c>
      <c r="F10" s="14" t="s">
        <v>3</v>
      </c>
      <c r="G10" s="14" t="s">
        <v>12</v>
      </c>
    </row>
    <row r="11" spans="1:10" outlineLevel="1" x14ac:dyDescent="0.25">
      <c r="A11" s="1">
        <v>45488</v>
      </c>
      <c r="B11" s="9">
        <f>-B7</f>
        <v>-109.67</v>
      </c>
      <c r="C11" s="9">
        <f>B11</f>
        <v>-109.67</v>
      </c>
      <c r="D11" s="8"/>
      <c r="E11" s="1">
        <v>45488</v>
      </c>
      <c r="F11" s="9">
        <f>-F7</f>
        <v>-100.6</v>
      </c>
      <c r="G11" s="9">
        <f>F11</f>
        <v>-100.6</v>
      </c>
      <c r="H11" s="8"/>
      <c r="I11" s="8"/>
      <c r="J11" s="8"/>
    </row>
    <row r="12" spans="1:10" outlineLevel="1" x14ac:dyDescent="0.25">
      <c r="A12" s="1">
        <v>45853</v>
      </c>
      <c r="B12" s="9">
        <f>($B$5*$B$8)</f>
        <v>6.25</v>
      </c>
      <c r="C12" s="9">
        <f>B12*(1-$B$6)</f>
        <v>5.46875</v>
      </c>
      <c r="D12" s="4"/>
      <c r="E12" s="1">
        <v>45672</v>
      </c>
      <c r="F12" s="9">
        <f t="shared" ref="F12:F17" si="0">($F$5/2)*$F$8</f>
        <v>1.7250000000000001</v>
      </c>
      <c r="G12" s="9">
        <f>F12*(1-$B$6)</f>
        <v>1.5093750000000001</v>
      </c>
      <c r="H12" s="4"/>
      <c r="I12" s="4"/>
      <c r="J12" s="4"/>
    </row>
    <row r="13" spans="1:10" outlineLevel="1" x14ac:dyDescent="0.25">
      <c r="A13" s="1">
        <v>46218</v>
      </c>
      <c r="B13" s="9">
        <f t="shared" ref="B13:B14" si="1">($B$5*$B$8)</f>
        <v>6.25</v>
      </c>
      <c r="C13" s="9">
        <f t="shared" ref="C13:C14" si="2">B13*(1-$B$6)</f>
        <v>5.46875</v>
      </c>
      <c r="D13" s="4"/>
      <c r="E13" s="1">
        <v>45853</v>
      </c>
      <c r="F13" s="9">
        <f t="shared" si="0"/>
        <v>1.7250000000000001</v>
      </c>
      <c r="G13" s="9">
        <f t="shared" ref="G13:G17" si="3">F13*(1-$B$6)</f>
        <v>1.5093750000000001</v>
      </c>
      <c r="H13" s="4"/>
      <c r="I13" s="4"/>
      <c r="J13" s="4"/>
    </row>
    <row r="14" spans="1:10" outlineLevel="1" x14ac:dyDescent="0.25">
      <c r="A14" s="1">
        <v>46583</v>
      </c>
      <c r="B14" s="9">
        <f t="shared" si="1"/>
        <v>6.25</v>
      </c>
      <c r="C14" s="9">
        <f t="shared" si="2"/>
        <v>5.46875</v>
      </c>
      <c r="D14" s="4"/>
      <c r="E14" s="1">
        <v>46037</v>
      </c>
      <c r="F14" s="9">
        <f t="shared" si="0"/>
        <v>1.7250000000000001</v>
      </c>
      <c r="G14" s="9">
        <f t="shared" si="3"/>
        <v>1.5093750000000001</v>
      </c>
      <c r="H14" s="4"/>
      <c r="I14" s="4"/>
      <c r="J14" s="4"/>
    </row>
    <row r="15" spans="1:10" outlineLevel="1" x14ac:dyDescent="0.25">
      <c r="A15" s="1">
        <v>46583</v>
      </c>
      <c r="B15" s="9">
        <v>100</v>
      </c>
      <c r="C15" s="9">
        <f>B15</f>
        <v>100</v>
      </c>
      <c r="D15" s="8"/>
      <c r="E15" s="1">
        <v>46218</v>
      </c>
      <c r="F15" s="9">
        <f t="shared" si="0"/>
        <v>1.7250000000000001</v>
      </c>
      <c r="G15" s="9">
        <f t="shared" si="3"/>
        <v>1.5093750000000001</v>
      </c>
      <c r="H15" s="8"/>
      <c r="I15" s="8"/>
      <c r="J15" s="8"/>
    </row>
    <row r="16" spans="1:10" outlineLevel="1" x14ac:dyDescent="0.25">
      <c r="B16" s="3"/>
      <c r="E16" s="1">
        <v>46402</v>
      </c>
      <c r="F16" s="9">
        <f t="shared" si="0"/>
        <v>1.7250000000000001</v>
      </c>
      <c r="G16" s="9">
        <f t="shared" si="3"/>
        <v>1.5093750000000001</v>
      </c>
    </row>
    <row r="17" spans="1:7" outlineLevel="1" x14ac:dyDescent="0.25">
      <c r="B17" s="3"/>
      <c r="E17" s="1">
        <v>46583</v>
      </c>
      <c r="F17" s="9">
        <f t="shared" si="0"/>
        <v>1.7250000000000001</v>
      </c>
      <c r="G17" s="9">
        <f t="shared" si="3"/>
        <v>1.5093750000000001</v>
      </c>
    </row>
    <row r="18" spans="1:7" outlineLevel="1" x14ac:dyDescent="0.25">
      <c r="E18" s="1">
        <v>46583</v>
      </c>
      <c r="F18" s="9">
        <f>$F$8</f>
        <v>100</v>
      </c>
      <c r="G18" s="9">
        <f>F18</f>
        <v>100</v>
      </c>
    </row>
    <row r="19" spans="1:7" outlineLevel="1" x14ac:dyDescent="0.25">
      <c r="E19" s="1"/>
    </row>
    <row r="20" spans="1:7" outlineLevel="1" x14ac:dyDescent="0.25">
      <c r="A20" t="s">
        <v>13</v>
      </c>
      <c r="B20" s="2">
        <f>SUM(B12:B18)/(-B11)-1</f>
        <v>8.2793836053615344E-2</v>
      </c>
      <c r="C20" s="2">
        <f>SUM(C12:C18)/(-C11)-1</f>
        <v>6.1422905078873047E-2</v>
      </c>
      <c r="E20" t="s">
        <v>13</v>
      </c>
      <c r="F20" s="2">
        <f>SUM(F12:F18)/(-F11)-1</f>
        <v>9.6918489065606295E-2</v>
      </c>
      <c r="G20" s="2">
        <f>SUM(G12:G18)/(-G11)-1</f>
        <v>8.4058151093439504E-2</v>
      </c>
    </row>
    <row r="21" spans="1:7" outlineLevel="1" x14ac:dyDescent="0.25">
      <c r="A21" t="s">
        <v>14</v>
      </c>
      <c r="B21" s="2">
        <f>(1+B20)^(1/3)-1</f>
        <v>2.6869508531732755E-2</v>
      </c>
      <c r="C21" s="2">
        <f>(1+C20)^(1/3)-1</f>
        <v>2.0068848703609588E-2</v>
      </c>
      <c r="E21" t="s">
        <v>14</v>
      </c>
      <c r="F21" s="2">
        <f>(1+F20)^(1/3)-1</f>
        <v>3.1315279859990941E-2</v>
      </c>
      <c r="G21" s="2">
        <f>(1+G20)^(1/3)-1</f>
        <v>2.7269024899114314E-2</v>
      </c>
    </row>
    <row r="22" spans="1:7" outlineLevel="1" x14ac:dyDescent="0.25">
      <c r="A22"/>
      <c r="B22" s="2"/>
      <c r="F22" s="2"/>
    </row>
    <row r="23" spans="1:7" outlineLevel="1" x14ac:dyDescent="0.25">
      <c r="A23" s="11" t="s">
        <v>0</v>
      </c>
      <c r="B23" s="12">
        <f>XIRR(B11:B18,$A11:$A18)</f>
        <v>2.8417572379112244E-2</v>
      </c>
      <c r="C23" s="12">
        <f>XIRR(C11:C18,$A11:$A18)</f>
        <v>2.1085408329963685E-2</v>
      </c>
      <c r="E23" s="11" t="s">
        <v>0</v>
      </c>
      <c r="F23" s="12">
        <f>XIRR(F11:F18,$E11:$E18)</f>
        <v>3.2645007967948919E-2</v>
      </c>
      <c r="G23" s="12">
        <f>XIRR(G11:G18,$E11:$E18)</f>
        <v>2.8283521533012387E-2</v>
      </c>
    </row>
    <row r="25" spans="1:7" x14ac:dyDescent="0.25">
      <c r="A25" s="1" t="s">
        <v>1</v>
      </c>
      <c r="B25" s="7">
        <f>B8-B7</f>
        <v>-9.6700000000000017</v>
      </c>
      <c r="E25" s="1" t="s">
        <v>1</v>
      </c>
      <c r="F25" s="7">
        <f>F8-F7</f>
        <v>-0.59999999999999432</v>
      </c>
    </row>
    <row r="26" spans="1:7" x14ac:dyDescent="0.25">
      <c r="A26" s="1" t="s">
        <v>18</v>
      </c>
      <c r="B26" s="7">
        <f>B25*(12.5/26)</f>
        <v>-4.6490384615384626</v>
      </c>
      <c r="E26" s="1" t="s">
        <v>18</v>
      </c>
      <c r="F26" s="7">
        <f>F25*(12.5/26)</f>
        <v>-0.28846153846153572</v>
      </c>
    </row>
    <row r="27" spans="1:7" x14ac:dyDescent="0.25">
      <c r="E27" s="1"/>
    </row>
    <row r="28" spans="1:7" x14ac:dyDescent="0.25">
      <c r="A28" s="1" t="s">
        <v>15</v>
      </c>
      <c r="B28" s="16">
        <f>B7*100</f>
        <v>10967</v>
      </c>
      <c r="E28" s="1" t="s">
        <v>15</v>
      </c>
      <c r="F28" s="16">
        <f>F7*100</f>
        <v>10060</v>
      </c>
    </row>
    <row r="29" spans="1:7" x14ac:dyDescent="0.25">
      <c r="A29" s="1" t="s">
        <v>1</v>
      </c>
      <c r="B29" s="17">
        <f>B25*100</f>
        <v>-967.00000000000023</v>
      </c>
      <c r="E29" s="1" t="s">
        <v>1</v>
      </c>
      <c r="F29" s="17">
        <f>F25*100</f>
        <v>-59.999999999999432</v>
      </c>
    </row>
    <row r="30" spans="1:7" x14ac:dyDescent="0.25">
      <c r="A30" s="1" t="s">
        <v>18</v>
      </c>
      <c r="B30" s="17">
        <f>B26*100</f>
        <v>-464.90384615384625</v>
      </c>
      <c r="E30" s="1" t="s">
        <v>18</v>
      </c>
      <c r="F30" s="17">
        <f>F26*100</f>
        <v>-28.846153846153573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77DA-6453-48F8-AC62-556C583EA985}">
  <dimension ref="A1:J31"/>
  <sheetViews>
    <sheetView tabSelected="1" workbookViewId="0">
      <selection activeCell="I18" sqref="I18"/>
    </sheetView>
  </sheetViews>
  <sheetFormatPr defaultRowHeight="15" outlineLevelRow="1" x14ac:dyDescent="0.25"/>
  <cols>
    <col min="1" max="1" width="16.28515625" style="1" customWidth="1"/>
    <col min="2" max="3" width="14.28515625" customWidth="1"/>
    <col min="4" max="4" width="7.140625" customWidth="1"/>
    <col min="5" max="5" width="16.28515625" customWidth="1"/>
    <col min="6" max="7" width="14.28515625" customWidth="1"/>
    <col min="8" max="10" width="14.7109375" customWidth="1"/>
  </cols>
  <sheetData>
    <row r="1" spans="1:10" ht="15.75" x14ac:dyDescent="0.25">
      <c r="A1" s="20" t="s">
        <v>19</v>
      </c>
      <c r="B1" s="20"/>
      <c r="C1" s="20"/>
      <c r="E1" s="19" t="s">
        <v>17</v>
      </c>
      <c r="F1" s="19"/>
      <c r="G1" s="19"/>
    </row>
    <row r="2" spans="1:10" outlineLevel="1" x14ac:dyDescent="0.25">
      <c r="E2" s="1"/>
    </row>
    <row r="3" spans="1:10" outlineLevel="1" x14ac:dyDescent="0.25">
      <c r="A3" s="1" t="s">
        <v>5</v>
      </c>
      <c r="B3" s="1">
        <v>35735</v>
      </c>
      <c r="E3" s="1" t="s">
        <v>5</v>
      </c>
      <c r="F3" s="1">
        <v>45460</v>
      </c>
    </row>
    <row r="4" spans="1:10" outlineLevel="1" x14ac:dyDescent="0.25">
      <c r="A4" s="1" t="s">
        <v>6</v>
      </c>
      <c r="B4" s="1">
        <v>46692</v>
      </c>
      <c r="E4" s="1" t="s">
        <v>6</v>
      </c>
      <c r="F4" s="1">
        <v>46583</v>
      </c>
    </row>
    <row r="5" spans="1:10" outlineLevel="1" x14ac:dyDescent="0.25">
      <c r="A5" s="1" t="s">
        <v>4</v>
      </c>
      <c r="B5" s="5">
        <v>6.5000000000000002E-2</v>
      </c>
      <c r="C5" s="10" t="s">
        <v>8</v>
      </c>
      <c r="E5" s="1" t="s">
        <v>4</v>
      </c>
      <c r="F5" s="5">
        <v>3.4500000000000003E-2</v>
      </c>
      <c r="G5" s="10" t="s">
        <v>8</v>
      </c>
    </row>
    <row r="6" spans="1:10" outlineLevel="1" x14ac:dyDescent="0.25">
      <c r="A6" s="1" t="s">
        <v>9</v>
      </c>
      <c r="B6" s="5">
        <v>0.125</v>
      </c>
      <c r="E6" s="1" t="s">
        <v>9</v>
      </c>
      <c r="F6" s="5">
        <v>0.125</v>
      </c>
    </row>
    <row r="7" spans="1:10" outlineLevel="1" x14ac:dyDescent="0.25">
      <c r="A7" s="1" t="s">
        <v>10</v>
      </c>
      <c r="B7" s="6">
        <v>110.25</v>
      </c>
      <c r="E7" s="1" t="s">
        <v>10</v>
      </c>
      <c r="F7" s="6">
        <v>100.6</v>
      </c>
    </row>
    <row r="8" spans="1:10" outlineLevel="1" x14ac:dyDescent="0.25">
      <c r="A8" s="1" t="s">
        <v>11</v>
      </c>
      <c r="B8" s="6">
        <v>100</v>
      </c>
      <c r="E8" s="1" t="s">
        <v>11</v>
      </c>
      <c r="F8" s="6">
        <v>100</v>
      </c>
    </row>
    <row r="9" spans="1:10" outlineLevel="1" x14ac:dyDescent="0.25">
      <c r="E9" s="1"/>
    </row>
    <row r="10" spans="1:10" outlineLevel="1" x14ac:dyDescent="0.25">
      <c r="A10" s="13" t="s">
        <v>2</v>
      </c>
      <c r="B10" s="14" t="s">
        <v>3</v>
      </c>
      <c r="C10" s="14" t="s">
        <v>12</v>
      </c>
      <c r="D10" s="15"/>
      <c r="E10" s="13" t="s">
        <v>2</v>
      </c>
      <c r="F10" s="14" t="s">
        <v>3</v>
      </c>
      <c r="G10" s="14" t="s">
        <v>12</v>
      </c>
    </row>
    <row r="11" spans="1:10" outlineLevel="1" x14ac:dyDescent="0.25">
      <c r="A11" s="1">
        <v>45488</v>
      </c>
      <c r="B11" s="9">
        <f>-B7</f>
        <v>-110.25</v>
      </c>
      <c r="C11" s="9">
        <f>B11</f>
        <v>-110.25</v>
      </c>
      <c r="D11" s="8"/>
      <c r="E11" s="1">
        <v>45488</v>
      </c>
      <c r="F11" s="9">
        <f>-F7</f>
        <v>-100.6</v>
      </c>
      <c r="G11" s="9">
        <f>F11</f>
        <v>-100.6</v>
      </c>
      <c r="H11" s="8"/>
      <c r="I11" s="8"/>
      <c r="J11" s="8"/>
    </row>
    <row r="12" spans="1:10" outlineLevel="1" x14ac:dyDescent="0.25">
      <c r="A12" s="1">
        <v>45597</v>
      </c>
      <c r="B12" s="21">
        <f>((($B$5/2)*$B$8)/6)*3.5</f>
        <v>1.8958333333333333</v>
      </c>
      <c r="C12" s="21">
        <f>B12*(1-$B$6)</f>
        <v>1.6588541666666665</v>
      </c>
      <c r="D12" s="4"/>
      <c r="E12" s="1">
        <v>45672</v>
      </c>
      <c r="F12" s="9">
        <f t="shared" ref="F12:F17" si="0">($F$5/2)*$F$8</f>
        <v>1.7250000000000001</v>
      </c>
      <c r="G12" s="9">
        <f>F12*(1-$B$6)</f>
        <v>1.5093750000000001</v>
      </c>
      <c r="H12" s="4"/>
      <c r="I12" s="4"/>
      <c r="J12" s="4"/>
    </row>
    <row r="13" spans="1:10" outlineLevel="1" x14ac:dyDescent="0.25">
      <c r="A13" s="1">
        <v>45778</v>
      </c>
      <c r="B13" s="9">
        <f t="shared" ref="B13:B18" si="1">($B$5/2)*$B$8</f>
        <v>3.25</v>
      </c>
      <c r="C13" s="9">
        <f t="shared" ref="C13:C18" si="2">B13*(1-$B$6)</f>
        <v>2.84375</v>
      </c>
      <c r="D13" s="4"/>
      <c r="E13" s="1">
        <v>45853</v>
      </c>
      <c r="F13" s="9">
        <f t="shared" si="0"/>
        <v>1.7250000000000001</v>
      </c>
      <c r="G13" s="9">
        <f t="shared" ref="G13:G17" si="3">F13*(1-$B$6)</f>
        <v>1.5093750000000001</v>
      </c>
      <c r="H13" s="4"/>
      <c r="I13" s="4"/>
      <c r="J13" s="4"/>
    </row>
    <row r="14" spans="1:10" outlineLevel="1" x14ac:dyDescent="0.25">
      <c r="A14" s="1">
        <v>45962</v>
      </c>
      <c r="B14" s="9">
        <f t="shared" si="1"/>
        <v>3.25</v>
      </c>
      <c r="C14" s="9">
        <f t="shared" si="2"/>
        <v>2.84375</v>
      </c>
      <c r="D14" s="4"/>
      <c r="E14" s="1">
        <v>46037</v>
      </c>
      <c r="F14" s="9">
        <f t="shared" si="0"/>
        <v>1.7250000000000001</v>
      </c>
      <c r="G14" s="9">
        <f t="shared" si="3"/>
        <v>1.5093750000000001</v>
      </c>
      <c r="H14" s="4"/>
      <c r="I14" s="4"/>
      <c r="J14" s="4"/>
    </row>
    <row r="15" spans="1:10" outlineLevel="1" x14ac:dyDescent="0.25">
      <c r="A15" s="1">
        <v>46143</v>
      </c>
      <c r="B15" s="9">
        <f t="shared" si="1"/>
        <v>3.25</v>
      </c>
      <c r="C15" s="9">
        <f t="shared" si="2"/>
        <v>2.84375</v>
      </c>
      <c r="D15" s="8"/>
      <c r="E15" s="1">
        <v>46218</v>
      </c>
      <c r="F15" s="9">
        <f t="shared" si="0"/>
        <v>1.7250000000000001</v>
      </c>
      <c r="G15" s="9">
        <f t="shared" si="3"/>
        <v>1.5093750000000001</v>
      </c>
      <c r="H15" s="8"/>
      <c r="I15" s="8"/>
      <c r="J15" s="8"/>
    </row>
    <row r="16" spans="1:10" outlineLevel="1" x14ac:dyDescent="0.25">
      <c r="A16" s="1">
        <v>46327</v>
      </c>
      <c r="B16" s="9">
        <f t="shared" si="1"/>
        <v>3.25</v>
      </c>
      <c r="C16" s="9">
        <f t="shared" si="2"/>
        <v>2.84375</v>
      </c>
      <c r="E16" s="1">
        <v>46402</v>
      </c>
      <c r="F16" s="9">
        <f t="shared" si="0"/>
        <v>1.7250000000000001</v>
      </c>
      <c r="G16" s="9">
        <f t="shared" si="3"/>
        <v>1.5093750000000001</v>
      </c>
    </row>
    <row r="17" spans="1:7" outlineLevel="1" x14ac:dyDescent="0.25">
      <c r="A17" s="1">
        <v>46508</v>
      </c>
      <c r="B17" s="9">
        <f t="shared" si="1"/>
        <v>3.25</v>
      </c>
      <c r="C17" s="9">
        <f t="shared" si="2"/>
        <v>2.84375</v>
      </c>
      <c r="E17" s="1">
        <v>46583</v>
      </c>
      <c r="F17" s="9">
        <f t="shared" si="0"/>
        <v>1.7250000000000001</v>
      </c>
      <c r="G17" s="9">
        <f t="shared" si="3"/>
        <v>1.5093750000000001</v>
      </c>
    </row>
    <row r="18" spans="1:7" outlineLevel="1" x14ac:dyDescent="0.25">
      <c r="A18" s="1">
        <v>46692</v>
      </c>
      <c r="B18" s="9">
        <f t="shared" si="1"/>
        <v>3.25</v>
      </c>
      <c r="C18" s="9">
        <f t="shared" si="2"/>
        <v>2.84375</v>
      </c>
      <c r="E18" s="1">
        <v>46583</v>
      </c>
      <c r="F18" s="9">
        <f>$F$8</f>
        <v>100</v>
      </c>
      <c r="G18" s="9">
        <f>F18</f>
        <v>100</v>
      </c>
    </row>
    <row r="19" spans="1:7" outlineLevel="1" x14ac:dyDescent="0.25">
      <c r="A19" s="1">
        <v>46692</v>
      </c>
      <c r="B19" s="9">
        <v>100</v>
      </c>
      <c r="C19" s="9">
        <f>B19</f>
        <v>100</v>
      </c>
      <c r="E19" s="1"/>
      <c r="F19" s="9"/>
      <c r="G19" s="9"/>
    </row>
    <row r="20" spans="1:7" outlineLevel="1" x14ac:dyDescent="0.25">
      <c r="E20" s="1"/>
    </row>
    <row r="21" spans="1:7" outlineLevel="1" x14ac:dyDescent="0.25">
      <c r="A21" t="s">
        <v>13</v>
      </c>
      <c r="B21" s="2">
        <f>SUM(B12:B19)/(-B11)-1</f>
        <v>0.10109599395313684</v>
      </c>
      <c r="C21" s="2">
        <f>SUM(C12:C19)/(-C11)-1</f>
        <v>7.6837679516250867E-2</v>
      </c>
      <c r="E21" t="s">
        <v>13</v>
      </c>
      <c r="F21" s="2">
        <f>SUM(F12:F18)/(-F11)-1</f>
        <v>9.6918489065606295E-2</v>
      </c>
      <c r="G21" s="2">
        <f>SUM(G12:G18)/(-G11)-1</f>
        <v>8.4058151093439504E-2</v>
      </c>
    </row>
    <row r="22" spans="1:7" outlineLevel="1" x14ac:dyDescent="0.25">
      <c r="A22" t="s">
        <v>14</v>
      </c>
      <c r="B22" s="2">
        <f>(1+B21)^(1/(($A$19-$A$11)/365.24))-1</f>
        <v>2.9645909277792759E-2</v>
      </c>
      <c r="C22" s="2">
        <f>(1+C21)^(1/(($A$19-$A$11)/365.24))-1</f>
        <v>2.2711059997473582E-2</v>
      </c>
      <c r="E22" t="s">
        <v>14</v>
      </c>
      <c r="F22" s="2">
        <f>(1+F21)^(1/3)-1</f>
        <v>3.1315279859990941E-2</v>
      </c>
      <c r="G22" s="2">
        <f>(1+G21)^(1/3)-1</f>
        <v>2.7269024899114314E-2</v>
      </c>
    </row>
    <row r="23" spans="1:7" outlineLevel="1" x14ac:dyDescent="0.25">
      <c r="A23"/>
      <c r="B23" s="2"/>
      <c r="F23" s="2"/>
    </row>
    <row r="24" spans="1:7" outlineLevel="1" x14ac:dyDescent="0.25">
      <c r="A24" s="11" t="s">
        <v>0</v>
      </c>
      <c r="B24" s="12">
        <f>XIRR(B11:B19,$A11:$A19)</f>
        <v>3.2149919867515558E-2</v>
      </c>
      <c r="C24" s="12">
        <f>XIRR(C11:C19,$A11:$A19)</f>
        <v>2.4392250180244452E-2</v>
      </c>
      <c r="E24" s="11" t="s">
        <v>0</v>
      </c>
      <c r="F24" s="12">
        <f>XIRR(F11:F18,$E11:$E18)</f>
        <v>3.2645007967948919E-2</v>
      </c>
      <c r="G24" s="12">
        <f>XIRR(G11:G18,$E11:$E18)</f>
        <v>2.8283521533012387E-2</v>
      </c>
    </row>
    <row r="26" spans="1:7" x14ac:dyDescent="0.25">
      <c r="A26" s="1" t="s">
        <v>1</v>
      </c>
      <c r="B26" s="7">
        <f>B8-B7</f>
        <v>-10.25</v>
      </c>
      <c r="E26" s="1" t="s">
        <v>1</v>
      </c>
      <c r="F26" s="7">
        <f>F8-F7</f>
        <v>-0.59999999999999432</v>
      </c>
    </row>
    <row r="27" spans="1:7" x14ac:dyDescent="0.25">
      <c r="A27" s="1" t="s">
        <v>18</v>
      </c>
      <c r="B27" s="7">
        <f>B26*(12.5/26)</f>
        <v>-4.9278846153846159</v>
      </c>
      <c r="E27" s="1" t="s">
        <v>18</v>
      </c>
      <c r="F27" s="7">
        <f>F26*(12.5/26)</f>
        <v>-0.28846153846153572</v>
      </c>
    </row>
    <row r="28" spans="1:7" x14ac:dyDescent="0.25">
      <c r="E28" s="1"/>
    </row>
    <row r="29" spans="1:7" x14ac:dyDescent="0.25">
      <c r="A29" s="1" t="s">
        <v>15</v>
      </c>
      <c r="B29" s="16">
        <f>B7*100</f>
        <v>11025</v>
      </c>
      <c r="E29" s="1" t="s">
        <v>15</v>
      </c>
      <c r="F29" s="16">
        <f>F7*100</f>
        <v>10060</v>
      </c>
    </row>
    <row r="30" spans="1:7" x14ac:dyDescent="0.25">
      <c r="A30" s="1" t="s">
        <v>1</v>
      </c>
      <c r="B30" s="17">
        <f>B26*100</f>
        <v>-1025</v>
      </c>
      <c r="E30" s="1" t="s">
        <v>1</v>
      </c>
      <c r="F30" s="17">
        <f>F26*100</f>
        <v>-59.999999999999432</v>
      </c>
    </row>
    <row r="31" spans="1:7" x14ac:dyDescent="0.25">
      <c r="A31" s="1" t="s">
        <v>18</v>
      </c>
      <c r="B31" s="17">
        <f>B27*100</f>
        <v>-492.7884615384616</v>
      </c>
      <c r="E31" s="1" t="s">
        <v>18</v>
      </c>
      <c r="F31" s="17">
        <f>F27*100</f>
        <v>-28.846153846153573</v>
      </c>
    </row>
  </sheetData>
  <mergeCells count="2">
    <mergeCell ref="A1:C1"/>
    <mergeCell ref="E1:G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Austria Vs Italia</vt:lpstr>
      <vt:lpstr>Italia Vs Italia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2024-07-08T07:07:07Z</dcterms:created>
  <dcterms:modified xsi:type="dcterms:W3CDTF">2024-07-11T08:19:55Z</dcterms:modified>
</cp:coreProperties>
</file>