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378" documentId="8_{213ADAF1-10F1-4243-9896-320E2275B1E2}" xr6:coauthVersionLast="47" xr6:coauthVersionMax="47" xr10:uidLastSave="{5E4CB94F-47B7-42F9-A8BA-A026EDBF9A02}"/>
  <bookViews>
    <workbookView xWindow="28680" yWindow="-120" windowWidth="29040" windowHeight="17520" tabRatio="734" activeTab="5" xr2:uid="{B4830CA7-CEA1-47C7-A7D6-B390CF83AED1}"/>
  </bookViews>
  <sheets>
    <sheet name="Parametri" sheetId="4" r:id="rId1"/>
    <sheet name="SeP500" sheetId="3" r:id="rId2"/>
    <sheet name="SeP500 Graf" sheetId="5" r:id="rId3"/>
    <sheet name="SeP EUR" sheetId="6" r:id="rId4"/>
    <sheet name="SeP EUR Graf" sheetId="14" r:id="rId5"/>
    <sheet name="Nasdaq" sheetId="8" r:id="rId6"/>
    <sheet name="Nasdaq Graf" sheetId="9" r:id="rId7"/>
    <sheet name="MSCI World" sheetId="10" r:id="rId8"/>
    <sheet name="MSCi World Graf" sheetId="11" r:id="rId9"/>
    <sheet name="Oro" sheetId="12" r:id="rId10"/>
    <sheet name="Oro Graf" sheetId="7" r:id="rId11"/>
    <sheet name="BTC EUR" sheetId="15" r:id="rId12"/>
    <sheet name="BTC EUR Graf" sheetId="16" r:id="rId13"/>
    <sheet name="Dati" sheetId="1" r:id="rId14"/>
  </sheets>
  <definedNames>
    <definedName name="_xlnm._FilterDatabase" localSheetId="11" hidden="1">'BTC EUR'!$A$1:$Z$116</definedName>
    <definedName name="_xlnm._FilterDatabase" localSheetId="13" hidden="1">Dati!$A$1:$G$1242</definedName>
    <definedName name="_xlnm._FilterDatabase" localSheetId="7" hidden="1">'MSCI World'!$A$1:$Z$180</definedName>
    <definedName name="_xlnm._FilterDatabase" localSheetId="5" hidden="1">Nasdaq!$A$1:$Z$416</definedName>
    <definedName name="_xlnm._FilterDatabase" localSheetId="9" hidden="1">Oro!$A$1:$Z$118</definedName>
    <definedName name="_xlnm._FilterDatabase" localSheetId="3" hidden="1">'SeP EUR'!$A$1:$Z$416</definedName>
    <definedName name="_xlnm._FilterDatabase" localSheetId="1" hidden="1">'SeP500'!$A$1:$Z$416</definedName>
    <definedName name="BODY">Dati!#REF!</definedName>
    <definedName name="capitale">Parametri!$B$2</definedName>
    <definedName name="ENDBODY">Dati!#REF!</definedName>
    <definedName name="QCCODICE">Dati!#REF!</definedName>
    <definedName name="QCDATA">Dati!#REF!</definedName>
    <definedName name="QCDATCON">Dati!#REF!</definedName>
    <definedName name="QCDESCR">Dati!#REF!</definedName>
    <definedName name="QCPERRIF">Dati!#REF!</definedName>
    <definedName name="QCVALASS">Dati!#REF!</definedName>
    <definedName name="QCVALEUR">Dati!#REF!</definedName>
    <definedName name="QCVALGEN">Dati!#REF!</definedName>
    <definedName name="QCVALORE">Dati!#REF!</definedName>
    <definedName name="QCVALUTA">Dati!#REF!</definedName>
    <definedName name="quota_mese">Parametri!$B$3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6" l="1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T116" i="15"/>
  <c r="Q116" i="15"/>
  <c r="R115" i="15" s="1"/>
  <c r="S114" i="15" s="1"/>
  <c r="T113" i="15" s="1"/>
  <c r="R116" i="15"/>
  <c r="S115" i="15" s="1"/>
  <c r="T114" i="15" s="1"/>
  <c r="O116" i="15"/>
  <c r="P115" i="15" s="1"/>
  <c r="Q114" i="15" s="1"/>
  <c r="R113" i="15" s="1"/>
  <c r="S112" i="15" s="1"/>
  <c r="T111" i="15" s="1"/>
  <c r="I116" i="15"/>
  <c r="J115" i="15" s="1"/>
  <c r="K114" i="15" s="1"/>
  <c r="L113" i="15" s="1"/>
  <c r="M112" i="15" s="1"/>
  <c r="N111" i="15" s="1"/>
  <c r="O110" i="15" s="1"/>
  <c r="P109" i="15" s="1"/>
  <c r="Q108" i="15" s="1"/>
  <c r="R107" i="15" s="1"/>
  <c r="S106" i="15" s="1"/>
  <c r="T105" i="15" s="1"/>
  <c r="K116" i="15"/>
  <c r="L115" i="15" s="1"/>
  <c r="M114" i="15" s="1"/>
  <c r="N113" i="15" s="1"/>
  <c r="F116" i="15"/>
  <c r="G115" i="15" s="1"/>
  <c r="H114" i="15" s="1"/>
  <c r="I113" i="15" s="1"/>
  <c r="J112" i="15" s="1"/>
  <c r="K111" i="15" s="1"/>
  <c r="L110" i="15" s="1"/>
  <c r="M109" i="15" s="1"/>
  <c r="N108" i="15" s="1"/>
  <c r="O107" i="15" s="1"/>
  <c r="P106" i="15" s="1"/>
  <c r="Q105" i="15" s="1"/>
  <c r="R104" i="15" s="1"/>
  <c r="S103" i="15" s="1"/>
  <c r="T102" i="15" s="1"/>
  <c r="D116" i="15"/>
  <c r="N116" i="15"/>
  <c r="J116" i="15"/>
  <c r="H116" i="15"/>
  <c r="I115" i="15" s="1"/>
  <c r="J114" i="15" s="1"/>
  <c r="K113" i="15" s="1"/>
  <c r="L112" i="15" s="1"/>
  <c r="M111" i="15" s="1"/>
  <c r="N110" i="15" s="1"/>
  <c r="O109" i="15" s="1"/>
  <c r="P108" i="15" s="1"/>
  <c r="Q107" i="15" s="1"/>
  <c r="R106" i="15" s="1"/>
  <c r="S105" i="15" s="1"/>
  <c r="T104" i="15" s="1"/>
  <c r="E116" i="15"/>
  <c r="F115" i="15" s="1"/>
  <c r="G114" i="15" s="1"/>
  <c r="H113" i="15" s="1"/>
  <c r="I112" i="15" s="1"/>
  <c r="J111" i="15" s="1"/>
  <c r="K110" i="15" s="1"/>
  <c r="L109" i="15" s="1"/>
  <c r="M108" i="15" s="1"/>
  <c r="N107" i="15" s="1"/>
  <c r="O106" i="15" s="1"/>
  <c r="P105" i="15" s="1"/>
  <c r="Q104" i="15" s="1"/>
  <c r="R103" i="15" s="1"/>
  <c r="S102" i="15" s="1"/>
  <c r="T101" i="15" s="1"/>
  <c r="C116" i="15"/>
  <c r="D115" i="15" s="1"/>
  <c r="E114" i="15" s="1"/>
  <c r="F113" i="15" s="1"/>
  <c r="G112" i="15" s="1"/>
  <c r="H111" i="15" s="1"/>
  <c r="I110" i="15" s="1"/>
  <c r="J109" i="15" s="1"/>
  <c r="K108" i="15" s="1"/>
  <c r="L107" i="15" s="1"/>
  <c r="M106" i="15" s="1"/>
  <c r="N105" i="15" s="1"/>
  <c r="O104" i="15" s="1"/>
  <c r="P103" i="15" s="1"/>
  <c r="Q102" i="15" s="1"/>
  <c r="R101" i="15" s="1"/>
  <c r="S100" i="15" s="1"/>
  <c r="T99" i="15" s="1"/>
  <c r="O115" i="15"/>
  <c r="P114" i="15" s="1"/>
  <c r="Q113" i="15" s="1"/>
  <c r="R112" i="15" s="1"/>
  <c r="S111" i="15" s="1"/>
  <c r="T110" i="15" s="1"/>
  <c r="K115" i="15"/>
  <c r="L114" i="15" s="1"/>
  <c r="M113" i="15" s="1"/>
  <c r="N112" i="15" s="1"/>
  <c r="O111" i="15" s="1"/>
  <c r="P110" i="15" s="1"/>
  <c r="Q109" i="15" s="1"/>
  <c r="R108" i="15" s="1"/>
  <c r="S107" i="15" s="1"/>
  <c r="T106" i="15" s="1"/>
  <c r="C115" i="15"/>
  <c r="D114" i="15" s="1"/>
  <c r="E113" i="15" s="1"/>
  <c r="F112" i="15" s="1"/>
  <c r="G111" i="15" s="1"/>
  <c r="H110" i="15" s="1"/>
  <c r="I109" i="15" s="1"/>
  <c r="J108" i="15" s="1"/>
  <c r="K107" i="15" s="1"/>
  <c r="L106" i="15" s="1"/>
  <c r="M105" i="15" s="1"/>
  <c r="N104" i="15" s="1"/>
  <c r="O103" i="15" s="1"/>
  <c r="P102" i="15" s="1"/>
  <c r="Q101" i="15" s="1"/>
  <c r="R100" i="15" s="1"/>
  <c r="S99" i="15" s="1"/>
  <c r="T98" i="15" s="1"/>
  <c r="C114" i="15"/>
  <c r="D113" i="15" s="1"/>
  <c r="E112" i="15" s="1"/>
  <c r="F111" i="15" s="1"/>
  <c r="G110" i="15" s="1"/>
  <c r="H109" i="15" s="1"/>
  <c r="I108" i="15" s="1"/>
  <c r="J107" i="15" s="1"/>
  <c r="K106" i="15" s="1"/>
  <c r="L105" i="15" s="1"/>
  <c r="M104" i="15" s="1"/>
  <c r="N103" i="15" s="1"/>
  <c r="O102" i="15" s="1"/>
  <c r="P101" i="15" s="1"/>
  <c r="Q100" i="15" s="1"/>
  <c r="R99" i="15" s="1"/>
  <c r="S98" i="15" s="1"/>
  <c r="T97" i="15" s="1"/>
  <c r="C113" i="15"/>
  <c r="O112" i="15"/>
  <c r="P111" i="15" s="1"/>
  <c r="Q110" i="15" s="1"/>
  <c r="R109" i="15" s="1"/>
  <c r="S108" i="15" s="1"/>
  <c r="T107" i="15" s="1"/>
  <c r="C112" i="15"/>
  <c r="C111" i="15"/>
  <c r="D110" i="15" s="1"/>
  <c r="E109" i="15" s="1"/>
  <c r="F108" i="15" s="1"/>
  <c r="G107" i="15" s="1"/>
  <c r="H106" i="15" s="1"/>
  <c r="I105" i="15" s="1"/>
  <c r="J104" i="15" s="1"/>
  <c r="K103" i="15" s="1"/>
  <c r="L102" i="15" s="1"/>
  <c r="M101" i="15" s="1"/>
  <c r="N100" i="15" s="1"/>
  <c r="O99" i="15" s="1"/>
  <c r="P98" i="15" s="1"/>
  <c r="Q97" i="15" s="1"/>
  <c r="R96" i="15" s="1"/>
  <c r="S95" i="15" s="1"/>
  <c r="T94" i="15" s="1"/>
  <c r="C110" i="15"/>
  <c r="D109" i="15"/>
  <c r="E108" i="15" s="1"/>
  <c r="F107" i="15" s="1"/>
  <c r="C109" i="15"/>
  <c r="D108" i="15" s="1"/>
  <c r="E107" i="15" s="1"/>
  <c r="F106" i="15" s="1"/>
  <c r="G105" i="15" s="1"/>
  <c r="H104" i="15" s="1"/>
  <c r="I103" i="15" s="1"/>
  <c r="J102" i="15" s="1"/>
  <c r="K101" i="15" s="1"/>
  <c r="L100" i="15" s="1"/>
  <c r="M99" i="15" s="1"/>
  <c r="N98" i="15" s="1"/>
  <c r="O97" i="15" s="1"/>
  <c r="P96" i="15" s="1"/>
  <c r="Q95" i="15" s="1"/>
  <c r="R94" i="15" s="1"/>
  <c r="S93" i="15" s="1"/>
  <c r="T92" i="15" s="1"/>
  <c r="C108" i="15"/>
  <c r="C107" i="15"/>
  <c r="D106" i="15" s="1"/>
  <c r="G106" i="15"/>
  <c r="H105" i="15" s="1"/>
  <c r="I104" i="15" s="1"/>
  <c r="J103" i="15" s="1"/>
  <c r="K102" i="15" s="1"/>
  <c r="L101" i="15" s="1"/>
  <c r="M100" i="15" s="1"/>
  <c r="N99" i="15" s="1"/>
  <c r="O98" i="15" s="1"/>
  <c r="P97" i="15" s="1"/>
  <c r="Q96" i="15" s="1"/>
  <c r="R95" i="15" s="1"/>
  <c r="S94" i="15" s="1"/>
  <c r="T93" i="15" s="1"/>
  <c r="C106" i="15"/>
  <c r="D105" i="15" s="1"/>
  <c r="E104" i="15" s="1"/>
  <c r="F103" i="15" s="1"/>
  <c r="G102" i="15" s="1"/>
  <c r="H101" i="15" s="1"/>
  <c r="I100" i="15" s="1"/>
  <c r="J99" i="15" s="1"/>
  <c r="K98" i="15" s="1"/>
  <c r="L97" i="15" s="1"/>
  <c r="M96" i="15" s="1"/>
  <c r="N95" i="15" s="1"/>
  <c r="O94" i="15" s="1"/>
  <c r="P93" i="15" s="1"/>
  <c r="Q92" i="15" s="1"/>
  <c r="R91" i="15" s="1"/>
  <c r="S90" i="15" s="1"/>
  <c r="T89" i="15" s="1"/>
  <c r="C105" i="15"/>
  <c r="D104" i="15" s="1"/>
  <c r="E103" i="15" s="1"/>
  <c r="F102" i="15" s="1"/>
  <c r="G101" i="15" s="1"/>
  <c r="H100" i="15" s="1"/>
  <c r="I99" i="15" s="1"/>
  <c r="J98" i="15" s="1"/>
  <c r="K97" i="15" s="1"/>
  <c r="L96" i="15" s="1"/>
  <c r="M95" i="15" s="1"/>
  <c r="N94" i="15" s="1"/>
  <c r="O93" i="15" s="1"/>
  <c r="P92" i="15" s="1"/>
  <c r="Q91" i="15" s="1"/>
  <c r="R90" i="15" s="1"/>
  <c r="S89" i="15" s="1"/>
  <c r="T88" i="15" s="1"/>
  <c r="X88" i="15" s="1"/>
  <c r="C104" i="15"/>
  <c r="D103" i="15" s="1"/>
  <c r="E102" i="15" s="1"/>
  <c r="F101" i="15" s="1"/>
  <c r="G100" i="15" s="1"/>
  <c r="H99" i="15" s="1"/>
  <c r="I98" i="15" s="1"/>
  <c r="J97" i="15" s="1"/>
  <c r="K96" i="15" s="1"/>
  <c r="L95" i="15" s="1"/>
  <c r="M94" i="15" s="1"/>
  <c r="N93" i="15" s="1"/>
  <c r="O92" i="15" s="1"/>
  <c r="P91" i="15" s="1"/>
  <c r="Q90" i="15" s="1"/>
  <c r="R89" i="15" s="1"/>
  <c r="S88" i="15" s="1"/>
  <c r="T87" i="15" s="1"/>
  <c r="C103" i="15"/>
  <c r="D102" i="15" s="1"/>
  <c r="E101" i="15" s="1"/>
  <c r="F100" i="15" s="1"/>
  <c r="G99" i="15" s="1"/>
  <c r="H98" i="15" s="1"/>
  <c r="I97" i="15" s="1"/>
  <c r="J96" i="15" s="1"/>
  <c r="K95" i="15" s="1"/>
  <c r="L94" i="15" s="1"/>
  <c r="M93" i="15" s="1"/>
  <c r="N92" i="15" s="1"/>
  <c r="O91" i="15" s="1"/>
  <c r="P90" i="15" s="1"/>
  <c r="Q89" i="15" s="1"/>
  <c r="R88" i="15" s="1"/>
  <c r="S87" i="15" s="1"/>
  <c r="T86" i="15" s="1"/>
  <c r="X86" i="15" s="1"/>
  <c r="C102" i="15"/>
  <c r="D101" i="15" s="1"/>
  <c r="E100" i="15" s="1"/>
  <c r="F99" i="15" s="1"/>
  <c r="G98" i="15" s="1"/>
  <c r="H97" i="15" s="1"/>
  <c r="I96" i="15" s="1"/>
  <c r="J95" i="15" s="1"/>
  <c r="K94" i="15" s="1"/>
  <c r="L93" i="15" s="1"/>
  <c r="M92" i="15" s="1"/>
  <c r="N91" i="15" s="1"/>
  <c r="O90" i="15" s="1"/>
  <c r="P89" i="15" s="1"/>
  <c r="Q88" i="15" s="1"/>
  <c r="R87" i="15" s="1"/>
  <c r="S86" i="15" s="1"/>
  <c r="T85" i="15" s="1"/>
  <c r="C101" i="15"/>
  <c r="C100" i="15"/>
  <c r="D99" i="15"/>
  <c r="E98" i="15" s="1"/>
  <c r="F97" i="15" s="1"/>
  <c r="G96" i="15" s="1"/>
  <c r="H95" i="15" s="1"/>
  <c r="I94" i="15" s="1"/>
  <c r="J93" i="15" s="1"/>
  <c r="K92" i="15" s="1"/>
  <c r="L91" i="15" s="1"/>
  <c r="M90" i="15" s="1"/>
  <c r="N89" i="15" s="1"/>
  <c r="O88" i="15" s="1"/>
  <c r="P87" i="15" s="1"/>
  <c r="Q86" i="15" s="1"/>
  <c r="R85" i="15" s="1"/>
  <c r="S84" i="15" s="1"/>
  <c r="T83" i="15" s="1"/>
  <c r="C99" i="15"/>
  <c r="D98" i="15" s="1"/>
  <c r="E97" i="15" s="1"/>
  <c r="F96" i="15" s="1"/>
  <c r="G95" i="15" s="1"/>
  <c r="H94" i="15" s="1"/>
  <c r="I93" i="15" s="1"/>
  <c r="J92" i="15" s="1"/>
  <c r="K91" i="15" s="1"/>
  <c r="L90" i="15" s="1"/>
  <c r="M89" i="15" s="1"/>
  <c r="N88" i="15" s="1"/>
  <c r="O87" i="15" s="1"/>
  <c r="P86" i="15" s="1"/>
  <c r="Q85" i="15" s="1"/>
  <c r="R84" i="15" s="1"/>
  <c r="S83" i="15" s="1"/>
  <c r="T82" i="15" s="1"/>
  <c r="C98" i="15"/>
  <c r="D97" i="15"/>
  <c r="E96" i="15" s="1"/>
  <c r="F95" i="15" s="1"/>
  <c r="G94" i="15" s="1"/>
  <c r="H93" i="15" s="1"/>
  <c r="I92" i="15" s="1"/>
  <c r="J91" i="15" s="1"/>
  <c r="K90" i="15" s="1"/>
  <c r="L89" i="15" s="1"/>
  <c r="M88" i="15" s="1"/>
  <c r="N87" i="15" s="1"/>
  <c r="O86" i="15" s="1"/>
  <c r="P85" i="15" s="1"/>
  <c r="Q84" i="15" s="1"/>
  <c r="R83" i="15" s="1"/>
  <c r="S82" i="15" s="1"/>
  <c r="T81" i="15" s="1"/>
  <c r="C97" i="15"/>
  <c r="D96" i="15"/>
  <c r="E95" i="15" s="1"/>
  <c r="F94" i="15" s="1"/>
  <c r="G93" i="15" s="1"/>
  <c r="H92" i="15" s="1"/>
  <c r="I91" i="15" s="1"/>
  <c r="J90" i="15" s="1"/>
  <c r="K89" i="15" s="1"/>
  <c r="L88" i="15" s="1"/>
  <c r="M87" i="15" s="1"/>
  <c r="N86" i="15" s="1"/>
  <c r="O85" i="15" s="1"/>
  <c r="P84" i="15" s="1"/>
  <c r="Q83" i="15" s="1"/>
  <c r="R82" i="15" s="1"/>
  <c r="S81" i="15" s="1"/>
  <c r="T80" i="15" s="1"/>
  <c r="C96" i="15"/>
  <c r="D95" i="15" s="1"/>
  <c r="E94" i="15" s="1"/>
  <c r="F93" i="15" s="1"/>
  <c r="G92" i="15" s="1"/>
  <c r="H91" i="15" s="1"/>
  <c r="I90" i="15" s="1"/>
  <c r="J89" i="15" s="1"/>
  <c r="K88" i="15" s="1"/>
  <c r="L87" i="15" s="1"/>
  <c r="M86" i="15" s="1"/>
  <c r="N85" i="15" s="1"/>
  <c r="O84" i="15" s="1"/>
  <c r="P83" i="15" s="1"/>
  <c r="Q82" i="15" s="1"/>
  <c r="R81" i="15" s="1"/>
  <c r="S80" i="15" s="1"/>
  <c r="T79" i="15" s="1"/>
  <c r="C95" i="15"/>
  <c r="D94" i="15" s="1"/>
  <c r="E93" i="15" s="1"/>
  <c r="F92" i="15" s="1"/>
  <c r="G91" i="15" s="1"/>
  <c r="H90" i="15" s="1"/>
  <c r="I89" i="15" s="1"/>
  <c r="J88" i="15" s="1"/>
  <c r="K87" i="15" s="1"/>
  <c r="L86" i="15" s="1"/>
  <c r="M85" i="15" s="1"/>
  <c r="N84" i="15" s="1"/>
  <c r="O83" i="15" s="1"/>
  <c r="P82" i="15" s="1"/>
  <c r="Q81" i="15" s="1"/>
  <c r="R80" i="15" s="1"/>
  <c r="S79" i="15" s="1"/>
  <c r="T78" i="15" s="1"/>
  <c r="C94" i="15"/>
  <c r="D93" i="15" s="1"/>
  <c r="E92" i="15" s="1"/>
  <c r="F91" i="15" s="1"/>
  <c r="G90" i="15" s="1"/>
  <c r="H89" i="15" s="1"/>
  <c r="I88" i="15" s="1"/>
  <c r="J87" i="15" s="1"/>
  <c r="K86" i="15" s="1"/>
  <c r="L85" i="15" s="1"/>
  <c r="M84" i="15" s="1"/>
  <c r="N83" i="15" s="1"/>
  <c r="O82" i="15" s="1"/>
  <c r="P81" i="15" s="1"/>
  <c r="Q80" i="15" s="1"/>
  <c r="R79" i="15" s="1"/>
  <c r="S78" i="15" s="1"/>
  <c r="T77" i="15" s="1"/>
  <c r="C93" i="15"/>
  <c r="D92" i="15"/>
  <c r="E91" i="15" s="1"/>
  <c r="F90" i="15" s="1"/>
  <c r="G89" i="15" s="1"/>
  <c r="H88" i="15" s="1"/>
  <c r="I87" i="15" s="1"/>
  <c r="J86" i="15" s="1"/>
  <c r="K85" i="15" s="1"/>
  <c r="L84" i="15" s="1"/>
  <c r="M83" i="15" s="1"/>
  <c r="N82" i="15" s="1"/>
  <c r="O81" i="15" s="1"/>
  <c r="P80" i="15" s="1"/>
  <c r="Q79" i="15" s="1"/>
  <c r="R78" i="15" s="1"/>
  <c r="S77" i="15" s="1"/>
  <c r="T76" i="15" s="1"/>
  <c r="X76" i="15" s="1"/>
  <c r="C92" i="15"/>
  <c r="D91" i="15" s="1"/>
  <c r="E90" i="15" s="1"/>
  <c r="F89" i="15" s="1"/>
  <c r="G88" i="15" s="1"/>
  <c r="H87" i="15" s="1"/>
  <c r="I86" i="15" s="1"/>
  <c r="J85" i="15" s="1"/>
  <c r="K84" i="15" s="1"/>
  <c r="L83" i="15" s="1"/>
  <c r="M82" i="15" s="1"/>
  <c r="N81" i="15" s="1"/>
  <c r="O80" i="15" s="1"/>
  <c r="P79" i="15" s="1"/>
  <c r="Q78" i="15" s="1"/>
  <c r="R77" i="15" s="1"/>
  <c r="S76" i="15" s="1"/>
  <c r="T75" i="15" s="1"/>
  <c r="C91" i="15"/>
  <c r="D90" i="15" s="1"/>
  <c r="E89" i="15" s="1"/>
  <c r="F88" i="15" s="1"/>
  <c r="G87" i="15" s="1"/>
  <c r="H86" i="15" s="1"/>
  <c r="I85" i="15" s="1"/>
  <c r="J84" i="15" s="1"/>
  <c r="K83" i="15" s="1"/>
  <c r="L82" i="15" s="1"/>
  <c r="M81" i="15" s="1"/>
  <c r="N80" i="15" s="1"/>
  <c r="O79" i="15" s="1"/>
  <c r="P78" i="15" s="1"/>
  <c r="Q77" i="15" s="1"/>
  <c r="R76" i="15" s="1"/>
  <c r="S75" i="15" s="1"/>
  <c r="T74" i="15" s="1"/>
  <c r="C90" i="15"/>
  <c r="C89" i="15"/>
  <c r="D88" i="15"/>
  <c r="E87" i="15" s="1"/>
  <c r="F86" i="15" s="1"/>
  <c r="G85" i="15" s="1"/>
  <c r="H84" i="15" s="1"/>
  <c r="I83" i="15" s="1"/>
  <c r="C88" i="15"/>
  <c r="D87" i="15"/>
  <c r="E86" i="15" s="1"/>
  <c r="F85" i="15" s="1"/>
  <c r="G84" i="15" s="1"/>
  <c r="H83" i="15" s="1"/>
  <c r="I82" i="15" s="1"/>
  <c r="J81" i="15" s="1"/>
  <c r="K80" i="15" s="1"/>
  <c r="L79" i="15" s="1"/>
  <c r="M78" i="15" s="1"/>
  <c r="N77" i="15" s="1"/>
  <c r="O76" i="15" s="1"/>
  <c r="P75" i="15" s="1"/>
  <c r="Q74" i="15" s="1"/>
  <c r="R73" i="15" s="1"/>
  <c r="S72" i="15" s="1"/>
  <c r="T71" i="15" s="1"/>
  <c r="C87" i="15"/>
  <c r="D86" i="15" s="1"/>
  <c r="E85" i="15" s="1"/>
  <c r="F84" i="15" s="1"/>
  <c r="G83" i="15" s="1"/>
  <c r="H82" i="15" s="1"/>
  <c r="I81" i="15" s="1"/>
  <c r="J80" i="15" s="1"/>
  <c r="K79" i="15" s="1"/>
  <c r="L78" i="15" s="1"/>
  <c r="M77" i="15" s="1"/>
  <c r="N76" i="15" s="1"/>
  <c r="O75" i="15" s="1"/>
  <c r="P74" i="15" s="1"/>
  <c r="Q73" i="15" s="1"/>
  <c r="R72" i="15" s="1"/>
  <c r="S71" i="15" s="1"/>
  <c r="T70" i="15" s="1"/>
  <c r="C86" i="15"/>
  <c r="D85" i="15" s="1"/>
  <c r="E84" i="15" s="1"/>
  <c r="F83" i="15" s="1"/>
  <c r="G82" i="15" s="1"/>
  <c r="H81" i="15" s="1"/>
  <c r="I80" i="15" s="1"/>
  <c r="J79" i="15" s="1"/>
  <c r="K78" i="15" s="1"/>
  <c r="L77" i="15" s="1"/>
  <c r="M76" i="15" s="1"/>
  <c r="N75" i="15" s="1"/>
  <c r="O74" i="15" s="1"/>
  <c r="P73" i="15" s="1"/>
  <c r="Q72" i="15" s="1"/>
  <c r="R71" i="15" s="1"/>
  <c r="S70" i="15" s="1"/>
  <c r="T69" i="15" s="1"/>
  <c r="C85" i="15"/>
  <c r="D84" i="15"/>
  <c r="E83" i="15" s="1"/>
  <c r="F82" i="15" s="1"/>
  <c r="G81" i="15" s="1"/>
  <c r="H80" i="15" s="1"/>
  <c r="I79" i="15" s="1"/>
  <c r="J78" i="15" s="1"/>
  <c r="K77" i="15" s="1"/>
  <c r="L76" i="15" s="1"/>
  <c r="M75" i="15" s="1"/>
  <c r="N74" i="15" s="1"/>
  <c r="O73" i="15" s="1"/>
  <c r="P72" i="15" s="1"/>
  <c r="Q71" i="15" s="1"/>
  <c r="R70" i="15" s="1"/>
  <c r="S69" i="15" s="1"/>
  <c r="T68" i="15" s="1"/>
  <c r="C84" i="15"/>
  <c r="D83" i="15" s="1"/>
  <c r="E82" i="15" s="1"/>
  <c r="F81" i="15" s="1"/>
  <c r="G80" i="15" s="1"/>
  <c r="H79" i="15" s="1"/>
  <c r="I78" i="15" s="1"/>
  <c r="J77" i="15" s="1"/>
  <c r="K76" i="15" s="1"/>
  <c r="L75" i="15" s="1"/>
  <c r="M74" i="15" s="1"/>
  <c r="N73" i="15" s="1"/>
  <c r="O72" i="15" s="1"/>
  <c r="P71" i="15" s="1"/>
  <c r="Q70" i="15" s="1"/>
  <c r="R69" i="15" s="1"/>
  <c r="S68" i="15" s="1"/>
  <c r="T67" i="15" s="1"/>
  <c r="X67" i="15" s="1"/>
  <c r="C83" i="15"/>
  <c r="D82" i="15" s="1"/>
  <c r="C82" i="15"/>
  <c r="D81" i="15"/>
  <c r="E80" i="15" s="1"/>
  <c r="F79" i="15" s="1"/>
  <c r="G78" i="15" s="1"/>
  <c r="H77" i="15" s="1"/>
  <c r="I76" i="15" s="1"/>
  <c r="J75" i="15" s="1"/>
  <c r="K74" i="15" s="1"/>
  <c r="L73" i="15" s="1"/>
  <c r="M72" i="15" s="1"/>
  <c r="N71" i="15" s="1"/>
  <c r="O70" i="15" s="1"/>
  <c r="P69" i="15" s="1"/>
  <c r="Q68" i="15" s="1"/>
  <c r="R67" i="15" s="1"/>
  <c r="S66" i="15" s="1"/>
  <c r="T65" i="15" s="1"/>
  <c r="C81" i="15"/>
  <c r="D80" i="15" s="1"/>
  <c r="E79" i="15" s="1"/>
  <c r="F78" i="15" s="1"/>
  <c r="G77" i="15" s="1"/>
  <c r="H76" i="15" s="1"/>
  <c r="I75" i="15" s="1"/>
  <c r="J74" i="15" s="1"/>
  <c r="K73" i="15" s="1"/>
  <c r="L72" i="15" s="1"/>
  <c r="M71" i="15" s="1"/>
  <c r="N70" i="15" s="1"/>
  <c r="O69" i="15" s="1"/>
  <c r="P68" i="15" s="1"/>
  <c r="Q67" i="15" s="1"/>
  <c r="R66" i="15" s="1"/>
  <c r="S65" i="15" s="1"/>
  <c r="T64" i="15" s="1"/>
  <c r="C80" i="15"/>
  <c r="D79" i="15"/>
  <c r="E78" i="15" s="1"/>
  <c r="F77" i="15" s="1"/>
  <c r="G76" i="15" s="1"/>
  <c r="H75" i="15" s="1"/>
  <c r="I74" i="15" s="1"/>
  <c r="J73" i="15" s="1"/>
  <c r="K72" i="15" s="1"/>
  <c r="L71" i="15" s="1"/>
  <c r="M70" i="15" s="1"/>
  <c r="N69" i="15" s="1"/>
  <c r="O68" i="15" s="1"/>
  <c r="P67" i="15" s="1"/>
  <c r="Q66" i="15" s="1"/>
  <c r="R65" i="15" s="1"/>
  <c r="S64" i="15" s="1"/>
  <c r="T63" i="15" s="1"/>
  <c r="C79" i="15"/>
  <c r="D78" i="15" s="1"/>
  <c r="E77" i="15" s="1"/>
  <c r="F76" i="15" s="1"/>
  <c r="G75" i="15" s="1"/>
  <c r="H74" i="15" s="1"/>
  <c r="I73" i="15" s="1"/>
  <c r="J72" i="15" s="1"/>
  <c r="K71" i="15" s="1"/>
  <c r="L70" i="15" s="1"/>
  <c r="M69" i="15" s="1"/>
  <c r="N68" i="15" s="1"/>
  <c r="O67" i="15" s="1"/>
  <c r="P66" i="15" s="1"/>
  <c r="Q65" i="15" s="1"/>
  <c r="R64" i="15" s="1"/>
  <c r="S63" i="15" s="1"/>
  <c r="T62" i="15" s="1"/>
  <c r="C78" i="15"/>
  <c r="D77" i="15" s="1"/>
  <c r="E76" i="15" s="1"/>
  <c r="F75" i="15" s="1"/>
  <c r="G74" i="15" s="1"/>
  <c r="H73" i="15" s="1"/>
  <c r="I72" i="15" s="1"/>
  <c r="J71" i="15" s="1"/>
  <c r="K70" i="15" s="1"/>
  <c r="L69" i="15" s="1"/>
  <c r="M68" i="15" s="1"/>
  <c r="N67" i="15" s="1"/>
  <c r="O66" i="15" s="1"/>
  <c r="P65" i="15" s="1"/>
  <c r="Q64" i="15" s="1"/>
  <c r="R63" i="15" s="1"/>
  <c r="S62" i="15" s="1"/>
  <c r="T61" i="15" s="1"/>
  <c r="X61" i="15" s="1"/>
  <c r="C77" i="15"/>
  <c r="D76" i="15" s="1"/>
  <c r="E75" i="15" s="1"/>
  <c r="F74" i="15" s="1"/>
  <c r="G73" i="15" s="1"/>
  <c r="H72" i="15" s="1"/>
  <c r="I71" i="15" s="1"/>
  <c r="J70" i="15" s="1"/>
  <c r="K69" i="15" s="1"/>
  <c r="L68" i="15" s="1"/>
  <c r="M67" i="15" s="1"/>
  <c r="N66" i="15" s="1"/>
  <c r="O65" i="15" s="1"/>
  <c r="P64" i="15" s="1"/>
  <c r="Q63" i="15" s="1"/>
  <c r="R62" i="15" s="1"/>
  <c r="S61" i="15" s="1"/>
  <c r="T60" i="15" s="1"/>
  <c r="X60" i="15" s="1"/>
  <c r="C76" i="15"/>
  <c r="D75" i="15" s="1"/>
  <c r="E74" i="15" s="1"/>
  <c r="F73" i="15" s="1"/>
  <c r="G72" i="15" s="1"/>
  <c r="H71" i="15" s="1"/>
  <c r="I70" i="15" s="1"/>
  <c r="J69" i="15" s="1"/>
  <c r="K68" i="15" s="1"/>
  <c r="L67" i="15" s="1"/>
  <c r="M66" i="15" s="1"/>
  <c r="N65" i="15" s="1"/>
  <c r="O64" i="15" s="1"/>
  <c r="P63" i="15" s="1"/>
  <c r="Q62" i="15" s="1"/>
  <c r="R61" i="15" s="1"/>
  <c r="S60" i="15" s="1"/>
  <c r="T59" i="15" s="1"/>
  <c r="C75" i="15"/>
  <c r="D74" i="15" s="1"/>
  <c r="E73" i="15" s="1"/>
  <c r="F72" i="15" s="1"/>
  <c r="G71" i="15" s="1"/>
  <c r="H70" i="15" s="1"/>
  <c r="I69" i="15" s="1"/>
  <c r="J68" i="15" s="1"/>
  <c r="K67" i="15" s="1"/>
  <c r="L66" i="15" s="1"/>
  <c r="M65" i="15" s="1"/>
  <c r="N64" i="15" s="1"/>
  <c r="O63" i="15" s="1"/>
  <c r="P62" i="15" s="1"/>
  <c r="Q61" i="15" s="1"/>
  <c r="R60" i="15" s="1"/>
  <c r="S59" i="15" s="1"/>
  <c r="T58" i="15" s="1"/>
  <c r="C74" i="15"/>
  <c r="D73" i="15" s="1"/>
  <c r="E72" i="15" s="1"/>
  <c r="F71" i="15" s="1"/>
  <c r="G70" i="15" s="1"/>
  <c r="H69" i="15" s="1"/>
  <c r="I68" i="15" s="1"/>
  <c r="J67" i="15" s="1"/>
  <c r="K66" i="15" s="1"/>
  <c r="L65" i="15" s="1"/>
  <c r="M64" i="15" s="1"/>
  <c r="N63" i="15" s="1"/>
  <c r="O62" i="15" s="1"/>
  <c r="P61" i="15" s="1"/>
  <c r="Q60" i="15" s="1"/>
  <c r="R59" i="15" s="1"/>
  <c r="S58" i="15" s="1"/>
  <c r="T57" i="15" s="1"/>
  <c r="X57" i="15" s="1"/>
  <c r="C73" i="15"/>
  <c r="D72" i="15"/>
  <c r="E71" i="15" s="1"/>
  <c r="F70" i="15" s="1"/>
  <c r="G69" i="15" s="1"/>
  <c r="H68" i="15" s="1"/>
  <c r="I67" i="15" s="1"/>
  <c r="J66" i="15" s="1"/>
  <c r="K65" i="15" s="1"/>
  <c r="L64" i="15" s="1"/>
  <c r="M63" i="15" s="1"/>
  <c r="N62" i="15" s="1"/>
  <c r="O61" i="15" s="1"/>
  <c r="P60" i="15" s="1"/>
  <c r="Q59" i="15" s="1"/>
  <c r="R58" i="15" s="1"/>
  <c r="S57" i="15" s="1"/>
  <c r="T56" i="15" s="1"/>
  <c r="C72" i="15"/>
  <c r="D71" i="15"/>
  <c r="E70" i="15" s="1"/>
  <c r="F69" i="15" s="1"/>
  <c r="G68" i="15" s="1"/>
  <c r="H67" i="15" s="1"/>
  <c r="I66" i="15" s="1"/>
  <c r="J65" i="15" s="1"/>
  <c r="K64" i="15" s="1"/>
  <c r="L63" i="15" s="1"/>
  <c r="M62" i="15" s="1"/>
  <c r="N61" i="15" s="1"/>
  <c r="O60" i="15" s="1"/>
  <c r="P59" i="15" s="1"/>
  <c r="Q58" i="15" s="1"/>
  <c r="R57" i="15" s="1"/>
  <c r="S56" i="15" s="1"/>
  <c r="T55" i="15" s="1"/>
  <c r="C71" i="15"/>
  <c r="C70" i="15"/>
  <c r="D69" i="15" s="1"/>
  <c r="E68" i="15" s="1"/>
  <c r="F67" i="15" s="1"/>
  <c r="G66" i="15" s="1"/>
  <c r="H65" i="15" s="1"/>
  <c r="I64" i="15" s="1"/>
  <c r="J63" i="15" s="1"/>
  <c r="K62" i="15" s="1"/>
  <c r="L61" i="15" s="1"/>
  <c r="M60" i="15" s="1"/>
  <c r="N59" i="15" s="1"/>
  <c r="O58" i="15" s="1"/>
  <c r="P57" i="15" s="1"/>
  <c r="Q56" i="15" s="1"/>
  <c r="R55" i="15" s="1"/>
  <c r="S54" i="15" s="1"/>
  <c r="T53" i="15" s="1"/>
  <c r="X53" i="15" s="1"/>
  <c r="C69" i="15"/>
  <c r="D68" i="15" s="1"/>
  <c r="E67" i="15" s="1"/>
  <c r="F66" i="15" s="1"/>
  <c r="G65" i="15" s="1"/>
  <c r="H64" i="15" s="1"/>
  <c r="I63" i="15" s="1"/>
  <c r="J62" i="15" s="1"/>
  <c r="K61" i="15" s="1"/>
  <c r="L60" i="15" s="1"/>
  <c r="M59" i="15" s="1"/>
  <c r="N58" i="15" s="1"/>
  <c r="O57" i="15" s="1"/>
  <c r="P56" i="15" s="1"/>
  <c r="Q55" i="15" s="1"/>
  <c r="R54" i="15" s="1"/>
  <c r="S53" i="15" s="1"/>
  <c r="T52" i="15" s="1"/>
  <c r="X52" i="15" s="1"/>
  <c r="C68" i="15"/>
  <c r="D67" i="15"/>
  <c r="E66" i="15" s="1"/>
  <c r="F65" i="15" s="1"/>
  <c r="G64" i="15" s="1"/>
  <c r="H63" i="15" s="1"/>
  <c r="I62" i="15" s="1"/>
  <c r="J61" i="15" s="1"/>
  <c r="K60" i="15" s="1"/>
  <c r="L59" i="15" s="1"/>
  <c r="M58" i="15" s="1"/>
  <c r="N57" i="15" s="1"/>
  <c r="O56" i="15" s="1"/>
  <c r="P55" i="15" s="1"/>
  <c r="Q54" i="15" s="1"/>
  <c r="R53" i="15" s="1"/>
  <c r="S52" i="15" s="1"/>
  <c r="T51" i="15" s="1"/>
  <c r="C67" i="15"/>
  <c r="D66" i="15"/>
  <c r="E65" i="15" s="1"/>
  <c r="F64" i="15" s="1"/>
  <c r="G63" i="15" s="1"/>
  <c r="H62" i="15" s="1"/>
  <c r="I61" i="15" s="1"/>
  <c r="J60" i="15" s="1"/>
  <c r="K59" i="15" s="1"/>
  <c r="L58" i="15" s="1"/>
  <c r="M57" i="15" s="1"/>
  <c r="N56" i="15" s="1"/>
  <c r="O55" i="15" s="1"/>
  <c r="P54" i="15" s="1"/>
  <c r="Q53" i="15" s="1"/>
  <c r="R52" i="15" s="1"/>
  <c r="S51" i="15" s="1"/>
  <c r="T50" i="15" s="1"/>
  <c r="C66" i="15"/>
  <c r="D65" i="15" s="1"/>
  <c r="E64" i="15" s="1"/>
  <c r="F63" i="15" s="1"/>
  <c r="G62" i="15" s="1"/>
  <c r="H61" i="15" s="1"/>
  <c r="I60" i="15" s="1"/>
  <c r="J59" i="15" s="1"/>
  <c r="K58" i="15" s="1"/>
  <c r="L57" i="15" s="1"/>
  <c r="M56" i="15" s="1"/>
  <c r="N55" i="15" s="1"/>
  <c r="O54" i="15" s="1"/>
  <c r="P53" i="15" s="1"/>
  <c r="Q52" i="15" s="1"/>
  <c r="R51" i="15" s="1"/>
  <c r="S50" i="15" s="1"/>
  <c r="T49" i="15" s="1"/>
  <c r="C65" i="15"/>
  <c r="D64" i="15" s="1"/>
  <c r="E63" i="15" s="1"/>
  <c r="F62" i="15" s="1"/>
  <c r="G61" i="15" s="1"/>
  <c r="H60" i="15" s="1"/>
  <c r="I59" i="15" s="1"/>
  <c r="J58" i="15" s="1"/>
  <c r="K57" i="15" s="1"/>
  <c r="L56" i="15" s="1"/>
  <c r="M55" i="15" s="1"/>
  <c r="N54" i="15" s="1"/>
  <c r="O53" i="15" s="1"/>
  <c r="P52" i="15" s="1"/>
  <c r="Q51" i="15" s="1"/>
  <c r="R50" i="15" s="1"/>
  <c r="S49" i="15" s="1"/>
  <c r="T48" i="15" s="1"/>
  <c r="C64" i="15"/>
  <c r="D63" i="15" s="1"/>
  <c r="E62" i="15" s="1"/>
  <c r="F61" i="15" s="1"/>
  <c r="G60" i="15" s="1"/>
  <c r="H59" i="15" s="1"/>
  <c r="I58" i="15" s="1"/>
  <c r="J57" i="15" s="1"/>
  <c r="K56" i="15" s="1"/>
  <c r="L55" i="15" s="1"/>
  <c r="M54" i="15" s="1"/>
  <c r="N53" i="15" s="1"/>
  <c r="O52" i="15" s="1"/>
  <c r="P51" i="15" s="1"/>
  <c r="Q50" i="15" s="1"/>
  <c r="R49" i="15" s="1"/>
  <c r="S48" i="15" s="1"/>
  <c r="T47" i="15" s="1"/>
  <c r="C63" i="15"/>
  <c r="D62" i="15"/>
  <c r="E61" i="15" s="1"/>
  <c r="F60" i="15" s="1"/>
  <c r="G59" i="15" s="1"/>
  <c r="H58" i="15" s="1"/>
  <c r="I57" i="15" s="1"/>
  <c r="J56" i="15" s="1"/>
  <c r="K55" i="15" s="1"/>
  <c r="L54" i="15" s="1"/>
  <c r="M53" i="15" s="1"/>
  <c r="N52" i="15" s="1"/>
  <c r="O51" i="15" s="1"/>
  <c r="P50" i="15" s="1"/>
  <c r="Q49" i="15" s="1"/>
  <c r="R48" i="15" s="1"/>
  <c r="S47" i="15" s="1"/>
  <c r="T46" i="15" s="1"/>
  <c r="X46" i="15" s="1"/>
  <c r="C62" i="15"/>
  <c r="C61" i="15"/>
  <c r="D60" i="15" s="1"/>
  <c r="E59" i="15" s="1"/>
  <c r="F58" i="15" s="1"/>
  <c r="G57" i="15" s="1"/>
  <c r="H56" i="15" s="1"/>
  <c r="I55" i="15" s="1"/>
  <c r="J54" i="15" s="1"/>
  <c r="K53" i="15" s="1"/>
  <c r="L52" i="15" s="1"/>
  <c r="M51" i="15" s="1"/>
  <c r="N50" i="15" s="1"/>
  <c r="O49" i="15" s="1"/>
  <c r="P48" i="15" s="1"/>
  <c r="Q47" i="15" s="1"/>
  <c r="R46" i="15" s="1"/>
  <c r="S45" i="15" s="1"/>
  <c r="T44" i="15" s="1"/>
  <c r="C60" i="15"/>
  <c r="D59" i="15" s="1"/>
  <c r="E58" i="15" s="1"/>
  <c r="F57" i="15" s="1"/>
  <c r="G56" i="15" s="1"/>
  <c r="H55" i="15" s="1"/>
  <c r="I54" i="15" s="1"/>
  <c r="J53" i="15" s="1"/>
  <c r="K52" i="15" s="1"/>
  <c r="L51" i="15" s="1"/>
  <c r="M50" i="15" s="1"/>
  <c r="N49" i="15" s="1"/>
  <c r="O48" i="15" s="1"/>
  <c r="P47" i="15" s="1"/>
  <c r="Q46" i="15" s="1"/>
  <c r="R45" i="15" s="1"/>
  <c r="S44" i="15" s="1"/>
  <c r="T43" i="15" s="1"/>
  <c r="X43" i="15" s="1"/>
  <c r="C59" i="15"/>
  <c r="C58" i="15"/>
  <c r="D57" i="15" s="1"/>
  <c r="C57" i="15"/>
  <c r="D56" i="15" s="1"/>
  <c r="E55" i="15" s="1"/>
  <c r="F54" i="15" s="1"/>
  <c r="G53" i="15" s="1"/>
  <c r="H52" i="15" s="1"/>
  <c r="I51" i="15" s="1"/>
  <c r="J50" i="15" s="1"/>
  <c r="K49" i="15" s="1"/>
  <c r="L48" i="15" s="1"/>
  <c r="M47" i="15" s="1"/>
  <c r="N46" i="15" s="1"/>
  <c r="O45" i="15" s="1"/>
  <c r="P44" i="15" s="1"/>
  <c r="Q43" i="15" s="1"/>
  <c r="R42" i="15" s="1"/>
  <c r="S41" i="15" s="1"/>
  <c r="T40" i="15" s="1"/>
  <c r="C56" i="15"/>
  <c r="C55" i="15"/>
  <c r="D54" i="15" s="1"/>
  <c r="E53" i="15" s="1"/>
  <c r="F52" i="15" s="1"/>
  <c r="G51" i="15" s="1"/>
  <c r="H50" i="15" s="1"/>
  <c r="I49" i="15" s="1"/>
  <c r="J48" i="15" s="1"/>
  <c r="K47" i="15" s="1"/>
  <c r="L46" i="15" s="1"/>
  <c r="M45" i="15" s="1"/>
  <c r="N44" i="15" s="1"/>
  <c r="O43" i="15" s="1"/>
  <c r="P42" i="15" s="1"/>
  <c r="Q41" i="15" s="1"/>
  <c r="R40" i="15" s="1"/>
  <c r="S39" i="15" s="1"/>
  <c r="T38" i="15" s="1"/>
  <c r="C54" i="15"/>
  <c r="D53" i="15" s="1"/>
  <c r="E52" i="15" s="1"/>
  <c r="F51" i="15" s="1"/>
  <c r="G50" i="15" s="1"/>
  <c r="H49" i="15" s="1"/>
  <c r="I48" i="15" s="1"/>
  <c r="J47" i="15" s="1"/>
  <c r="K46" i="15" s="1"/>
  <c r="L45" i="15" s="1"/>
  <c r="M44" i="15" s="1"/>
  <c r="N43" i="15" s="1"/>
  <c r="O42" i="15" s="1"/>
  <c r="P41" i="15" s="1"/>
  <c r="Q40" i="15" s="1"/>
  <c r="R39" i="15" s="1"/>
  <c r="S38" i="15" s="1"/>
  <c r="T37" i="15" s="1"/>
  <c r="C53" i="15"/>
  <c r="D52" i="15"/>
  <c r="E51" i="15" s="1"/>
  <c r="F50" i="15" s="1"/>
  <c r="G49" i="15" s="1"/>
  <c r="H48" i="15" s="1"/>
  <c r="I47" i="15" s="1"/>
  <c r="J46" i="15" s="1"/>
  <c r="K45" i="15" s="1"/>
  <c r="L44" i="15" s="1"/>
  <c r="M43" i="15" s="1"/>
  <c r="N42" i="15" s="1"/>
  <c r="O41" i="15" s="1"/>
  <c r="P40" i="15" s="1"/>
  <c r="Q39" i="15" s="1"/>
  <c r="R38" i="15" s="1"/>
  <c r="S37" i="15" s="1"/>
  <c r="T36" i="15" s="1"/>
  <c r="X36" i="15" s="1"/>
  <c r="C52" i="15"/>
  <c r="D51" i="15"/>
  <c r="E50" i="15" s="1"/>
  <c r="F49" i="15" s="1"/>
  <c r="G48" i="15" s="1"/>
  <c r="H47" i="15" s="1"/>
  <c r="I46" i="15" s="1"/>
  <c r="J45" i="15" s="1"/>
  <c r="K44" i="15" s="1"/>
  <c r="L43" i="15" s="1"/>
  <c r="M42" i="15" s="1"/>
  <c r="N41" i="15" s="1"/>
  <c r="O40" i="15" s="1"/>
  <c r="P39" i="15" s="1"/>
  <c r="Q38" i="15" s="1"/>
  <c r="R37" i="15" s="1"/>
  <c r="S36" i="15" s="1"/>
  <c r="T35" i="15" s="1"/>
  <c r="C51" i="15"/>
  <c r="D50" i="15" s="1"/>
  <c r="E49" i="15" s="1"/>
  <c r="F48" i="15" s="1"/>
  <c r="G47" i="15" s="1"/>
  <c r="H46" i="15" s="1"/>
  <c r="I45" i="15" s="1"/>
  <c r="J44" i="15" s="1"/>
  <c r="K43" i="15" s="1"/>
  <c r="L42" i="15" s="1"/>
  <c r="M41" i="15" s="1"/>
  <c r="N40" i="15" s="1"/>
  <c r="O39" i="15" s="1"/>
  <c r="P38" i="15" s="1"/>
  <c r="Q37" i="15" s="1"/>
  <c r="R36" i="15" s="1"/>
  <c r="S35" i="15" s="1"/>
  <c r="T34" i="15" s="1"/>
  <c r="C50" i="15"/>
  <c r="C49" i="15"/>
  <c r="D48" i="15" s="1"/>
  <c r="E47" i="15" s="1"/>
  <c r="F46" i="15" s="1"/>
  <c r="G45" i="15" s="1"/>
  <c r="H44" i="15" s="1"/>
  <c r="I43" i="15" s="1"/>
  <c r="J42" i="15" s="1"/>
  <c r="K41" i="15" s="1"/>
  <c r="L40" i="15" s="1"/>
  <c r="M39" i="15" s="1"/>
  <c r="N38" i="15" s="1"/>
  <c r="O37" i="15" s="1"/>
  <c r="P36" i="15" s="1"/>
  <c r="Q35" i="15" s="1"/>
  <c r="R34" i="15" s="1"/>
  <c r="S33" i="15" s="1"/>
  <c r="T32" i="15" s="1"/>
  <c r="X32" i="15" s="1"/>
  <c r="Y32" i="15" s="1"/>
  <c r="C48" i="15"/>
  <c r="D47" i="15" s="1"/>
  <c r="E46" i="15" s="1"/>
  <c r="F45" i="15" s="1"/>
  <c r="G44" i="15" s="1"/>
  <c r="H43" i="15" s="1"/>
  <c r="I42" i="15" s="1"/>
  <c r="J41" i="15" s="1"/>
  <c r="K40" i="15" s="1"/>
  <c r="L39" i="15" s="1"/>
  <c r="M38" i="15" s="1"/>
  <c r="N37" i="15" s="1"/>
  <c r="O36" i="15" s="1"/>
  <c r="P35" i="15" s="1"/>
  <c r="Q34" i="15" s="1"/>
  <c r="R33" i="15" s="1"/>
  <c r="S32" i="15" s="1"/>
  <c r="T31" i="15" s="1"/>
  <c r="X31" i="15" s="1"/>
  <c r="C47" i="15"/>
  <c r="D46" i="15"/>
  <c r="E45" i="15" s="1"/>
  <c r="F44" i="15" s="1"/>
  <c r="G43" i="15" s="1"/>
  <c r="H42" i="15" s="1"/>
  <c r="I41" i="15" s="1"/>
  <c r="J40" i="15" s="1"/>
  <c r="K39" i="15" s="1"/>
  <c r="L38" i="15" s="1"/>
  <c r="M37" i="15" s="1"/>
  <c r="N36" i="15" s="1"/>
  <c r="O35" i="15" s="1"/>
  <c r="P34" i="15" s="1"/>
  <c r="Q33" i="15" s="1"/>
  <c r="R32" i="15" s="1"/>
  <c r="S31" i="15" s="1"/>
  <c r="T30" i="15" s="1"/>
  <c r="C46" i="15"/>
  <c r="D45" i="15"/>
  <c r="E44" i="15" s="1"/>
  <c r="F43" i="15" s="1"/>
  <c r="G42" i="15" s="1"/>
  <c r="H41" i="15" s="1"/>
  <c r="I40" i="15" s="1"/>
  <c r="J39" i="15" s="1"/>
  <c r="K38" i="15" s="1"/>
  <c r="L37" i="15" s="1"/>
  <c r="M36" i="15" s="1"/>
  <c r="N35" i="15" s="1"/>
  <c r="O34" i="15" s="1"/>
  <c r="P33" i="15" s="1"/>
  <c r="Q32" i="15" s="1"/>
  <c r="R31" i="15" s="1"/>
  <c r="S30" i="15" s="1"/>
  <c r="T29" i="15" s="1"/>
  <c r="C45" i="15"/>
  <c r="D44" i="15" s="1"/>
  <c r="E43" i="15" s="1"/>
  <c r="F42" i="15" s="1"/>
  <c r="G41" i="15" s="1"/>
  <c r="H40" i="15" s="1"/>
  <c r="I39" i="15" s="1"/>
  <c r="J38" i="15" s="1"/>
  <c r="K37" i="15" s="1"/>
  <c r="L36" i="15" s="1"/>
  <c r="M35" i="15" s="1"/>
  <c r="N34" i="15" s="1"/>
  <c r="O33" i="15" s="1"/>
  <c r="P32" i="15" s="1"/>
  <c r="Q31" i="15" s="1"/>
  <c r="R30" i="15" s="1"/>
  <c r="S29" i="15" s="1"/>
  <c r="T28" i="15" s="1"/>
  <c r="C44" i="15"/>
  <c r="C43" i="15"/>
  <c r="D42" i="15"/>
  <c r="C42" i="15"/>
  <c r="E41" i="15"/>
  <c r="F40" i="15" s="1"/>
  <c r="G39" i="15" s="1"/>
  <c r="H38" i="15" s="1"/>
  <c r="I37" i="15" s="1"/>
  <c r="J36" i="15" s="1"/>
  <c r="K35" i="15" s="1"/>
  <c r="L34" i="15" s="1"/>
  <c r="M33" i="15" s="1"/>
  <c r="N32" i="15" s="1"/>
  <c r="O31" i="15" s="1"/>
  <c r="P30" i="15" s="1"/>
  <c r="Q29" i="15" s="1"/>
  <c r="R28" i="15" s="1"/>
  <c r="S27" i="15" s="1"/>
  <c r="T26" i="15" s="1"/>
  <c r="C41" i="15"/>
  <c r="D40" i="15" s="1"/>
  <c r="E39" i="15" s="1"/>
  <c r="F38" i="15" s="1"/>
  <c r="G37" i="15" s="1"/>
  <c r="H36" i="15" s="1"/>
  <c r="I35" i="15" s="1"/>
  <c r="J34" i="15" s="1"/>
  <c r="K33" i="15" s="1"/>
  <c r="L32" i="15" s="1"/>
  <c r="M31" i="15" s="1"/>
  <c r="N30" i="15" s="1"/>
  <c r="O29" i="15" s="1"/>
  <c r="P28" i="15" s="1"/>
  <c r="Q27" i="15" s="1"/>
  <c r="R26" i="15" s="1"/>
  <c r="S25" i="15" s="1"/>
  <c r="T24" i="15" s="1"/>
  <c r="C40" i="15"/>
  <c r="D39" i="15" s="1"/>
  <c r="E38" i="15" s="1"/>
  <c r="F37" i="15" s="1"/>
  <c r="G36" i="15" s="1"/>
  <c r="H35" i="15" s="1"/>
  <c r="I34" i="15" s="1"/>
  <c r="J33" i="15" s="1"/>
  <c r="K32" i="15" s="1"/>
  <c r="L31" i="15" s="1"/>
  <c r="M30" i="15" s="1"/>
  <c r="N29" i="15" s="1"/>
  <c r="O28" i="15" s="1"/>
  <c r="P27" i="15" s="1"/>
  <c r="Q26" i="15" s="1"/>
  <c r="R25" i="15" s="1"/>
  <c r="S24" i="15" s="1"/>
  <c r="T23" i="15" s="1"/>
  <c r="X23" i="15" s="1"/>
  <c r="C39" i="15"/>
  <c r="D38" i="15" s="1"/>
  <c r="E37" i="15" s="1"/>
  <c r="F36" i="15" s="1"/>
  <c r="G35" i="15" s="1"/>
  <c r="H34" i="15" s="1"/>
  <c r="I33" i="15" s="1"/>
  <c r="J32" i="15" s="1"/>
  <c r="K31" i="15" s="1"/>
  <c r="L30" i="15" s="1"/>
  <c r="M29" i="15" s="1"/>
  <c r="N28" i="15" s="1"/>
  <c r="O27" i="15" s="1"/>
  <c r="P26" i="15" s="1"/>
  <c r="Q25" i="15" s="1"/>
  <c r="R24" i="15" s="1"/>
  <c r="S23" i="15" s="1"/>
  <c r="T22" i="15" s="1"/>
  <c r="C38" i="15"/>
  <c r="C37" i="15"/>
  <c r="D36" i="15" s="1"/>
  <c r="E35" i="15" s="1"/>
  <c r="F34" i="15" s="1"/>
  <c r="G33" i="15" s="1"/>
  <c r="H32" i="15" s="1"/>
  <c r="I31" i="15" s="1"/>
  <c r="J30" i="15" s="1"/>
  <c r="K29" i="15" s="1"/>
  <c r="L28" i="15" s="1"/>
  <c r="M27" i="15" s="1"/>
  <c r="N26" i="15" s="1"/>
  <c r="O25" i="15" s="1"/>
  <c r="P24" i="15" s="1"/>
  <c r="Q23" i="15" s="1"/>
  <c r="R22" i="15" s="1"/>
  <c r="S21" i="15" s="1"/>
  <c r="T20" i="15" s="1"/>
  <c r="C36" i="15"/>
  <c r="D35" i="15" s="1"/>
  <c r="E34" i="15" s="1"/>
  <c r="F33" i="15" s="1"/>
  <c r="G32" i="15" s="1"/>
  <c r="H31" i="15" s="1"/>
  <c r="I30" i="15" s="1"/>
  <c r="J29" i="15" s="1"/>
  <c r="K28" i="15" s="1"/>
  <c r="L27" i="15" s="1"/>
  <c r="M26" i="15" s="1"/>
  <c r="N25" i="15" s="1"/>
  <c r="O24" i="15" s="1"/>
  <c r="P23" i="15" s="1"/>
  <c r="Q22" i="15" s="1"/>
  <c r="R21" i="15" s="1"/>
  <c r="S20" i="15" s="1"/>
  <c r="T19" i="15" s="1"/>
  <c r="C35" i="15"/>
  <c r="D34" i="15"/>
  <c r="C34" i="15"/>
  <c r="E33" i="15"/>
  <c r="F32" i="15" s="1"/>
  <c r="G31" i="15" s="1"/>
  <c r="H30" i="15" s="1"/>
  <c r="I29" i="15" s="1"/>
  <c r="J28" i="15" s="1"/>
  <c r="K27" i="15" s="1"/>
  <c r="L26" i="15" s="1"/>
  <c r="M25" i="15" s="1"/>
  <c r="N24" i="15" s="1"/>
  <c r="O23" i="15" s="1"/>
  <c r="P22" i="15" s="1"/>
  <c r="Q21" i="15" s="1"/>
  <c r="R20" i="15" s="1"/>
  <c r="S19" i="15" s="1"/>
  <c r="T18" i="15" s="1"/>
  <c r="C33" i="15"/>
  <c r="D32" i="15" s="1"/>
  <c r="E31" i="15" s="1"/>
  <c r="F30" i="15" s="1"/>
  <c r="G29" i="15" s="1"/>
  <c r="H28" i="15" s="1"/>
  <c r="I27" i="15" s="1"/>
  <c r="J26" i="15" s="1"/>
  <c r="K25" i="15" s="1"/>
  <c r="L24" i="15" s="1"/>
  <c r="M23" i="15" s="1"/>
  <c r="N22" i="15" s="1"/>
  <c r="O21" i="15" s="1"/>
  <c r="P20" i="15" s="1"/>
  <c r="Q19" i="15" s="1"/>
  <c r="R18" i="15" s="1"/>
  <c r="S17" i="15" s="1"/>
  <c r="T16" i="15" s="1"/>
  <c r="C32" i="15"/>
  <c r="D31" i="15" s="1"/>
  <c r="E30" i="15" s="1"/>
  <c r="F29" i="15" s="1"/>
  <c r="G28" i="15" s="1"/>
  <c r="H27" i="15" s="1"/>
  <c r="I26" i="15" s="1"/>
  <c r="J25" i="15" s="1"/>
  <c r="K24" i="15" s="1"/>
  <c r="L23" i="15" s="1"/>
  <c r="M22" i="15" s="1"/>
  <c r="N21" i="15" s="1"/>
  <c r="O20" i="15" s="1"/>
  <c r="P19" i="15" s="1"/>
  <c r="Q18" i="15" s="1"/>
  <c r="R17" i="15" s="1"/>
  <c r="S16" i="15" s="1"/>
  <c r="T15" i="15" s="1"/>
  <c r="X15" i="15" s="1"/>
  <c r="C31" i="15"/>
  <c r="D30" i="15"/>
  <c r="C30" i="15"/>
  <c r="E29" i="15"/>
  <c r="F28" i="15" s="1"/>
  <c r="G27" i="15" s="1"/>
  <c r="H26" i="15" s="1"/>
  <c r="I25" i="15" s="1"/>
  <c r="J24" i="15" s="1"/>
  <c r="K23" i="15" s="1"/>
  <c r="L22" i="15" s="1"/>
  <c r="M21" i="15" s="1"/>
  <c r="N20" i="15" s="1"/>
  <c r="O19" i="15" s="1"/>
  <c r="P18" i="15" s="1"/>
  <c r="Q17" i="15" s="1"/>
  <c r="R16" i="15" s="1"/>
  <c r="S15" i="15" s="1"/>
  <c r="T14" i="15" s="1"/>
  <c r="C29" i="15"/>
  <c r="C28" i="15"/>
  <c r="X28" i="15" s="1"/>
  <c r="C27" i="15"/>
  <c r="D26" i="15" s="1"/>
  <c r="E25" i="15" s="1"/>
  <c r="F24" i="15" s="1"/>
  <c r="G23" i="15" s="1"/>
  <c r="H22" i="15" s="1"/>
  <c r="I21" i="15" s="1"/>
  <c r="J20" i="15" s="1"/>
  <c r="K19" i="15" s="1"/>
  <c r="L18" i="15" s="1"/>
  <c r="M17" i="15" s="1"/>
  <c r="N16" i="15" s="1"/>
  <c r="O15" i="15" s="1"/>
  <c r="P14" i="15" s="1"/>
  <c r="Q13" i="15" s="1"/>
  <c r="R12" i="15" s="1"/>
  <c r="S11" i="15" s="1"/>
  <c r="T10" i="15" s="1"/>
  <c r="C26" i="15"/>
  <c r="C25" i="15"/>
  <c r="C24" i="15"/>
  <c r="C23" i="15"/>
  <c r="D22" i="15" s="1"/>
  <c r="E21" i="15" s="1"/>
  <c r="F20" i="15" s="1"/>
  <c r="G19" i="15" s="1"/>
  <c r="H18" i="15" s="1"/>
  <c r="I17" i="15" s="1"/>
  <c r="J16" i="15" s="1"/>
  <c r="K15" i="15" s="1"/>
  <c r="L14" i="15" s="1"/>
  <c r="M13" i="15" s="1"/>
  <c r="N12" i="15" s="1"/>
  <c r="O11" i="15" s="1"/>
  <c r="P10" i="15" s="1"/>
  <c r="Q9" i="15" s="1"/>
  <c r="R8" i="15" s="1"/>
  <c r="S7" i="15" s="1"/>
  <c r="T6" i="15" s="1"/>
  <c r="C22" i="15"/>
  <c r="D21" i="15" s="1"/>
  <c r="C21" i="15"/>
  <c r="D20" i="15"/>
  <c r="E19" i="15" s="1"/>
  <c r="F18" i="15" s="1"/>
  <c r="G17" i="15" s="1"/>
  <c r="H16" i="15" s="1"/>
  <c r="I15" i="15" s="1"/>
  <c r="J14" i="15" s="1"/>
  <c r="K13" i="15" s="1"/>
  <c r="L12" i="15" s="1"/>
  <c r="M11" i="15" s="1"/>
  <c r="N10" i="15" s="1"/>
  <c r="O9" i="15" s="1"/>
  <c r="P8" i="15" s="1"/>
  <c r="Q7" i="15" s="1"/>
  <c r="R6" i="15" s="1"/>
  <c r="S5" i="15" s="1"/>
  <c r="T4" i="15" s="1"/>
  <c r="C20" i="15"/>
  <c r="D19" i="15" s="1"/>
  <c r="E18" i="15" s="1"/>
  <c r="F17" i="15" s="1"/>
  <c r="G16" i="15" s="1"/>
  <c r="H15" i="15" s="1"/>
  <c r="I14" i="15" s="1"/>
  <c r="J13" i="15" s="1"/>
  <c r="K12" i="15" s="1"/>
  <c r="L11" i="15" s="1"/>
  <c r="M10" i="15" s="1"/>
  <c r="N9" i="15" s="1"/>
  <c r="O8" i="15" s="1"/>
  <c r="P7" i="15" s="1"/>
  <c r="Q6" i="15" s="1"/>
  <c r="R5" i="15" s="1"/>
  <c r="S4" i="15" s="1"/>
  <c r="T3" i="15" s="1"/>
  <c r="C19" i="15"/>
  <c r="D18" i="15" s="1"/>
  <c r="C18" i="15"/>
  <c r="D17" i="15" s="1"/>
  <c r="E16" i="15" s="1"/>
  <c r="F15" i="15" s="1"/>
  <c r="G14" i="15" s="1"/>
  <c r="H13" i="15" s="1"/>
  <c r="I12" i="15" s="1"/>
  <c r="J11" i="15" s="1"/>
  <c r="K10" i="15" s="1"/>
  <c r="L9" i="15" s="1"/>
  <c r="M8" i="15" s="1"/>
  <c r="N7" i="15" s="1"/>
  <c r="O6" i="15" s="1"/>
  <c r="P5" i="15" s="1"/>
  <c r="Q4" i="15" s="1"/>
  <c r="R3" i="15" s="1"/>
  <c r="S2" i="15" s="1"/>
  <c r="C17" i="15"/>
  <c r="D16" i="15" s="1"/>
  <c r="E15" i="15" s="1"/>
  <c r="F14" i="15" s="1"/>
  <c r="G13" i="15" s="1"/>
  <c r="H12" i="15" s="1"/>
  <c r="I11" i="15" s="1"/>
  <c r="J10" i="15" s="1"/>
  <c r="K9" i="15" s="1"/>
  <c r="L8" i="15" s="1"/>
  <c r="M7" i="15" s="1"/>
  <c r="N6" i="15" s="1"/>
  <c r="O5" i="15" s="1"/>
  <c r="P4" i="15" s="1"/>
  <c r="Q3" i="15" s="1"/>
  <c r="R2" i="15" s="1"/>
  <c r="C16" i="15"/>
  <c r="D15" i="15" s="1"/>
  <c r="E14" i="15" s="1"/>
  <c r="F13" i="15" s="1"/>
  <c r="G12" i="15" s="1"/>
  <c r="H11" i="15" s="1"/>
  <c r="I10" i="15" s="1"/>
  <c r="J9" i="15" s="1"/>
  <c r="K8" i="15" s="1"/>
  <c r="L7" i="15" s="1"/>
  <c r="M6" i="15" s="1"/>
  <c r="N5" i="15" s="1"/>
  <c r="O4" i="15" s="1"/>
  <c r="P3" i="15" s="1"/>
  <c r="Q2" i="15" s="1"/>
  <c r="C15" i="15"/>
  <c r="D14" i="15" s="1"/>
  <c r="E13" i="15" s="1"/>
  <c r="F12" i="15" s="1"/>
  <c r="G11" i="15" s="1"/>
  <c r="H10" i="15" s="1"/>
  <c r="I9" i="15" s="1"/>
  <c r="J8" i="15" s="1"/>
  <c r="K7" i="15" s="1"/>
  <c r="L6" i="15" s="1"/>
  <c r="M5" i="15" s="1"/>
  <c r="N4" i="15" s="1"/>
  <c r="O3" i="15" s="1"/>
  <c r="P2" i="15" s="1"/>
  <c r="C14" i="15"/>
  <c r="C13" i="15"/>
  <c r="C12" i="15"/>
  <c r="D11" i="15"/>
  <c r="E10" i="15" s="1"/>
  <c r="C11" i="15"/>
  <c r="D10" i="15" s="1"/>
  <c r="E9" i="15" s="1"/>
  <c r="F8" i="15" s="1"/>
  <c r="G7" i="15" s="1"/>
  <c r="H6" i="15" s="1"/>
  <c r="I5" i="15" s="1"/>
  <c r="J4" i="15" s="1"/>
  <c r="K3" i="15" s="1"/>
  <c r="L2" i="15" s="1"/>
  <c r="C10" i="15"/>
  <c r="D9" i="15" s="1"/>
  <c r="E8" i="15" s="1"/>
  <c r="F7" i="15" s="1"/>
  <c r="G6" i="15" s="1"/>
  <c r="H5" i="15" s="1"/>
  <c r="I4" i="15" s="1"/>
  <c r="J3" i="15" s="1"/>
  <c r="K2" i="15" s="1"/>
  <c r="C9" i="15"/>
  <c r="D8" i="15" s="1"/>
  <c r="E7" i="15" s="1"/>
  <c r="C8" i="15"/>
  <c r="D7" i="15" s="1"/>
  <c r="E6" i="15" s="1"/>
  <c r="F5" i="15" s="1"/>
  <c r="G4" i="15" s="1"/>
  <c r="H3" i="15" s="1"/>
  <c r="I2" i="15" s="1"/>
  <c r="C7" i="15"/>
  <c r="D6" i="15" s="1"/>
  <c r="E5" i="15" s="1"/>
  <c r="F4" i="15" s="1"/>
  <c r="G3" i="15" s="1"/>
  <c r="H2" i="15" s="1"/>
  <c r="C6" i="15"/>
  <c r="D5" i="15"/>
  <c r="E4" i="15" s="1"/>
  <c r="F3" i="15" s="1"/>
  <c r="G2" i="15" s="1"/>
  <c r="C5" i="15"/>
  <c r="D4" i="15" s="1"/>
  <c r="E3" i="15" s="1"/>
  <c r="F2" i="15" s="1"/>
  <c r="C4" i="15"/>
  <c r="C3" i="15"/>
  <c r="D2" i="15" s="1"/>
  <c r="C2" i="15"/>
  <c r="T118" i="12"/>
  <c r="Q118" i="12"/>
  <c r="R117" i="12" s="1"/>
  <c r="S116" i="12" s="1"/>
  <c r="T115" i="12" s="1"/>
  <c r="P118" i="12"/>
  <c r="Q117" i="12" s="1"/>
  <c r="R116" i="12" s="1"/>
  <c r="S115" i="12" s="1"/>
  <c r="T114" i="12" s="1"/>
  <c r="O118" i="12"/>
  <c r="P117" i="12" s="1"/>
  <c r="Q116" i="12" s="1"/>
  <c r="R115" i="12" s="1"/>
  <c r="S114" i="12" s="1"/>
  <c r="T113" i="12" s="1"/>
  <c r="N118" i="12"/>
  <c r="O117" i="12" s="1"/>
  <c r="P116" i="12" s="1"/>
  <c r="Q115" i="12" s="1"/>
  <c r="R114" i="12" s="1"/>
  <c r="S113" i="12" s="1"/>
  <c r="T112" i="12" s="1"/>
  <c r="J118" i="12"/>
  <c r="K117" i="12" s="1"/>
  <c r="L116" i="12" s="1"/>
  <c r="M115" i="12" s="1"/>
  <c r="N114" i="12" s="1"/>
  <c r="O113" i="12" s="1"/>
  <c r="P112" i="12" s="1"/>
  <c r="Q111" i="12" s="1"/>
  <c r="R110" i="12" s="1"/>
  <c r="S109" i="12" s="1"/>
  <c r="T108" i="12" s="1"/>
  <c r="I118" i="12"/>
  <c r="J117" i="12" s="1"/>
  <c r="K116" i="12" s="1"/>
  <c r="L115" i="12" s="1"/>
  <c r="M114" i="12" s="1"/>
  <c r="N113" i="12" s="1"/>
  <c r="O112" i="12" s="1"/>
  <c r="P111" i="12" s="1"/>
  <c r="Q110" i="12" s="1"/>
  <c r="R109" i="12" s="1"/>
  <c r="S108" i="12" s="1"/>
  <c r="T107" i="12" s="1"/>
  <c r="F118" i="12"/>
  <c r="G117" i="12" s="1"/>
  <c r="H116" i="12" s="1"/>
  <c r="I115" i="12" s="1"/>
  <c r="J114" i="12" s="1"/>
  <c r="K113" i="12" s="1"/>
  <c r="L112" i="12" s="1"/>
  <c r="M111" i="12" s="1"/>
  <c r="N110" i="12" s="1"/>
  <c r="O109" i="12" s="1"/>
  <c r="P108" i="12" s="1"/>
  <c r="Q107" i="12" s="1"/>
  <c r="E118" i="12"/>
  <c r="F117" i="12" s="1"/>
  <c r="G116" i="12" s="1"/>
  <c r="H115" i="12" s="1"/>
  <c r="I114" i="12" s="1"/>
  <c r="J113" i="12" s="1"/>
  <c r="D118" i="12"/>
  <c r="E117" i="12" s="1"/>
  <c r="F116" i="12" s="1"/>
  <c r="G115" i="12" s="1"/>
  <c r="H114" i="12" s="1"/>
  <c r="I113" i="12" s="1"/>
  <c r="J112" i="12" s="1"/>
  <c r="K111" i="12" s="1"/>
  <c r="L110" i="12" s="1"/>
  <c r="M109" i="12" s="1"/>
  <c r="N108" i="12" s="1"/>
  <c r="O107" i="12" s="1"/>
  <c r="P106" i="12" s="1"/>
  <c r="Q105" i="12" s="1"/>
  <c r="R104" i="12" s="1"/>
  <c r="S103" i="12" s="1"/>
  <c r="T102" i="12" s="1"/>
  <c r="R118" i="12"/>
  <c r="S117" i="12" s="1"/>
  <c r="T116" i="12" s="1"/>
  <c r="C118" i="12"/>
  <c r="D117" i="12" s="1"/>
  <c r="E116" i="12" s="1"/>
  <c r="F115" i="12" s="1"/>
  <c r="G114" i="12" s="1"/>
  <c r="H113" i="12" s="1"/>
  <c r="I112" i="12" s="1"/>
  <c r="J111" i="12" s="1"/>
  <c r="K110" i="12" s="1"/>
  <c r="L109" i="12" s="1"/>
  <c r="M108" i="12" s="1"/>
  <c r="N107" i="12" s="1"/>
  <c r="O106" i="12" s="1"/>
  <c r="P105" i="12" s="1"/>
  <c r="Q104" i="12" s="1"/>
  <c r="R103" i="12" s="1"/>
  <c r="S102" i="12" s="1"/>
  <c r="T101" i="12" s="1"/>
  <c r="X101" i="12" s="1"/>
  <c r="Y101" i="12" s="1"/>
  <c r="C117" i="12"/>
  <c r="D116" i="12" s="1"/>
  <c r="E115" i="12" s="1"/>
  <c r="F114" i="12" s="1"/>
  <c r="G113" i="12" s="1"/>
  <c r="H112" i="12" s="1"/>
  <c r="I111" i="12" s="1"/>
  <c r="J110" i="12" s="1"/>
  <c r="K109" i="12" s="1"/>
  <c r="L108" i="12" s="1"/>
  <c r="M107" i="12" s="1"/>
  <c r="N106" i="12" s="1"/>
  <c r="O105" i="12" s="1"/>
  <c r="P104" i="12" s="1"/>
  <c r="Q103" i="12" s="1"/>
  <c r="R102" i="12" s="1"/>
  <c r="S101" i="12" s="1"/>
  <c r="T100" i="12" s="1"/>
  <c r="C116" i="12"/>
  <c r="C115" i="12"/>
  <c r="D114" i="12" s="1"/>
  <c r="E113" i="12" s="1"/>
  <c r="F112" i="12" s="1"/>
  <c r="G111" i="12" s="1"/>
  <c r="H110" i="12" s="1"/>
  <c r="I109" i="12" s="1"/>
  <c r="J108" i="12" s="1"/>
  <c r="K107" i="12" s="1"/>
  <c r="L106" i="12" s="1"/>
  <c r="M105" i="12" s="1"/>
  <c r="N104" i="12" s="1"/>
  <c r="O103" i="12" s="1"/>
  <c r="P102" i="12" s="1"/>
  <c r="Q101" i="12" s="1"/>
  <c r="R100" i="12" s="1"/>
  <c r="S99" i="12" s="1"/>
  <c r="T98" i="12" s="1"/>
  <c r="C114" i="12"/>
  <c r="D113" i="12" s="1"/>
  <c r="E112" i="12" s="1"/>
  <c r="F111" i="12" s="1"/>
  <c r="G110" i="12" s="1"/>
  <c r="H109" i="12" s="1"/>
  <c r="I108" i="12" s="1"/>
  <c r="J107" i="12" s="1"/>
  <c r="K106" i="12" s="1"/>
  <c r="L105" i="12" s="1"/>
  <c r="M104" i="12" s="1"/>
  <c r="N103" i="12" s="1"/>
  <c r="O102" i="12" s="1"/>
  <c r="P101" i="12" s="1"/>
  <c r="Q100" i="12" s="1"/>
  <c r="R99" i="12" s="1"/>
  <c r="S98" i="12" s="1"/>
  <c r="T97" i="12" s="1"/>
  <c r="C113" i="12"/>
  <c r="D112" i="12" s="1"/>
  <c r="E111" i="12" s="1"/>
  <c r="F110" i="12" s="1"/>
  <c r="G109" i="12" s="1"/>
  <c r="H108" i="12" s="1"/>
  <c r="I107" i="12" s="1"/>
  <c r="J106" i="12" s="1"/>
  <c r="K105" i="12" s="1"/>
  <c r="L104" i="12" s="1"/>
  <c r="M103" i="12" s="1"/>
  <c r="N102" i="12" s="1"/>
  <c r="O101" i="12" s="1"/>
  <c r="P100" i="12" s="1"/>
  <c r="Q99" i="12" s="1"/>
  <c r="R98" i="12" s="1"/>
  <c r="S97" i="12" s="1"/>
  <c r="T96" i="12" s="1"/>
  <c r="K112" i="12"/>
  <c r="L111" i="12" s="1"/>
  <c r="M110" i="12" s="1"/>
  <c r="N109" i="12" s="1"/>
  <c r="O108" i="12" s="1"/>
  <c r="P107" i="12" s="1"/>
  <c r="Q106" i="12" s="1"/>
  <c r="R105" i="12" s="1"/>
  <c r="S104" i="12" s="1"/>
  <c r="T103" i="12" s="1"/>
  <c r="C112" i="12"/>
  <c r="C111" i="12"/>
  <c r="D110" i="12" s="1"/>
  <c r="E109" i="12" s="1"/>
  <c r="F108" i="12" s="1"/>
  <c r="G107" i="12" s="1"/>
  <c r="H106" i="12" s="1"/>
  <c r="I105" i="12" s="1"/>
  <c r="J104" i="12" s="1"/>
  <c r="K103" i="12" s="1"/>
  <c r="L102" i="12" s="1"/>
  <c r="M101" i="12" s="1"/>
  <c r="N100" i="12" s="1"/>
  <c r="O99" i="12" s="1"/>
  <c r="P98" i="12" s="1"/>
  <c r="Q97" i="12" s="1"/>
  <c r="R96" i="12" s="1"/>
  <c r="S95" i="12" s="1"/>
  <c r="T94" i="12" s="1"/>
  <c r="X94" i="12" s="1"/>
  <c r="C110" i="12"/>
  <c r="D109" i="12" s="1"/>
  <c r="E108" i="12" s="1"/>
  <c r="C109" i="12"/>
  <c r="D108" i="12" s="1"/>
  <c r="E107" i="12" s="1"/>
  <c r="F106" i="12" s="1"/>
  <c r="G105" i="12" s="1"/>
  <c r="H104" i="12" s="1"/>
  <c r="I103" i="12" s="1"/>
  <c r="J102" i="12" s="1"/>
  <c r="K101" i="12" s="1"/>
  <c r="L100" i="12" s="1"/>
  <c r="M99" i="12" s="1"/>
  <c r="N98" i="12" s="1"/>
  <c r="O97" i="12" s="1"/>
  <c r="P96" i="12" s="1"/>
  <c r="Q95" i="12" s="1"/>
  <c r="R94" i="12" s="1"/>
  <c r="S93" i="12" s="1"/>
  <c r="T92" i="12" s="1"/>
  <c r="C108" i="12"/>
  <c r="D107" i="12" s="1"/>
  <c r="E106" i="12" s="1"/>
  <c r="F105" i="12" s="1"/>
  <c r="G104" i="12" s="1"/>
  <c r="H103" i="12" s="1"/>
  <c r="I102" i="12" s="1"/>
  <c r="J101" i="12" s="1"/>
  <c r="K100" i="12" s="1"/>
  <c r="L99" i="12" s="1"/>
  <c r="M98" i="12" s="1"/>
  <c r="N97" i="12" s="1"/>
  <c r="O96" i="12" s="1"/>
  <c r="P95" i="12" s="1"/>
  <c r="Q94" i="12" s="1"/>
  <c r="R93" i="12" s="1"/>
  <c r="S92" i="12" s="1"/>
  <c r="T91" i="12" s="1"/>
  <c r="C107" i="12"/>
  <c r="R106" i="12"/>
  <c r="S105" i="12" s="1"/>
  <c r="T104" i="12" s="1"/>
  <c r="D106" i="12"/>
  <c r="C106" i="12"/>
  <c r="D105" i="12" s="1"/>
  <c r="E104" i="12" s="1"/>
  <c r="F103" i="12" s="1"/>
  <c r="G102" i="12" s="1"/>
  <c r="H101" i="12" s="1"/>
  <c r="I100" i="12" s="1"/>
  <c r="J99" i="12" s="1"/>
  <c r="K98" i="12" s="1"/>
  <c r="L97" i="12" s="1"/>
  <c r="M96" i="12" s="1"/>
  <c r="N95" i="12" s="1"/>
  <c r="O94" i="12" s="1"/>
  <c r="P93" i="12" s="1"/>
  <c r="Q92" i="12" s="1"/>
  <c r="R91" i="12" s="1"/>
  <c r="S90" i="12" s="1"/>
  <c r="T89" i="12" s="1"/>
  <c r="X89" i="12" s="1"/>
  <c r="E105" i="12"/>
  <c r="C105" i="12"/>
  <c r="D104" i="12" s="1"/>
  <c r="E103" i="12" s="1"/>
  <c r="F102" i="12" s="1"/>
  <c r="G101" i="12" s="1"/>
  <c r="H100" i="12" s="1"/>
  <c r="I99" i="12" s="1"/>
  <c r="J98" i="12" s="1"/>
  <c r="K97" i="12" s="1"/>
  <c r="L96" i="12" s="1"/>
  <c r="M95" i="12" s="1"/>
  <c r="N94" i="12" s="1"/>
  <c r="O93" i="12" s="1"/>
  <c r="P92" i="12" s="1"/>
  <c r="Q91" i="12" s="1"/>
  <c r="R90" i="12" s="1"/>
  <c r="S89" i="12" s="1"/>
  <c r="T88" i="12" s="1"/>
  <c r="F104" i="12"/>
  <c r="G103" i="12" s="1"/>
  <c r="H102" i="12" s="1"/>
  <c r="I101" i="12" s="1"/>
  <c r="J100" i="12" s="1"/>
  <c r="K99" i="12" s="1"/>
  <c r="L98" i="12" s="1"/>
  <c r="M97" i="12" s="1"/>
  <c r="N96" i="12" s="1"/>
  <c r="O95" i="12" s="1"/>
  <c r="P94" i="12" s="1"/>
  <c r="Q93" i="12" s="1"/>
  <c r="R92" i="12" s="1"/>
  <c r="S91" i="12" s="1"/>
  <c r="T90" i="12" s="1"/>
  <c r="X90" i="12" s="1"/>
  <c r="Y90" i="12" s="1"/>
  <c r="C104" i="12"/>
  <c r="D103" i="12"/>
  <c r="E102" i="12" s="1"/>
  <c r="F101" i="12" s="1"/>
  <c r="G100" i="12" s="1"/>
  <c r="H99" i="12" s="1"/>
  <c r="I98" i="12" s="1"/>
  <c r="J97" i="12" s="1"/>
  <c r="K96" i="12" s="1"/>
  <c r="L95" i="12" s="1"/>
  <c r="M94" i="12" s="1"/>
  <c r="N93" i="12" s="1"/>
  <c r="O92" i="12" s="1"/>
  <c r="P91" i="12" s="1"/>
  <c r="Q90" i="12" s="1"/>
  <c r="R89" i="12" s="1"/>
  <c r="S88" i="12" s="1"/>
  <c r="T87" i="12" s="1"/>
  <c r="C103" i="12"/>
  <c r="D102" i="12" s="1"/>
  <c r="E101" i="12" s="1"/>
  <c r="F100" i="12" s="1"/>
  <c r="G99" i="12" s="1"/>
  <c r="H98" i="12" s="1"/>
  <c r="I97" i="12" s="1"/>
  <c r="J96" i="12" s="1"/>
  <c r="K95" i="12" s="1"/>
  <c r="L94" i="12" s="1"/>
  <c r="M93" i="12" s="1"/>
  <c r="N92" i="12" s="1"/>
  <c r="O91" i="12" s="1"/>
  <c r="P90" i="12" s="1"/>
  <c r="Q89" i="12" s="1"/>
  <c r="R88" i="12" s="1"/>
  <c r="S87" i="12" s="1"/>
  <c r="T86" i="12" s="1"/>
  <c r="C102" i="12"/>
  <c r="D101" i="12" s="1"/>
  <c r="E100" i="12" s="1"/>
  <c r="F99" i="12" s="1"/>
  <c r="G98" i="12" s="1"/>
  <c r="H97" i="12" s="1"/>
  <c r="I96" i="12" s="1"/>
  <c r="J95" i="12" s="1"/>
  <c r="K94" i="12" s="1"/>
  <c r="L93" i="12" s="1"/>
  <c r="M92" i="12" s="1"/>
  <c r="N91" i="12" s="1"/>
  <c r="O90" i="12" s="1"/>
  <c r="P89" i="12" s="1"/>
  <c r="Q88" i="12" s="1"/>
  <c r="R87" i="12" s="1"/>
  <c r="S86" i="12" s="1"/>
  <c r="T85" i="12" s="1"/>
  <c r="C101" i="12"/>
  <c r="D100" i="12" s="1"/>
  <c r="E99" i="12" s="1"/>
  <c r="F98" i="12" s="1"/>
  <c r="G97" i="12" s="1"/>
  <c r="H96" i="12" s="1"/>
  <c r="I95" i="12" s="1"/>
  <c r="J94" i="12" s="1"/>
  <c r="K93" i="12" s="1"/>
  <c r="L92" i="12" s="1"/>
  <c r="M91" i="12" s="1"/>
  <c r="N90" i="12" s="1"/>
  <c r="O89" i="12" s="1"/>
  <c r="P88" i="12" s="1"/>
  <c r="Q87" i="12" s="1"/>
  <c r="R86" i="12" s="1"/>
  <c r="S85" i="12" s="1"/>
  <c r="T84" i="12" s="1"/>
  <c r="C100" i="12"/>
  <c r="D99" i="12" s="1"/>
  <c r="E98" i="12" s="1"/>
  <c r="F97" i="12" s="1"/>
  <c r="G96" i="12" s="1"/>
  <c r="H95" i="12" s="1"/>
  <c r="I94" i="12" s="1"/>
  <c r="J93" i="12" s="1"/>
  <c r="K92" i="12" s="1"/>
  <c r="L91" i="12" s="1"/>
  <c r="M90" i="12" s="1"/>
  <c r="N89" i="12" s="1"/>
  <c r="O88" i="12" s="1"/>
  <c r="P87" i="12" s="1"/>
  <c r="Q86" i="12" s="1"/>
  <c r="R85" i="12" s="1"/>
  <c r="S84" i="12" s="1"/>
  <c r="T83" i="12" s="1"/>
  <c r="C99" i="12"/>
  <c r="D98" i="12" s="1"/>
  <c r="E97" i="12" s="1"/>
  <c r="F96" i="12" s="1"/>
  <c r="G95" i="12" s="1"/>
  <c r="H94" i="12" s="1"/>
  <c r="I93" i="12" s="1"/>
  <c r="J92" i="12" s="1"/>
  <c r="K91" i="12" s="1"/>
  <c r="L90" i="12" s="1"/>
  <c r="M89" i="12" s="1"/>
  <c r="N88" i="12" s="1"/>
  <c r="O87" i="12" s="1"/>
  <c r="P86" i="12" s="1"/>
  <c r="Q85" i="12" s="1"/>
  <c r="R84" i="12" s="1"/>
  <c r="S83" i="12" s="1"/>
  <c r="T82" i="12" s="1"/>
  <c r="C98" i="12"/>
  <c r="D97" i="12" s="1"/>
  <c r="C97" i="12"/>
  <c r="D96" i="12" s="1"/>
  <c r="E95" i="12" s="1"/>
  <c r="F94" i="12" s="1"/>
  <c r="G93" i="12" s="1"/>
  <c r="H92" i="12" s="1"/>
  <c r="I91" i="12" s="1"/>
  <c r="J90" i="12" s="1"/>
  <c r="K89" i="12" s="1"/>
  <c r="L88" i="12" s="1"/>
  <c r="M87" i="12" s="1"/>
  <c r="N86" i="12" s="1"/>
  <c r="O85" i="12" s="1"/>
  <c r="P84" i="12" s="1"/>
  <c r="Q83" i="12" s="1"/>
  <c r="R82" i="12" s="1"/>
  <c r="S81" i="12" s="1"/>
  <c r="T80" i="12" s="1"/>
  <c r="C96" i="12"/>
  <c r="D95" i="12" s="1"/>
  <c r="E94" i="12" s="1"/>
  <c r="F93" i="12" s="1"/>
  <c r="G92" i="12" s="1"/>
  <c r="H91" i="12" s="1"/>
  <c r="I90" i="12" s="1"/>
  <c r="J89" i="12" s="1"/>
  <c r="K88" i="12" s="1"/>
  <c r="L87" i="12" s="1"/>
  <c r="M86" i="12" s="1"/>
  <c r="N85" i="12" s="1"/>
  <c r="O84" i="12" s="1"/>
  <c r="P83" i="12" s="1"/>
  <c r="Q82" i="12" s="1"/>
  <c r="R81" i="12" s="1"/>
  <c r="S80" i="12" s="1"/>
  <c r="T79" i="12" s="1"/>
  <c r="C95" i="12"/>
  <c r="D94" i="12" s="1"/>
  <c r="E93" i="12" s="1"/>
  <c r="F92" i="12" s="1"/>
  <c r="G91" i="12" s="1"/>
  <c r="H90" i="12" s="1"/>
  <c r="I89" i="12" s="1"/>
  <c r="J88" i="12" s="1"/>
  <c r="K87" i="12" s="1"/>
  <c r="L86" i="12" s="1"/>
  <c r="M85" i="12" s="1"/>
  <c r="N84" i="12" s="1"/>
  <c r="O83" i="12" s="1"/>
  <c r="P82" i="12" s="1"/>
  <c r="Q81" i="12" s="1"/>
  <c r="R80" i="12" s="1"/>
  <c r="S79" i="12" s="1"/>
  <c r="T78" i="12" s="1"/>
  <c r="C94" i="12"/>
  <c r="D93" i="12"/>
  <c r="E92" i="12" s="1"/>
  <c r="F91" i="12" s="1"/>
  <c r="G90" i="12" s="1"/>
  <c r="H89" i="12" s="1"/>
  <c r="I88" i="12" s="1"/>
  <c r="J87" i="12" s="1"/>
  <c r="K86" i="12" s="1"/>
  <c r="L85" i="12" s="1"/>
  <c r="M84" i="12" s="1"/>
  <c r="N83" i="12" s="1"/>
  <c r="O82" i="12" s="1"/>
  <c r="P81" i="12" s="1"/>
  <c r="Q80" i="12" s="1"/>
  <c r="R79" i="12" s="1"/>
  <c r="S78" i="12" s="1"/>
  <c r="T77" i="12" s="1"/>
  <c r="X77" i="12" s="1"/>
  <c r="C93" i="12"/>
  <c r="D92" i="12"/>
  <c r="E91" i="12" s="1"/>
  <c r="F90" i="12" s="1"/>
  <c r="G89" i="12" s="1"/>
  <c r="H88" i="12" s="1"/>
  <c r="I87" i="12" s="1"/>
  <c r="J86" i="12" s="1"/>
  <c r="K85" i="12" s="1"/>
  <c r="L84" i="12" s="1"/>
  <c r="M83" i="12" s="1"/>
  <c r="N82" i="12" s="1"/>
  <c r="O81" i="12" s="1"/>
  <c r="P80" i="12" s="1"/>
  <c r="Q79" i="12" s="1"/>
  <c r="R78" i="12" s="1"/>
  <c r="S77" i="12" s="1"/>
  <c r="T76" i="12" s="1"/>
  <c r="C92" i="12"/>
  <c r="D91" i="12" s="1"/>
  <c r="E90" i="12" s="1"/>
  <c r="F89" i="12" s="1"/>
  <c r="G88" i="12" s="1"/>
  <c r="H87" i="12" s="1"/>
  <c r="I86" i="12" s="1"/>
  <c r="J85" i="12" s="1"/>
  <c r="K84" i="12" s="1"/>
  <c r="L83" i="12" s="1"/>
  <c r="M82" i="12" s="1"/>
  <c r="N81" i="12" s="1"/>
  <c r="O80" i="12" s="1"/>
  <c r="P79" i="12" s="1"/>
  <c r="Q78" i="12" s="1"/>
  <c r="R77" i="12" s="1"/>
  <c r="S76" i="12" s="1"/>
  <c r="T75" i="12" s="1"/>
  <c r="C91" i="12"/>
  <c r="C90" i="12"/>
  <c r="D89" i="12" s="1"/>
  <c r="E88" i="12" s="1"/>
  <c r="F87" i="12" s="1"/>
  <c r="G86" i="12" s="1"/>
  <c r="H85" i="12" s="1"/>
  <c r="I84" i="12" s="1"/>
  <c r="J83" i="12" s="1"/>
  <c r="K82" i="12" s="1"/>
  <c r="L81" i="12" s="1"/>
  <c r="M80" i="12" s="1"/>
  <c r="N79" i="12" s="1"/>
  <c r="O78" i="12" s="1"/>
  <c r="P77" i="12" s="1"/>
  <c r="Q76" i="12" s="1"/>
  <c r="R75" i="12" s="1"/>
  <c r="S74" i="12" s="1"/>
  <c r="T73" i="12" s="1"/>
  <c r="C89" i="12"/>
  <c r="C88" i="12"/>
  <c r="C87" i="12"/>
  <c r="C86" i="12"/>
  <c r="C85" i="12"/>
  <c r="D84" i="12" s="1"/>
  <c r="E83" i="12" s="1"/>
  <c r="F82" i="12" s="1"/>
  <c r="G81" i="12" s="1"/>
  <c r="H80" i="12" s="1"/>
  <c r="I79" i="12" s="1"/>
  <c r="J78" i="12" s="1"/>
  <c r="K77" i="12" s="1"/>
  <c r="L76" i="12" s="1"/>
  <c r="M75" i="12" s="1"/>
  <c r="N74" i="12" s="1"/>
  <c r="O73" i="12" s="1"/>
  <c r="P72" i="12" s="1"/>
  <c r="Q71" i="12" s="1"/>
  <c r="R70" i="12" s="1"/>
  <c r="S69" i="12" s="1"/>
  <c r="T68" i="12" s="1"/>
  <c r="C84" i="12"/>
  <c r="D83" i="12"/>
  <c r="E82" i="12" s="1"/>
  <c r="F81" i="12" s="1"/>
  <c r="G80" i="12" s="1"/>
  <c r="H79" i="12" s="1"/>
  <c r="I78" i="12" s="1"/>
  <c r="J77" i="12" s="1"/>
  <c r="K76" i="12" s="1"/>
  <c r="L75" i="12" s="1"/>
  <c r="M74" i="12" s="1"/>
  <c r="N73" i="12" s="1"/>
  <c r="O72" i="12" s="1"/>
  <c r="P71" i="12" s="1"/>
  <c r="Q70" i="12" s="1"/>
  <c r="R69" i="12" s="1"/>
  <c r="S68" i="12" s="1"/>
  <c r="T67" i="12" s="1"/>
  <c r="C83" i="12"/>
  <c r="D82" i="12" s="1"/>
  <c r="E81" i="12" s="1"/>
  <c r="F80" i="12" s="1"/>
  <c r="G79" i="12" s="1"/>
  <c r="H78" i="12" s="1"/>
  <c r="I77" i="12" s="1"/>
  <c r="J76" i="12" s="1"/>
  <c r="K75" i="12" s="1"/>
  <c r="L74" i="12" s="1"/>
  <c r="M73" i="12" s="1"/>
  <c r="N72" i="12" s="1"/>
  <c r="O71" i="12" s="1"/>
  <c r="P70" i="12" s="1"/>
  <c r="Q69" i="12" s="1"/>
  <c r="R68" i="12" s="1"/>
  <c r="S67" i="12" s="1"/>
  <c r="T66" i="12" s="1"/>
  <c r="X66" i="12" s="1"/>
  <c r="C82" i="12"/>
  <c r="C81" i="12"/>
  <c r="D80" i="12" s="1"/>
  <c r="E79" i="12" s="1"/>
  <c r="F78" i="12" s="1"/>
  <c r="G77" i="12" s="1"/>
  <c r="H76" i="12" s="1"/>
  <c r="I75" i="12" s="1"/>
  <c r="J74" i="12" s="1"/>
  <c r="K73" i="12" s="1"/>
  <c r="L72" i="12" s="1"/>
  <c r="M71" i="12" s="1"/>
  <c r="N70" i="12" s="1"/>
  <c r="O69" i="12" s="1"/>
  <c r="P68" i="12" s="1"/>
  <c r="Q67" i="12" s="1"/>
  <c r="R66" i="12" s="1"/>
  <c r="S65" i="12" s="1"/>
  <c r="T64" i="12" s="1"/>
  <c r="C80" i="12"/>
  <c r="C79" i="12"/>
  <c r="C78" i="12"/>
  <c r="C77" i="12"/>
  <c r="D76" i="12"/>
  <c r="E75" i="12" s="1"/>
  <c r="F74" i="12" s="1"/>
  <c r="G73" i="12" s="1"/>
  <c r="H72" i="12" s="1"/>
  <c r="I71" i="12" s="1"/>
  <c r="J70" i="12" s="1"/>
  <c r="K69" i="12" s="1"/>
  <c r="L68" i="12" s="1"/>
  <c r="M67" i="12" s="1"/>
  <c r="N66" i="12" s="1"/>
  <c r="O65" i="12" s="1"/>
  <c r="P64" i="12" s="1"/>
  <c r="Q63" i="12" s="1"/>
  <c r="R62" i="12" s="1"/>
  <c r="S61" i="12" s="1"/>
  <c r="T60" i="12" s="1"/>
  <c r="C76" i="12"/>
  <c r="D75" i="12" s="1"/>
  <c r="E74" i="12" s="1"/>
  <c r="F73" i="12" s="1"/>
  <c r="G72" i="12" s="1"/>
  <c r="H71" i="12" s="1"/>
  <c r="I70" i="12" s="1"/>
  <c r="J69" i="12" s="1"/>
  <c r="K68" i="12" s="1"/>
  <c r="L67" i="12" s="1"/>
  <c r="M66" i="12" s="1"/>
  <c r="N65" i="12" s="1"/>
  <c r="O64" i="12" s="1"/>
  <c r="P63" i="12" s="1"/>
  <c r="Q62" i="12" s="1"/>
  <c r="R61" i="12" s="1"/>
  <c r="S60" i="12" s="1"/>
  <c r="T59" i="12" s="1"/>
  <c r="C75" i="12"/>
  <c r="D74" i="12"/>
  <c r="C74" i="12"/>
  <c r="D73" i="12" s="1"/>
  <c r="E72" i="12" s="1"/>
  <c r="F71" i="12" s="1"/>
  <c r="G70" i="12" s="1"/>
  <c r="H69" i="12" s="1"/>
  <c r="I68" i="12" s="1"/>
  <c r="J67" i="12" s="1"/>
  <c r="K66" i="12" s="1"/>
  <c r="L65" i="12" s="1"/>
  <c r="M64" i="12" s="1"/>
  <c r="N63" i="12" s="1"/>
  <c r="O62" i="12" s="1"/>
  <c r="P61" i="12" s="1"/>
  <c r="Q60" i="12" s="1"/>
  <c r="R59" i="12" s="1"/>
  <c r="S58" i="12" s="1"/>
  <c r="T57" i="12" s="1"/>
  <c r="E73" i="12"/>
  <c r="F72" i="12" s="1"/>
  <c r="G71" i="12" s="1"/>
  <c r="H70" i="12" s="1"/>
  <c r="I69" i="12" s="1"/>
  <c r="J68" i="12" s="1"/>
  <c r="K67" i="12" s="1"/>
  <c r="L66" i="12" s="1"/>
  <c r="M65" i="12" s="1"/>
  <c r="N64" i="12" s="1"/>
  <c r="O63" i="12" s="1"/>
  <c r="P62" i="12" s="1"/>
  <c r="Q61" i="12" s="1"/>
  <c r="R60" i="12" s="1"/>
  <c r="S59" i="12" s="1"/>
  <c r="T58" i="12" s="1"/>
  <c r="C73" i="12"/>
  <c r="C72" i="12"/>
  <c r="D71" i="12"/>
  <c r="E70" i="12" s="1"/>
  <c r="F69" i="12" s="1"/>
  <c r="G68" i="12" s="1"/>
  <c r="H67" i="12" s="1"/>
  <c r="I66" i="12" s="1"/>
  <c r="J65" i="12" s="1"/>
  <c r="K64" i="12" s="1"/>
  <c r="L63" i="12" s="1"/>
  <c r="M62" i="12" s="1"/>
  <c r="N61" i="12" s="1"/>
  <c r="O60" i="12" s="1"/>
  <c r="P59" i="12" s="1"/>
  <c r="Q58" i="12" s="1"/>
  <c r="R57" i="12" s="1"/>
  <c r="S56" i="12" s="1"/>
  <c r="T55" i="12" s="1"/>
  <c r="C71" i="12"/>
  <c r="D70" i="12" s="1"/>
  <c r="E69" i="12" s="1"/>
  <c r="F68" i="12" s="1"/>
  <c r="G67" i="12" s="1"/>
  <c r="H66" i="12" s="1"/>
  <c r="I65" i="12" s="1"/>
  <c r="J64" i="12" s="1"/>
  <c r="K63" i="12" s="1"/>
  <c r="L62" i="12" s="1"/>
  <c r="M61" i="12" s="1"/>
  <c r="N60" i="12" s="1"/>
  <c r="O59" i="12" s="1"/>
  <c r="P58" i="12" s="1"/>
  <c r="Q57" i="12" s="1"/>
  <c r="R56" i="12" s="1"/>
  <c r="S55" i="12" s="1"/>
  <c r="T54" i="12" s="1"/>
  <c r="X54" i="12" s="1"/>
  <c r="C70" i="12"/>
  <c r="C69" i="12"/>
  <c r="D68" i="12"/>
  <c r="E67" i="12" s="1"/>
  <c r="F66" i="12" s="1"/>
  <c r="G65" i="12" s="1"/>
  <c r="H64" i="12" s="1"/>
  <c r="I63" i="12" s="1"/>
  <c r="J62" i="12" s="1"/>
  <c r="K61" i="12" s="1"/>
  <c r="L60" i="12" s="1"/>
  <c r="M59" i="12" s="1"/>
  <c r="N58" i="12" s="1"/>
  <c r="O57" i="12" s="1"/>
  <c r="P56" i="12" s="1"/>
  <c r="Q55" i="12" s="1"/>
  <c r="R54" i="12" s="1"/>
  <c r="S53" i="12" s="1"/>
  <c r="T52" i="12" s="1"/>
  <c r="C68" i="12"/>
  <c r="D67" i="12"/>
  <c r="C67" i="12"/>
  <c r="E66" i="12"/>
  <c r="F65" i="12" s="1"/>
  <c r="G64" i="12" s="1"/>
  <c r="H63" i="12" s="1"/>
  <c r="I62" i="12" s="1"/>
  <c r="J61" i="12" s="1"/>
  <c r="K60" i="12" s="1"/>
  <c r="L59" i="12" s="1"/>
  <c r="M58" i="12" s="1"/>
  <c r="N57" i="12" s="1"/>
  <c r="O56" i="12" s="1"/>
  <c r="P55" i="12" s="1"/>
  <c r="Q54" i="12" s="1"/>
  <c r="R53" i="12" s="1"/>
  <c r="S52" i="12" s="1"/>
  <c r="T51" i="12" s="1"/>
  <c r="X51" i="12" s="1"/>
  <c r="C66" i="12"/>
  <c r="D65" i="12"/>
  <c r="E64" i="12" s="1"/>
  <c r="F63" i="12" s="1"/>
  <c r="G62" i="12" s="1"/>
  <c r="H61" i="12" s="1"/>
  <c r="I60" i="12" s="1"/>
  <c r="J59" i="12" s="1"/>
  <c r="K58" i="12" s="1"/>
  <c r="L57" i="12" s="1"/>
  <c r="M56" i="12" s="1"/>
  <c r="N55" i="12" s="1"/>
  <c r="O54" i="12" s="1"/>
  <c r="P53" i="12" s="1"/>
  <c r="Q52" i="12" s="1"/>
  <c r="R51" i="12" s="1"/>
  <c r="S50" i="12" s="1"/>
  <c r="T49" i="12" s="1"/>
  <c r="X49" i="12" s="1"/>
  <c r="Y49" i="12" s="1"/>
  <c r="C65" i="12"/>
  <c r="D64" i="12"/>
  <c r="E63" i="12" s="1"/>
  <c r="F62" i="12" s="1"/>
  <c r="G61" i="12" s="1"/>
  <c r="H60" i="12" s="1"/>
  <c r="I59" i="12" s="1"/>
  <c r="J58" i="12" s="1"/>
  <c r="K57" i="12" s="1"/>
  <c r="L56" i="12" s="1"/>
  <c r="M55" i="12" s="1"/>
  <c r="N54" i="12" s="1"/>
  <c r="O53" i="12" s="1"/>
  <c r="P52" i="12" s="1"/>
  <c r="Q51" i="12" s="1"/>
  <c r="R50" i="12" s="1"/>
  <c r="S49" i="12" s="1"/>
  <c r="T48" i="12" s="1"/>
  <c r="C64" i="12"/>
  <c r="D63" i="12" s="1"/>
  <c r="E62" i="12" s="1"/>
  <c r="F61" i="12" s="1"/>
  <c r="G60" i="12" s="1"/>
  <c r="H59" i="12" s="1"/>
  <c r="I58" i="12" s="1"/>
  <c r="J57" i="12" s="1"/>
  <c r="K56" i="12" s="1"/>
  <c r="L55" i="12" s="1"/>
  <c r="M54" i="12" s="1"/>
  <c r="N53" i="12" s="1"/>
  <c r="O52" i="12" s="1"/>
  <c r="P51" i="12" s="1"/>
  <c r="Q50" i="12" s="1"/>
  <c r="R49" i="12" s="1"/>
  <c r="S48" i="12" s="1"/>
  <c r="T47" i="12" s="1"/>
  <c r="C63" i="12"/>
  <c r="D62" i="12" s="1"/>
  <c r="E61" i="12" s="1"/>
  <c r="F60" i="12" s="1"/>
  <c r="G59" i="12" s="1"/>
  <c r="H58" i="12" s="1"/>
  <c r="I57" i="12" s="1"/>
  <c r="J56" i="12" s="1"/>
  <c r="K55" i="12" s="1"/>
  <c r="L54" i="12" s="1"/>
  <c r="M53" i="12" s="1"/>
  <c r="N52" i="12" s="1"/>
  <c r="O51" i="12" s="1"/>
  <c r="P50" i="12" s="1"/>
  <c r="Q49" i="12" s="1"/>
  <c r="R48" i="12" s="1"/>
  <c r="S47" i="12" s="1"/>
  <c r="T46" i="12" s="1"/>
  <c r="C62" i="12"/>
  <c r="C61" i="12"/>
  <c r="D60" i="12"/>
  <c r="C60" i="12"/>
  <c r="D59" i="12" s="1"/>
  <c r="E58" i="12" s="1"/>
  <c r="F57" i="12" s="1"/>
  <c r="G56" i="12" s="1"/>
  <c r="H55" i="12" s="1"/>
  <c r="I54" i="12" s="1"/>
  <c r="J53" i="12" s="1"/>
  <c r="K52" i="12" s="1"/>
  <c r="L51" i="12" s="1"/>
  <c r="M50" i="12" s="1"/>
  <c r="N49" i="12" s="1"/>
  <c r="O48" i="12" s="1"/>
  <c r="P47" i="12" s="1"/>
  <c r="Q46" i="12" s="1"/>
  <c r="R45" i="12" s="1"/>
  <c r="S44" i="12" s="1"/>
  <c r="T43" i="12" s="1"/>
  <c r="C59" i="12"/>
  <c r="D58" i="12" s="1"/>
  <c r="E57" i="12" s="1"/>
  <c r="F56" i="12" s="1"/>
  <c r="G55" i="12" s="1"/>
  <c r="H54" i="12" s="1"/>
  <c r="I53" i="12" s="1"/>
  <c r="J52" i="12" s="1"/>
  <c r="K51" i="12" s="1"/>
  <c r="L50" i="12" s="1"/>
  <c r="M49" i="12" s="1"/>
  <c r="N48" i="12" s="1"/>
  <c r="O47" i="12" s="1"/>
  <c r="P46" i="12" s="1"/>
  <c r="Q45" i="12" s="1"/>
  <c r="R44" i="12" s="1"/>
  <c r="S43" i="12" s="1"/>
  <c r="T42" i="12" s="1"/>
  <c r="X42" i="12" s="1"/>
  <c r="C58" i="12"/>
  <c r="C57" i="12"/>
  <c r="D56" i="12" s="1"/>
  <c r="E55" i="12" s="1"/>
  <c r="F54" i="12" s="1"/>
  <c r="G53" i="12" s="1"/>
  <c r="H52" i="12" s="1"/>
  <c r="I51" i="12" s="1"/>
  <c r="J50" i="12" s="1"/>
  <c r="K49" i="12" s="1"/>
  <c r="L48" i="12" s="1"/>
  <c r="M47" i="12" s="1"/>
  <c r="N46" i="12" s="1"/>
  <c r="O45" i="12" s="1"/>
  <c r="P44" i="12" s="1"/>
  <c r="Q43" i="12" s="1"/>
  <c r="R42" i="12" s="1"/>
  <c r="S41" i="12" s="1"/>
  <c r="T40" i="12" s="1"/>
  <c r="C56" i="12"/>
  <c r="C55" i="12"/>
  <c r="C54" i="12"/>
  <c r="D53" i="12"/>
  <c r="E52" i="12" s="1"/>
  <c r="F51" i="12" s="1"/>
  <c r="G50" i="12" s="1"/>
  <c r="H49" i="12" s="1"/>
  <c r="I48" i="12" s="1"/>
  <c r="J47" i="12" s="1"/>
  <c r="K46" i="12" s="1"/>
  <c r="L45" i="12" s="1"/>
  <c r="M44" i="12" s="1"/>
  <c r="N43" i="12" s="1"/>
  <c r="O42" i="12" s="1"/>
  <c r="P41" i="12" s="1"/>
  <c r="Q40" i="12" s="1"/>
  <c r="R39" i="12" s="1"/>
  <c r="S38" i="12" s="1"/>
  <c r="T37" i="12" s="1"/>
  <c r="C53" i="12"/>
  <c r="D52" i="12" s="1"/>
  <c r="C52" i="12"/>
  <c r="D51" i="12"/>
  <c r="E50" i="12" s="1"/>
  <c r="F49" i="12" s="1"/>
  <c r="G48" i="12" s="1"/>
  <c r="H47" i="12" s="1"/>
  <c r="I46" i="12" s="1"/>
  <c r="J45" i="12" s="1"/>
  <c r="K44" i="12" s="1"/>
  <c r="L43" i="12" s="1"/>
  <c r="M42" i="12" s="1"/>
  <c r="N41" i="12" s="1"/>
  <c r="O40" i="12" s="1"/>
  <c r="P39" i="12" s="1"/>
  <c r="Q38" i="12" s="1"/>
  <c r="R37" i="12" s="1"/>
  <c r="S36" i="12" s="1"/>
  <c r="T35" i="12" s="1"/>
  <c r="C51" i="12"/>
  <c r="D50" i="12"/>
  <c r="E49" i="12" s="1"/>
  <c r="F48" i="12" s="1"/>
  <c r="G47" i="12" s="1"/>
  <c r="H46" i="12" s="1"/>
  <c r="I45" i="12" s="1"/>
  <c r="J44" i="12" s="1"/>
  <c r="K43" i="12" s="1"/>
  <c r="L42" i="12" s="1"/>
  <c r="M41" i="12" s="1"/>
  <c r="N40" i="12" s="1"/>
  <c r="O39" i="12" s="1"/>
  <c r="P38" i="12" s="1"/>
  <c r="Q37" i="12" s="1"/>
  <c r="R36" i="12" s="1"/>
  <c r="S35" i="12" s="1"/>
  <c r="T34" i="12" s="1"/>
  <c r="X34" i="12" s="1"/>
  <c r="Y34" i="12" s="1"/>
  <c r="C50" i="12"/>
  <c r="D49" i="12" s="1"/>
  <c r="E48" i="12" s="1"/>
  <c r="F47" i="12" s="1"/>
  <c r="G46" i="12" s="1"/>
  <c r="H45" i="12" s="1"/>
  <c r="I44" i="12" s="1"/>
  <c r="J43" i="12" s="1"/>
  <c r="K42" i="12" s="1"/>
  <c r="L41" i="12" s="1"/>
  <c r="M40" i="12" s="1"/>
  <c r="N39" i="12" s="1"/>
  <c r="O38" i="12" s="1"/>
  <c r="P37" i="12" s="1"/>
  <c r="Q36" i="12" s="1"/>
  <c r="R35" i="12" s="1"/>
  <c r="S34" i="12" s="1"/>
  <c r="T33" i="12" s="1"/>
  <c r="X33" i="12" s="1"/>
  <c r="C49" i="12"/>
  <c r="D48" i="12" s="1"/>
  <c r="C48" i="12"/>
  <c r="D47" i="12" s="1"/>
  <c r="E46" i="12" s="1"/>
  <c r="F45" i="12" s="1"/>
  <c r="G44" i="12" s="1"/>
  <c r="H43" i="12" s="1"/>
  <c r="I42" i="12" s="1"/>
  <c r="J41" i="12" s="1"/>
  <c r="K40" i="12" s="1"/>
  <c r="L39" i="12" s="1"/>
  <c r="M38" i="12" s="1"/>
  <c r="N37" i="12" s="1"/>
  <c r="O36" i="12" s="1"/>
  <c r="P35" i="12" s="1"/>
  <c r="Q34" i="12" s="1"/>
  <c r="R33" i="12" s="1"/>
  <c r="S32" i="12" s="1"/>
  <c r="T31" i="12" s="1"/>
  <c r="C47" i="12"/>
  <c r="D46" i="12" s="1"/>
  <c r="E45" i="12" s="1"/>
  <c r="F44" i="12" s="1"/>
  <c r="C46" i="12"/>
  <c r="D45" i="12" s="1"/>
  <c r="E44" i="12" s="1"/>
  <c r="F43" i="12" s="1"/>
  <c r="G42" i="12" s="1"/>
  <c r="H41" i="12" s="1"/>
  <c r="I40" i="12" s="1"/>
  <c r="J39" i="12" s="1"/>
  <c r="K38" i="12" s="1"/>
  <c r="L37" i="12" s="1"/>
  <c r="M36" i="12" s="1"/>
  <c r="N35" i="12" s="1"/>
  <c r="O34" i="12" s="1"/>
  <c r="P33" i="12" s="1"/>
  <c r="Q32" i="12" s="1"/>
  <c r="R31" i="12" s="1"/>
  <c r="S30" i="12" s="1"/>
  <c r="T29" i="12" s="1"/>
  <c r="X29" i="12" s="1"/>
  <c r="C45" i="12"/>
  <c r="D44" i="12" s="1"/>
  <c r="E43" i="12" s="1"/>
  <c r="F42" i="12" s="1"/>
  <c r="G41" i="12" s="1"/>
  <c r="H40" i="12" s="1"/>
  <c r="I39" i="12" s="1"/>
  <c r="J38" i="12" s="1"/>
  <c r="K37" i="12" s="1"/>
  <c r="L36" i="12" s="1"/>
  <c r="M35" i="12" s="1"/>
  <c r="N34" i="12" s="1"/>
  <c r="O33" i="12" s="1"/>
  <c r="P32" i="12" s="1"/>
  <c r="Q31" i="12" s="1"/>
  <c r="R30" i="12" s="1"/>
  <c r="S29" i="12" s="1"/>
  <c r="T28" i="12" s="1"/>
  <c r="X28" i="12" s="1"/>
  <c r="C44" i="12"/>
  <c r="C43" i="12"/>
  <c r="D42" i="12"/>
  <c r="E41" i="12" s="1"/>
  <c r="F40" i="12" s="1"/>
  <c r="G39" i="12" s="1"/>
  <c r="H38" i="12" s="1"/>
  <c r="I37" i="12" s="1"/>
  <c r="J36" i="12" s="1"/>
  <c r="K35" i="12" s="1"/>
  <c r="L34" i="12" s="1"/>
  <c r="M33" i="12" s="1"/>
  <c r="N32" i="12" s="1"/>
  <c r="O31" i="12" s="1"/>
  <c r="P30" i="12" s="1"/>
  <c r="Q29" i="12" s="1"/>
  <c r="R28" i="12" s="1"/>
  <c r="S27" i="12" s="1"/>
  <c r="T26" i="12" s="1"/>
  <c r="C42" i="12"/>
  <c r="D41" i="12"/>
  <c r="E40" i="12" s="1"/>
  <c r="F39" i="12" s="1"/>
  <c r="G38" i="12" s="1"/>
  <c r="H37" i="12" s="1"/>
  <c r="I36" i="12" s="1"/>
  <c r="J35" i="12" s="1"/>
  <c r="K34" i="12" s="1"/>
  <c r="L33" i="12" s="1"/>
  <c r="M32" i="12" s="1"/>
  <c r="N31" i="12" s="1"/>
  <c r="O30" i="12" s="1"/>
  <c r="P29" i="12" s="1"/>
  <c r="Q28" i="12" s="1"/>
  <c r="R27" i="12" s="1"/>
  <c r="S26" i="12" s="1"/>
  <c r="T25" i="12" s="1"/>
  <c r="X25" i="12" s="1"/>
  <c r="C41" i="12"/>
  <c r="D40" i="12"/>
  <c r="E39" i="12" s="1"/>
  <c r="F38" i="12" s="1"/>
  <c r="G37" i="12" s="1"/>
  <c r="H36" i="12" s="1"/>
  <c r="I35" i="12" s="1"/>
  <c r="J34" i="12" s="1"/>
  <c r="K33" i="12" s="1"/>
  <c r="L32" i="12" s="1"/>
  <c r="M31" i="12" s="1"/>
  <c r="N30" i="12" s="1"/>
  <c r="O29" i="12" s="1"/>
  <c r="P28" i="12" s="1"/>
  <c r="Q27" i="12" s="1"/>
  <c r="R26" i="12" s="1"/>
  <c r="S25" i="12" s="1"/>
  <c r="T24" i="12" s="1"/>
  <c r="C40" i="12"/>
  <c r="D39" i="12"/>
  <c r="E38" i="12" s="1"/>
  <c r="F37" i="12" s="1"/>
  <c r="G36" i="12" s="1"/>
  <c r="H35" i="12" s="1"/>
  <c r="I34" i="12" s="1"/>
  <c r="J33" i="12" s="1"/>
  <c r="K32" i="12" s="1"/>
  <c r="L31" i="12" s="1"/>
  <c r="M30" i="12" s="1"/>
  <c r="N29" i="12" s="1"/>
  <c r="O28" i="12" s="1"/>
  <c r="P27" i="12" s="1"/>
  <c r="Q26" i="12" s="1"/>
  <c r="R25" i="12" s="1"/>
  <c r="S24" i="12" s="1"/>
  <c r="T23" i="12" s="1"/>
  <c r="C39" i="12"/>
  <c r="D38" i="12" s="1"/>
  <c r="E37" i="12" s="1"/>
  <c r="F36" i="12" s="1"/>
  <c r="G35" i="12" s="1"/>
  <c r="H34" i="12" s="1"/>
  <c r="I33" i="12" s="1"/>
  <c r="J32" i="12" s="1"/>
  <c r="K31" i="12" s="1"/>
  <c r="L30" i="12" s="1"/>
  <c r="M29" i="12" s="1"/>
  <c r="N28" i="12" s="1"/>
  <c r="O27" i="12" s="1"/>
  <c r="P26" i="12" s="1"/>
  <c r="Q25" i="12" s="1"/>
  <c r="R24" i="12" s="1"/>
  <c r="S23" i="12" s="1"/>
  <c r="T22" i="12" s="1"/>
  <c r="C38" i="12"/>
  <c r="C37" i="12"/>
  <c r="C36" i="12"/>
  <c r="D35" i="12"/>
  <c r="E34" i="12" s="1"/>
  <c r="F33" i="12" s="1"/>
  <c r="G32" i="12" s="1"/>
  <c r="H31" i="12" s="1"/>
  <c r="I30" i="12" s="1"/>
  <c r="J29" i="12" s="1"/>
  <c r="K28" i="12" s="1"/>
  <c r="L27" i="12" s="1"/>
  <c r="M26" i="12" s="1"/>
  <c r="N25" i="12" s="1"/>
  <c r="O24" i="12" s="1"/>
  <c r="P23" i="12" s="1"/>
  <c r="Q22" i="12" s="1"/>
  <c r="R21" i="12" s="1"/>
  <c r="S20" i="12" s="1"/>
  <c r="T19" i="12" s="1"/>
  <c r="X19" i="12" s="1"/>
  <c r="C35" i="12"/>
  <c r="D34" i="12"/>
  <c r="E33" i="12" s="1"/>
  <c r="F32" i="12" s="1"/>
  <c r="G31" i="12" s="1"/>
  <c r="H30" i="12" s="1"/>
  <c r="I29" i="12" s="1"/>
  <c r="J28" i="12" s="1"/>
  <c r="K27" i="12" s="1"/>
  <c r="L26" i="12" s="1"/>
  <c r="M25" i="12" s="1"/>
  <c r="N24" i="12" s="1"/>
  <c r="O23" i="12" s="1"/>
  <c r="P22" i="12" s="1"/>
  <c r="Q21" i="12" s="1"/>
  <c r="R20" i="12" s="1"/>
  <c r="S19" i="12" s="1"/>
  <c r="T18" i="12" s="1"/>
  <c r="X18" i="12" s="1"/>
  <c r="C34" i="12"/>
  <c r="D33" i="12"/>
  <c r="E32" i="12" s="1"/>
  <c r="F31" i="12" s="1"/>
  <c r="G30" i="12" s="1"/>
  <c r="H29" i="12" s="1"/>
  <c r="I28" i="12" s="1"/>
  <c r="J27" i="12" s="1"/>
  <c r="K26" i="12" s="1"/>
  <c r="L25" i="12" s="1"/>
  <c r="M24" i="12" s="1"/>
  <c r="N23" i="12" s="1"/>
  <c r="O22" i="12" s="1"/>
  <c r="P21" i="12" s="1"/>
  <c r="Q20" i="12" s="1"/>
  <c r="R19" i="12" s="1"/>
  <c r="S18" i="12" s="1"/>
  <c r="T17" i="12" s="1"/>
  <c r="C33" i="12"/>
  <c r="D32" i="12" s="1"/>
  <c r="E31" i="12" s="1"/>
  <c r="F30" i="12" s="1"/>
  <c r="G29" i="12" s="1"/>
  <c r="H28" i="12" s="1"/>
  <c r="I27" i="12" s="1"/>
  <c r="J26" i="12" s="1"/>
  <c r="K25" i="12" s="1"/>
  <c r="L24" i="12" s="1"/>
  <c r="M23" i="12" s="1"/>
  <c r="N22" i="12" s="1"/>
  <c r="O21" i="12" s="1"/>
  <c r="P20" i="12" s="1"/>
  <c r="Q19" i="12" s="1"/>
  <c r="R18" i="12" s="1"/>
  <c r="S17" i="12" s="1"/>
  <c r="T16" i="12" s="1"/>
  <c r="C32" i="12"/>
  <c r="D31" i="12"/>
  <c r="E30" i="12" s="1"/>
  <c r="F29" i="12" s="1"/>
  <c r="G28" i="12" s="1"/>
  <c r="H27" i="12" s="1"/>
  <c r="I26" i="12" s="1"/>
  <c r="J25" i="12" s="1"/>
  <c r="K24" i="12" s="1"/>
  <c r="L23" i="12" s="1"/>
  <c r="M22" i="12" s="1"/>
  <c r="N21" i="12" s="1"/>
  <c r="O20" i="12" s="1"/>
  <c r="P19" i="12" s="1"/>
  <c r="Q18" i="12" s="1"/>
  <c r="R17" i="12" s="1"/>
  <c r="S16" i="12" s="1"/>
  <c r="T15" i="12" s="1"/>
  <c r="C31" i="12"/>
  <c r="D30" i="12" s="1"/>
  <c r="E29" i="12" s="1"/>
  <c r="F28" i="12" s="1"/>
  <c r="G27" i="12" s="1"/>
  <c r="H26" i="12" s="1"/>
  <c r="I25" i="12" s="1"/>
  <c r="J24" i="12" s="1"/>
  <c r="K23" i="12" s="1"/>
  <c r="L22" i="12" s="1"/>
  <c r="M21" i="12" s="1"/>
  <c r="N20" i="12" s="1"/>
  <c r="O19" i="12" s="1"/>
  <c r="P18" i="12" s="1"/>
  <c r="Q17" i="12" s="1"/>
  <c r="R16" i="12" s="1"/>
  <c r="S15" i="12" s="1"/>
  <c r="T14" i="12" s="1"/>
  <c r="X14" i="12" s="1"/>
  <c r="C30" i="12"/>
  <c r="D29" i="12" s="1"/>
  <c r="E28" i="12" s="1"/>
  <c r="F27" i="12" s="1"/>
  <c r="G26" i="12" s="1"/>
  <c r="H25" i="12" s="1"/>
  <c r="I24" i="12" s="1"/>
  <c r="J23" i="12" s="1"/>
  <c r="K22" i="12" s="1"/>
  <c r="L21" i="12" s="1"/>
  <c r="M20" i="12" s="1"/>
  <c r="N19" i="12" s="1"/>
  <c r="O18" i="12" s="1"/>
  <c r="P17" i="12" s="1"/>
  <c r="Q16" i="12" s="1"/>
  <c r="R15" i="12" s="1"/>
  <c r="S14" i="12" s="1"/>
  <c r="T13" i="12" s="1"/>
  <c r="C29" i="12"/>
  <c r="D28" i="12"/>
  <c r="E27" i="12" s="1"/>
  <c r="F26" i="12" s="1"/>
  <c r="G25" i="12" s="1"/>
  <c r="H24" i="12" s="1"/>
  <c r="I23" i="12" s="1"/>
  <c r="J22" i="12" s="1"/>
  <c r="K21" i="12" s="1"/>
  <c r="L20" i="12" s="1"/>
  <c r="M19" i="12" s="1"/>
  <c r="N18" i="12" s="1"/>
  <c r="O17" i="12" s="1"/>
  <c r="P16" i="12" s="1"/>
  <c r="Q15" i="12" s="1"/>
  <c r="R14" i="12" s="1"/>
  <c r="S13" i="12" s="1"/>
  <c r="T12" i="12" s="1"/>
  <c r="C28" i="12"/>
  <c r="D27" i="12" s="1"/>
  <c r="E26" i="12" s="1"/>
  <c r="F25" i="12" s="1"/>
  <c r="G24" i="12" s="1"/>
  <c r="H23" i="12" s="1"/>
  <c r="I22" i="12" s="1"/>
  <c r="J21" i="12" s="1"/>
  <c r="K20" i="12" s="1"/>
  <c r="L19" i="12" s="1"/>
  <c r="M18" i="12" s="1"/>
  <c r="N17" i="12" s="1"/>
  <c r="O16" i="12" s="1"/>
  <c r="P15" i="12" s="1"/>
  <c r="Q14" i="12" s="1"/>
  <c r="R13" i="12" s="1"/>
  <c r="S12" i="12" s="1"/>
  <c r="T11" i="12" s="1"/>
  <c r="C27" i="12"/>
  <c r="D26" i="12"/>
  <c r="E25" i="12" s="1"/>
  <c r="F24" i="12" s="1"/>
  <c r="G23" i="12" s="1"/>
  <c r="H22" i="12" s="1"/>
  <c r="I21" i="12" s="1"/>
  <c r="J20" i="12" s="1"/>
  <c r="K19" i="12" s="1"/>
  <c r="L18" i="12" s="1"/>
  <c r="M17" i="12" s="1"/>
  <c r="N16" i="12" s="1"/>
  <c r="O15" i="12" s="1"/>
  <c r="P14" i="12" s="1"/>
  <c r="Q13" i="12" s="1"/>
  <c r="R12" i="12" s="1"/>
  <c r="S11" i="12" s="1"/>
  <c r="T10" i="12" s="1"/>
  <c r="C26" i="12"/>
  <c r="C25" i="12"/>
  <c r="D24" i="12" s="1"/>
  <c r="E23" i="12" s="1"/>
  <c r="F22" i="12" s="1"/>
  <c r="G21" i="12" s="1"/>
  <c r="H20" i="12" s="1"/>
  <c r="I19" i="12" s="1"/>
  <c r="J18" i="12" s="1"/>
  <c r="K17" i="12" s="1"/>
  <c r="L16" i="12" s="1"/>
  <c r="M15" i="12" s="1"/>
  <c r="N14" i="12" s="1"/>
  <c r="O13" i="12" s="1"/>
  <c r="P12" i="12" s="1"/>
  <c r="Q11" i="12" s="1"/>
  <c r="R10" i="12" s="1"/>
  <c r="S9" i="12" s="1"/>
  <c r="T8" i="12" s="1"/>
  <c r="X8" i="12" s="1"/>
  <c r="C24" i="12"/>
  <c r="D23" i="12" s="1"/>
  <c r="E22" i="12" s="1"/>
  <c r="F21" i="12" s="1"/>
  <c r="G20" i="12" s="1"/>
  <c r="H19" i="12" s="1"/>
  <c r="I18" i="12" s="1"/>
  <c r="J17" i="12" s="1"/>
  <c r="K16" i="12" s="1"/>
  <c r="L15" i="12" s="1"/>
  <c r="M14" i="12" s="1"/>
  <c r="N13" i="12" s="1"/>
  <c r="O12" i="12" s="1"/>
  <c r="P11" i="12" s="1"/>
  <c r="Q10" i="12" s="1"/>
  <c r="R9" i="12" s="1"/>
  <c r="S8" i="12" s="1"/>
  <c r="T7" i="12" s="1"/>
  <c r="C23" i="12"/>
  <c r="C22" i="12"/>
  <c r="D21" i="12" s="1"/>
  <c r="E20" i="12" s="1"/>
  <c r="F19" i="12" s="1"/>
  <c r="G18" i="12" s="1"/>
  <c r="H17" i="12" s="1"/>
  <c r="I16" i="12" s="1"/>
  <c r="J15" i="12" s="1"/>
  <c r="K14" i="12" s="1"/>
  <c r="L13" i="12" s="1"/>
  <c r="M12" i="12" s="1"/>
  <c r="N11" i="12" s="1"/>
  <c r="O10" i="12" s="1"/>
  <c r="P9" i="12" s="1"/>
  <c r="Q8" i="12" s="1"/>
  <c r="R7" i="12" s="1"/>
  <c r="S6" i="12" s="1"/>
  <c r="T5" i="12" s="1"/>
  <c r="X5" i="12" s="1"/>
  <c r="C21" i="12"/>
  <c r="D20" i="12" s="1"/>
  <c r="E19" i="12" s="1"/>
  <c r="F18" i="12" s="1"/>
  <c r="G17" i="12" s="1"/>
  <c r="H16" i="12" s="1"/>
  <c r="I15" i="12" s="1"/>
  <c r="J14" i="12" s="1"/>
  <c r="K13" i="12" s="1"/>
  <c r="L12" i="12" s="1"/>
  <c r="M11" i="12" s="1"/>
  <c r="N10" i="12" s="1"/>
  <c r="O9" i="12" s="1"/>
  <c r="P8" i="12" s="1"/>
  <c r="Q7" i="12" s="1"/>
  <c r="R6" i="12" s="1"/>
  <c r="S5" i="12" s="1"/>
  <c r="T4" i="12" s="1"/>
  <c r="C20" i="12"/>
  <c r="C19" i="12"/>
  <c r="D18" i="12" s="1"/>
  <c r="E17" i="12" s="1"/>
  <c r="F16" i="12" s="1"/>
  <c r="G15" i="12" s="1"/>
  <c r="H14" i="12" s="1"/>
  <c r="I13" i="12" s="1"/>
  <c r="J12" i="12" s="1"/>
  <c r="K11" i="12" s="1"/>
  <c r="L10" i="12" s="1"/>
  <c r="M9" i="12" s="1"/>
  <c r="N8" i="12" s="1"/>
  <c r="O7" i="12" s="1"/>
  <c r="P6" i="12" s="1"/>
  <c r="Q5" i="12" s="1"/>
  <c r="R4" i="12" s="1"/>
  <c r="S3" i="12" s="1"/>
  <c r="T2" i="12" s="1"/>
  <c r="C18" i="12"/>
  <c r="D17" i="12" s="1"/>
  <c r="E16" i="12" s="1"/>
  <c r="F15" i="12" s="1"/>
  <c r="G14" i="12" s="1"/>
  <c r="H13" i="12" s="1"/>
  <c r="I12" i="12" s="1"/>
  <c r="J11" i="12" s="1"/>
  <c r="K10" i="12" s="1"/>
  <c r="L9" i="12" s="1"/>
  <c r="M8" i="12" s="1"/>
  <c r="N7" i="12" s="1"/>
  <c r="O6" i="12" s="1"/>
  <c r="P5" i="12" s="1"/>
  <c r="Q4" i="12" s="1"/>
  <c r="R3" i="12" s="1"/>
  <c r="S2" i="12" s="1"/>
  <c r="C17" i="12"/>
  <c r="D16" i="12" s="1"/>
  <c r="E15" i="12" s="1"/>
  <c r="F14" i="12" s="1"/>
  <c r="G13" i="12" s="1"/>
  <c r="H12" i="12" s="1"/>
  <c r="I11" i="12" s="1"/>
  <c r="J10" i="12" s="1"/>
  <c r="K9" i="12" s="1"/>
  <c r="L8" i="12" s="1"/>
  <c r="M7" i="12" s="1"/>
  <c r="N6" i="12" s="1"/>
  <c r="O5" i="12" s="1"/>
  <c r="P4" i="12" s="1"/>
  <c r="Q3" i="12" s="1"/>
  <c r="R2" i="12" s="1"/>
  <c r="C16" i="12"/>
  <c r="C15" i="12"/>
  <c r="D14" i="12" s="1"/>
  <c r="E13" i="12" s="1"/>
  <c r="F12" i="12" s="1"/>
  <c r="G11" i="12" s="1"/>
  <c r="H10" i="12" s="1"/>
  <c r="I9" i="12" s="1"/>
  <c r="J8" i="12" s="1"/>
  <c r="K7" i="12" s="1"/>
  <c r="L6" i="12" s="1"/>
  <c r="M5" i="12" s="1"/>
  <c r="N4" i="12" s="1"/>
  <c r="O3" i="12" s="1"/>
  <c r="P2" i="12" s="1"/>
  <c r="C14" i="12"/>
  <c r="C13" i="12"/>
  <c r="C12" i="12"/>
  <c r="D11" i="12" s="1"/>
  <c r="C11" i="12"/>
  <c r="D10" i="12" s="1"/>
  <c r="E9" i="12" s="1"/>
  <c r="F8" i="12" s="1"/>
  <c r="G7" i="12" s="1"/>
  <c r="H6" i="12" s="1"/>
  <c r="I5" i="12" s="1"/>
  <c r="J4" i="12" s="1"/>
  <c r="K3" i="12" s="1"/>
  <c r="L2" i="12" s="1"/>
  <c r="C10" i="12"/>
  <c r="C9" i="12"/>
  <c r="D8" i="12"/>
  <c r="E7" i="12" s="1"/>
  <c r="F6" i="12" s="1"/>
  <c r="G5" i="12" s="1"/>
  <c r="H4" i="12" s="1"/>
  <c r="I3" i="12" s="1"/>
  <c r="J2" i="12" s="1"/>
  <c r="C8" i="12"/>
  <c r="D7" i="12" s="1"/>
  <c r="C7" i="12"/>
  <c r="D6" i="12"/>
  <c r="E5" i="12" s="1"/>
  <c r="F4" i="12" s="1"/>
  <c r="G3" i="12" s="1"/>
  <c r="H2" i="12" s="1"/>
  <c r="C6" i="12"/>
  <c r="D5" i="12" s="1"/>
  <c r="E4" i="12" s="1"/>
  <c r="F3" i="12" s="1"/>
  <c r="G2" i="12" s="1"/>
  <c r="C5" i="12"/>
  <c r="D4" i="12" s="1"/>
  <c r="E3" i="12" s="1"/>
  <c r="F2" i="12" s="1"/>
  <c r="C4" i="12"/>
  <c r="D3" i="12"/>
  <c r="E2" i="12" s="1"/>
  <c r="C3" i="12"/>
  <c r="D2" i="12"/>
  <c r="C2" i="12"/>
  <c r="T180" i="10"/>
  <c r="R180" i="10"/>
  <c r="S179" i="10" s="1"/>
  <c r="T178" i="10" s="1"/>
  <c r="P180" i="10"/>
  <c r="Q179" i="10" s="1"/>
  <c r="R178" i="10" s="1"/>
  <c r="S177" i="10" s="1"/>
  <c r="T176" i="10" s="1"/>
  <c r="O180" i="10"/>
  <c r="P179" i="10" s="1"/>
  <c r="Q178" i="10" s="1"/>
  <c r="R177" i="10" s="1"/>
  <c r="S176" i="10" s="1"/>
  <c r="T175" i="10" s="1"/>
  <c r="N180" i="10"/>
  <c r="O179" i="10" s="1"/>
  <c r="P178" i="10" s="1"/>
  <c r="Q177" i="10" s="1"/>
  <c r="R176" i="10" s="1"/>
  <c r="S175" i="10" s="1"/>
  <c r="T174" i="10" s="1"/>
  <c r="M180" i="10"/>
  <c r="N179" i="10" s="1"/>
  <c r="O178" i="10" s="1"/>
  <c r="P177" i="10" s="1"/>
  <c r="Q176" i="10" s="1"/>
  <c r="R175" i="10" s="1"/>
  <c r="S174" i="10" s="1"/>
  <c r="T173" i="10" s="1"/>
  <c r="L180" i="10"/>
  <c r="M179" i="10" s="1"/>
  <c r="N178" i="10" s="1"/>
  <c r="O177" i="10" s="1"/>
  <c r="P176" i="10" s="1"/>
  <c r="Q175" i="10" s="1"/>
  <c r="R174" i="10" s="1"/>
  <c r="S173" i="10" s="1"/>
  <c r="T172" i="10" s="1"/>
  <c r="I180" i="10"/>
  <c r="J179" i="10" s="1"/>
  <c r="K178" i="10" s="1"/>
  <c r="L177" i="10" s="1"/>
  <c r="M176" i="10" s="1"/>
  <c r="N175" i="10" s="1"/>
  <c r="O174" i="10" s="1"/>
  <c r="P173" i="10" s="1"/>
  <c r="Q172" i="10" s="1"/>
  <c r="R171" i="10" s="1"/>
  <c r="S170" i="10" s="1"/>
  <c r="T169" i="10" s="1"/>
  <c r="G180" i="10"/>
  <c r="H179" i="10" s="1"/>
  <c r="I178" i="10" s="1"/>
  <c r="J177" i="10" s="1"/>
  <c r="K176" i="10" s="1"/>
  <c r="L175" i="10" s="1"/>
  <c r="M174" i="10" s="1"/>
  <c r="N173" i="10" s="1"/>
  <c r="O172" i="10" s="1"/>
  <c r="P171" i="10" s="1"/>
  <c r="Q170" i="10" s="1"/>
  <c r="R169" i="10" s="1"/>
  <c r="S168" i="10" s="1"/>
  <c r="T167" i="10" s="1"/>
  <c r="F180" i="10"/>
  <c r="G179" i="10" s="1"/>
  <c r="H178" i="10" s="1"/>
  <c r="I177" i="10" s="1"/>
  <c r="J176" i="10" s="1"/>
  <c r="K175" i="10" s="1"/>
  <c r="L174" i="10" s="1"/>
  <c r="M173" i="10" s="1"/>
  <c r="N172" i="10" s="1"/>
  <c r="O171" i="10" s="1"/>
  <c r="P170" i="10" s="1"/>
  <c r="Q169" i="10" s="1"/>
  <c r="R168" i="10" s="1"/>
  <c r="S167" i="10" s="1"/>
  <c r="T166" i="10" s="1"/>
  <c r="D180" i="10"/>
  <c r="E179" i="10" s="1"/>
  <c r="F178" i="10" s="1"/>
  <c r="G177" i="10" s="1"/>
  <c r="H176" i="10" s="1"/>
  <c r="I175" i="10" s="1"/>
  <c r="J174" i="10" s="1"/>
  <c r="K173" i="10" s="1"/>
  <c r="L172" i="10" s="1"/>
  <c r="M171" i="10" s="1"/>
  <c r="N170" i="10" s="1"/>
  <c r="O169" i="10" s="1"/>
  <c r="P168" i="10" s="1"/>
  <c r="Q167" i="10" s="1"/>
  <c r="R166" i="10" s="1"/>
  <c r="S165" i="10" s="1"/>
  <c r="T164" i="10" s="1"/>
  <c r="C180" i="10"/>
  <c r="C179" i="10"/>
  <c r="C178" i="10"/>
  <c r="D177" i="10" s="1"/>
  <c r="E176" i="10" s="1"/>
  <c r="F175" i="10" s="1"/>
  <c r="G174" i="10" s="1"/>
  <c r="H173" i="10" s="1"/>
  <c r="I172" i="10" s="1"/>
  <c r="J171" i="10" s="1"/>
  <c r="K170" i="10" s="1"/>
  <c r="L169" i="10" s="1"/>
  <c r="M168" i="10" s="1"/>
  <c r="N167" i="10" s="1"/>
  <c r="O166" i="10" s="1"/>
  <c r="P165" i="10" s="1"/>
  <c r="Q164" i="10" s="1"/>
  <c r="R163" i="10" s="1"/>
  <c r="S162" i="10" s="1"/>
  <c r="T161" i="10" s="1"/>
  <c r="C177" i="10"/>
  <c r="D176" i="10" s="1"/>
  <c r="E175" i="10" s="1"/>
  <c r="F174" i="10" s="1"/>
  <c r="G173" i="10" s="1"/>
  <c r="H172" i="10" s="1"/>
  <c r="I171" i="10" s="1"/>
  <c r="J170" i="10" s="1"/>
  <c r="K169" i="10" s="1"/>
  <c r="L168" i="10" s="1"/>
  <c r="M167" i="10" s="1"/>
  <c r="N166" i="10" s="1"/>
  <c r="O165" i="10" s="1"/>
  <c r="P164" i="10" s="1"/>
  <c r="Q163" i="10" s="1"/>
  <c r="R162" i="10" s="1"/>
  <c r="S161" i="10" s="1"/>
  <c r="T160" i="10" s="1"/>
  <c r="C176" i="10"/>
  <c r="D175" i="10" s="1"/>
  <c r="E174" i="10" s="1"/>
  <c r="F173" i="10" s="1"/>
  <c r="G172" i="10" s="1"/>
  <c r="H171" i="10" s="1"/>
  <c r="I170" i="10" s="1"/>
  <c r="J169" i="10" s="1"/>
  <c r="K168" i="10" s="1"/>
  <c r="L167" i="10" s="1"/>
  <c r="M166" i="10" s="1"/>
  <c r="N165" i="10" s="1"/>
  <c r="O164" i="10" s="1"/>
  <c r="P163" i="10" s="1"/>
  <c r="Q162" i="10" s="1"/>
  <c r="R161" i="10" s="1"/>
  <c r="S160" i="10" s="1"/>
  <c r="T159" i="10" s="1"/>
  <c r="C175" i="10"/>
  <c r="D174" i="10" s="1"/>
  <c r="E173" i="10" s="1"/>
  <c r="F172" i="10" s="1"/>
  <c r="G171" i="10" s="1"/>
  <c r="H170" i="10" s="1"/>
  <c r="I169" i="10" s="1"/>
  <c r="J168" i="10" s="1"/>
  <c r="K167" i="10" s="1"/>
  <c r="L166" i="10" s="1"/>
  <c r="M165" i="10" s="1"/>
  <c r="N164" i="10" s="1"/>
  <c r="O163" i="10" s="1"/>
  <c r="P162" i="10" s="1"/>
  <c r="Q161" i="10" s="1"/>
  <c r="R160" i="10" s="1"/>
  <c r="S159" i="10" s="1"/>
  <c r="T158" i="10" s="1"/>
  <c r="C174" i="10"/>
  <c r="D173" i="10" s="1"/>
  <c r="E172" i="10" s="1"/>
  <c r="F171" i="10" s="1"/>
  <c r="G170" i="10" s="1"/>
  <c r="H169" i="10" s="1"/>
  <c r="I168" i="10" s="1"/>
  <c r="J167" i="10" s="1"/>
  <c r="K166" i="10" s="1"/>
  <c r="L165" i="10" s="1"/>
  <c r="M164" i="10" s="1"/>
  <c r="N163" i="10" s="1"/>
  <c r="O162" i="10" s="1"/>
  <c r="P161" i="10" s="1"/>
  <c r="Q160" i="10" s="1"/>
  <c r="R159" i="10" s="1"/>
  <c r="S158" i="10" s="1"/>
  <c r="T157" i="10" s="1"/>
  <c r="C173" i="10"/>
  <c r="D172" i="10" s="1"/>
  <c r="E171" i="10" s="1"/>
  <c r="C172" i="10"/>
  <c r="C171" i="10"/>
  <c r="D170" i="10" s="1"/>
  <c r="F170" i="10"/>
  <c r="G169" i="10" s="1"/>
  <c r="H168" i="10" s="1"/>
  <c r="I167" i="10" s="1"/>
  <c r="J166" i="10" s="1"/>
  <c r="K165" i="10" s="1"/>
  <c r="L164" i="10" s="1"/>
  <c r="M163" i="10" s="1"/>
  <c r="N162" i="10" s="1"/>
  <c r="O161" i="10" s="1"/>
  <c r="P160" i="10" s="1"/>
  <c r="Q159" i="10" s="1"/>
  <c r="R158" i="10" s="1"/>
  <c r="S157" i="10" s="1"/>
  <c r="T156" i="10" s="1"/>
  <c r="C170" i="10"/>
  <c r="D169" i="10" s="1"/>
  <c r="E168" i="10" s="1"/>
  <c r="F167" i="10" s="1"/>
  <c r="G166" i="10" s="1"/>
  <c r="H165" i="10" s="1"/>
  <c r="I164" i="10" s="1"/>
  <c r="J163" i="10" s="1"/>
  <c r="K162" i="10" s="1"/>
  <c r="L161" i="10" s="1"/>
  <c r="M160" i="10" s="1"/>
  <c r="N159" i="10" s="1"/>
  <c r="O158" i="10" s="1"/>
  <c r="P157" i="10" s="1"/>
  <c r="Q156" i="10" s="1"/>
  <c r="R155" i="10" s="1"/>
  <c r="S154" i="10" s="1"/>
  <c r="T153" i="10" s="1"/>
  <c r="C169" i="10"/>
  <c r="D168" i="10" s="1"/>
  <c r="E167" i="10" s="1"/>
  <c r="F166" i="10" s="1"/>
  <c r="G165" i="10" s="1"/>
  <c r="H164" i="10" s="1"/>
  <c r="I163" i="10" s="1"/>
  <c r="J162" i="10" s="1"/>
  <c r="K161" i="10" s="1"/>
  <c r="L160" i="10" s="1"/>
  <c r="M159" i="10" s="1"/>
  <c r="N158" i="10" s="1"/>
  <c r="O157" i="10" s="1"/>
  <c r="P156" i="10" s="1"/>
  <c r="Q155" i="10" s="1"/>
  <c r="R154" i="10" s="1"/>
  <c r="S153" i="10" s="1"/>
  <c r="T152" i="10" s="1"/>
  <c r="C168" i="10"/>
  <c r="D167" i="10" s="1"/>
  <c r="E166" i="10" s="1"/>
  <c r="F165" i="10" s="1"/>
  <c r="G164" i="10" s="1"/>
  <c r="H163" i="10" s="1"/>
  <c r="I162" i="10" s="1"/>
  <c r="J161" i="10" s="1"/>
  <c r="K160" i="10" s="1"/>
  <c r="L159" i="10" s="1"/>
  <c r="M158" i="10" s="1"/>
  <c r="N157" i="10" s="1"/>
  <c r="O156" i="10" s="1"/>
  <c r="P155" i="10" s="1"/>
  <c r="Q154" i="10" s="1"/>
  <c r="R153" i="10" s="1"/>
  <c r="S152" i="10" s="1"/>
  <c r="T151" i="10" s="1"/>
  <c r="C167" i="10"/>
  <c r="D166" i="10" s="1"/>
  <c r="E165" i="10" s="1"/>
  <c r="F164" i="10" s="1"/>
  <c r="G163" i="10" s="1"/>
  <c r="H162" i="10" s="1"/>
  <c r="I161" i="10" s="1"/>
  <c r="J160" i="10" s="1"/>
  <c r="K159" i="10" s="1"/>
  <c r="L158" i="10" s="1"/>
  <c r="M157" i="10" s="1"/>
  <c r="N156" i="10" s="1"/>
  <c r="O155" i="10" s="1"/>
  <c r="P154" i="10" s="1"/>
  <c r="Q153" i="10" s="1"/>
  <c r="R152" i="10" s="1"/>
  <c r="S151" i="10" s="1"/>
  <c r="T150" i="10" s="1"/>
  <c r="C166" i="10"/>
  <c r="D165" i="10"/>
  <c r="E164" i="10" s="1"/>
  <c r="F163" i="10" s="1"/>
  <c r="G162" i="10" s="1"/>
  <c r="H161" i="10" s="1"/>
  <c r="I160" i="10" s="1"/>
  <c r="J159" i="10" s="1"/>
  <c r="K158" i="10" s="1"/>
  <c r="L157" i="10" s="1"/>
  <c r="M156" i="10" s="1"/>
  <c r="N155" i="10" s="1"/>
  <c r="O154" i="10" s="1"/>
  <c r="P153" i="10" s="1"/>
  <c r="Q152" i="10" s="1"/>
  <c r="R151" i="10" s="1"/>
  <c r="S150" i="10" s="1"/>
  <c r="T149" i="10" s="1"/>
  <c r="C165" i="10"/>
  <c r="C164" i="10"/>
  <c r="D163" i="10" s="1"/>
  <c r="E162" i="10" s="1"/>
  <c r="F161" i="10" s="1"/>
  <c r="G160" i="10" s="1"/>
  <c r="H159" i="10" s="1"/>
  <c r="I158" i="10" s="1"/>
  <c r="J157" i="10" s="1"/>
  <c r="K156" i="10" s="1"/>
  <c r="L155" i="10" s="1"/>
  <c r="M154" i="10" s="1"/>
  <c r="N153" i="10" s="1"/>
  <c r="O152" i="10" s="1"/>
  <c r="P151" i="10" s="1"/>
  <c r="Q150" i="10" s="1"/>
  <c r="R149" i="10" s="1"/>
  <c r="S148" i="10" s="1"/>
  <c r="T147" i="10" s="1"/>
  <c r="C163" i="10"/>
  <c r="D162" i="10" s="1"/>
  <c r="E161" i="10" s="1"/>
  <c r="F160" i="10" s="1"/>
  <c r="G159" i="10" s="1"/>
  <c r="H158" i="10" s="1"/>
  <c r="I157" i="10" s="1"/>
  <c r="J156" i="10" s="1"/>
  <c r="K155" i="10" s="1"/>
  <c r="L154" i="10" s="1"/>
  <c r="M153" i="10" s="1"/>
  <c r="N152" i="10" s="1"/>
  <c r="O151" i="10" s="1"/>
  <c r="P150" i="10" s="1"/>
  <c r="Q149" i="10" s="1"/>
  <c r="R148" i="10" s="1"/>
  <c r="S147" i="10" s="1"/>
  <c r="T146" i="10" s="1"/>
  <c r="C162" i="10"/>
  <c r="D161" i="10" s="1"/>
  <c r="E160" i="10" s="1"/>
  <c r="F159" i="10" s="1"/>
  <c r="G158" i="10" s="1"/>
  <c r="H157" i="10" s="1"/>
  <c r="I156" i="10" s="1"/>
  <c r="J155" i="10" s="1"/>
  <c r="K154" i="10" s="1"/>
  <c r="L153" i="10" s="1"/>
  <c r="M152" i="10" s="1"/>
  <c r="N151" i="10" s="1"/>
  <c r="O150" i="10" s="1"/>
  <c r="P149" i="10" s="1"/>
  <c r="Q148" i="10" s="1"/>
  <c r="R147" i="10" s="1"/>
  <c r="S146" i="10" s="1"/>
  <c r="T145" i="10" s="1"/>
  <c r="C161" i="10"/>
  <c r="D160" i="10" s="1"/>
  <c r="E159" i="10" s="1"/>
  <c r="F158" i="10" s="1"/>
  <c r="G157" i="10" s="1"/>
  <c r="H156" i="10" s="1"/>
  <c r="I155" i="10" s="1"/>
  <c r="J154" i="10" s="1"/>
  <c r="K153" i="10" s="1"/>
  <c r="L152" i="10" s="1"/>
  <c r="M151" i="10" s="1"/>
  <c r="N150" i="10" s="1"/>
  <c r="O149" i="10" s="1"/>
  <c r="P148" i="10" s="1"/>
  <c r="Q147" i="10" s="1"/>
  <c r="R146" i="10" s="1"/>
  <c r="S145" i="10" s="1"/>
  <c r="T144" i="10" s="1"/>
  <c r="C160" i="10"/>
  <c r="D159" i="10" s="1"/>
  <c r="E158" i="10" s="1"/>
  <c r="F157" i="10" s="1"/>
  <c r="G156" i="10" s="1"/>
  <c r="H155" i="10" s="1"/>
  <c r="I154" i="10" s="1"/>
  <c r="J153" i="10" s="1"/>
  <c r="K152" i="10" s="1"/>
  <c r="L151" i="10" s="1"/>
  <c r="M150" i="10" s="1"/>
  <c r="N149" i="10" s="1"/>
  <c r="O148" i="10" s="1"/>
  <c r="P147" i="10" s="1"/>
  <c r="Q146" i="10" s="1"/>
  <c r="R145" i="10" s="1"/>
  <c r="S144" i="10" s="1"/>
  <c r="T143" i="10" s="1"/>
  <c r="X143" i="10" s="1"/>
  <c r="Y143" i="10" s="1"/>
  <c r="C159" i="10"/>
  <c r="C158" i="10"/>
  <c r="D157" i="10" s="1"/>
  <c r="E156" i="10" s="1"/>
  <c r="F155" i="10" s="1"/>
  <c r="G154" i="10" s="1"/>
  <c r="H153" i="10" s="1"/>
  <c r="I152" i="10" s="1"/>
  <c r="J151" i="10" s="1"/>
  <c r="K150" i="10" s="1"/>
  <c r="L149" i="10" s="1"/>
  <c r="M148" i="10" s="1"/>
  <c r="N147" i="10" s="1"/>
  <c r="O146" i="10" s="1"/>
  <c r="P145" i="10" s="1"/>
  <c r="Q144" i="10" s="1"/>
  <c r="R143" i="10" s="1"/>
  <c r="S142" i="10" s="1"/>
  <c r="T141" i="10" s="1"/>
  <c r="X141" i="10" s="1"/>
  <c r="C157" i="10"/>
  <c r="D156" i="10" s="1"/>
  <c r="E155" i="10" s="1"/>
  <c r="F154" i="10" s="1"/>
  <c r="G153" i="10" s="1"/>
  <c r="H152" i="10" s="1"/>
  <c r="I151" i="10" s="1"/>
  <c r="J150" i="10" s="1"/>
  <c r="K149" i="10" s="1"/>
  <c r="L148" i="10" s="1"/>
  <c r="M147" i="10" s="1"/>
  <c r="N146" i="10" s="1"/>
  <c r="O145" i="10" s="1"/>
  <c r="P144" i="10" s="1"/>
  <c r="Q143" i="10" s="1"/>
  <c r="R142" i="10" s="1"/>
  <c r="S141" i="10" s="1"/>
  <c r="T140" i="10" s="1"/>
  <c r="C156" i="10"/>
  <c r="D155" i="10" s="1"/>
  <c r="E154" i="10" s="1"/>
  <c r="F153" i="10" s="1"/>
  <c r="G152" i="10" s="1"/>
  <c r="H151" i="10" s="1"/>
  <c r="I150" i="10" s="1"/>
  <c r="J149" i="10" s="1"/>
  <c r="K148" i="10" s="1"/>
  <c r="L147" i="10" s="1"/>
  <c r="M146" i="10" s="1"/>
  <c r="N145" i="10" s="1"/>
  <c r="O144" i="10" s="1"/>
  <c r="P143" i="10" s="1"/>
  <c r="Q142" i="10" s="1"/>
  <c r="R141" i="10" s="1"/>
  <c r="S140" i="10" s="1"/>
  <c r="T139" i="10" s="1"/>
  <c r="C155" i="10"/>
  <c r="D154" i="10" s="1"/>
  <c r="E153" i="10" s="1"/>
  <c r="F152" i="10" s="1"/>
  <c r="G151" i="10" s="1"/>
  <c r="H150" i="10" s="1"/>
  <c r="I149" i="10" s="1"/>
  <c r="J148" i="10" s="1"/>
  <c r="K147" i="10" s="1"/>
  <c r="L146" i="10" s="1"/>
  <c r="M145" i="10" s="1"/>
  <c r="N144" i="10" s="1"/>
  <c r="O143" i="10" s="1"/>
  <c r="P142" i="10" s="1"/>
  <c r="Q141" i="10" s="1"/>
  <c r="R140" i="10" s="1"/>
  <c r="S139" i="10" s="1"/>
  <c r="T138" i="10" s="1"/>
  <c r="C154" i="10"/>
  <c r="D153" i="10" s="1"/>
  <c r="E152" i="10" s="1"/>
  <c r="F151" i="10" s="1"/>
  <c r="G150" i="10" s="1"/>
  <c r="H149" i="10" s="1"/>
  <c r="I148" i="10" s="1"/>
  <c r="J147" i="10" s="1"/>
  <c r="K146" i="10" s="1"/>
  <c r="L145" i="10" s="1"/>
  <c r="M144" i="10" s="1"/>
  <c r="N143" i="10" s="1"/>
  <c r="O142" i="10" s="1"/>
  <c r="P141" i="10" s="1"/>
  <c r="Q140" i="10" s="1"/>
  <c r="R139" i="10" s="1"/>
  <c r="S138" i="10" s="1"/>
  <c r="T137" i="10" s="1"/>
  <c r="C153" i="10"/>
  <c r="C152" i="10"/>
  <c r="D151" i="10" s="1"/>
  <c r="E150" i="10" s="1"/>
  <c r="F149" i="10" s="1"/>
  <c r="G148" i="10" s="1"/>
  <c r="H147" i="10" s="1"/>
  <c r="I146" i="10" s="1"/>
  <c r="J145" i="10" s="1"/>
  <c r="K144" i="10" s="1"/>
  <c r="L143" i="10" s="1"/>
  <c r="M142" i="10" s="1"/>
  <c r="N141" i="10" s="1"/>
  <c r="O140" i="10" s="1"/>
  <c r="P139" i="10" s="1"/>
  <c r="Q138" i="10" s="1"/>
  <c r="R137" i="10" s="1"/>
  <c r="S136" i="10" s="1"/>
  <c r="T135" i="10" s="1"/>
  <c r="C151" i="10"/>
  <c r="C150" i="10"/>
  <c r="D149" i="10" s="1"/>
  <c r="E148" i="10" s="1"/>
  <c r="F147" i="10" s="1"/>
  <c r="G146" i="10" s="1"/>
  <c r="H145" i="10" s="1"/>
  <c r="I144" i="10" s="1"/>
  <c r="J143" i="10" s="1"/>
  <c r="K142" i="10" s="1"/>
  <c r="L141" i="10" s="1"/>
  <c r="M140" i="10" s="1"/>
  <c r="N139" i="10" s="1"/>
  <c r="O138" i="10" s="1"/>
  <c r="P137" i="10" s="1"/>
  <c r="Q136" i="10" s="1"/>
  <c r="R135" i="10" s="1"/>
  <c r="S134" i="10" s="1"/>
  <c r="T133" i="10" s="1"/>
  <c r="C149" i="10"/>
  <c r="D148" i="10" s="1"/>
  <c r="E147" i="10" s="1"/>
  <c r="F146" i="10" s="1"/>
  <c r="G145" i="10" s="1"/>
  <c r="H144" i="10" s="1"/>
  <c r="I143" i="10" s="1"/>
  <c r="J142" i="10" s="1"/>
  <c r="K141" i="10" s="1"/>
  <c r="L140" i="10" s="1"/>
  <c r="M139" i="10" s="1"/>
  <c r="N138" i="10" s="1"/>
  <c r="O137" i="10" s="1"/>
  <c r="P136" i="10" s="1"/>
  <c r="Q135" i="10" s="1"/>
  <c r="R134" i="10" s="1"/>
  <c r="S133" i="10" s="1"/>
  <c r="T132" i="10" s="1"/>
  <c r="C148" i="10"/>
  <c r="D147" i="10" s="1"/>
  <c r="E146" i="10" s="1"/>
  <c r="F145" i="10" s="1"/>
  <c r="G144" i="10" s="1"/>
  <c r="H143" i="10" s="1"/>
  <c r="I142" i="10" s="1"/>
  <c r="J141" i="10" s="1"/>
  <c r="K140" i="10" s="1"/>
  <c r="L139" i="10" s="1"/>
  <c r="M138" i="10" s="1"/>
  <c r="N137" i="10" s="1"/>
  <c r="O136" i="10" s="1"/>
  <c r="P135" i="10" s="1"/>
  <c r="Q134" i="10" s="1"/>
  <c r="R133" i="10" s="1"/>
  <c r="S132" i="10" s="1"/>
  <c r="T131" i="10" s="1"/>
  <c r="C147" i="10"/>
  <c r="D146" i="10" s="1"/>
  <c r="E145" i="10" s="1"/>
  <c r="C146" i="10"/>
  <c r="D145" i="10" s="1"/>
  <c r="E144" i="10" s="1"/>
  <c r="F143" i="10" s="1"/>
  <c r="G142" i="10" s="1"/>
  <c r="H141" i="10" s="1"/>
  <c r="I140" i="10" s="1"/>
  <c r="J139" i="10" s="1"/>
  <c r="K138" i="10" s="1"/>
  <c r="L137" i="10" s="1"/>
  <c r="M136" i="10" s="1"/>
  <c r="N135" i="10" s="1"/>
  <c r="O134" i="10" s="1"/>
  <c r="P133" i="10" s="1"/>
  <c r="Q132" i="10" s="1"/>
  <c r="R131" i="10" s="1"/>
  <c r="S130" i="10" s="1"/>
  <c r="T129" i="10" s="1"/>
  <c r="C145" i="10"/>
  <c r="D144" i="10" s="1"/>
  <c r="E143" i="10" s="1"/>
  <c r="F142" i="10" s="1"/>
  <c r="G141" i="10" s="1"/>
  <c r="H140" i="10" s="1"/>
  <c r="I139" i="10" s="1"/>
  <c r="J138" i="10" s="1"/>
  <c r="K137" i="10" s="1"/>
  <c r="L136" i="10" s="1"/>
  <c r="M135" i="10" s="1"/>
  <c r="N134" i="10" s="1"/>
  <c r="O133" i="10" s="1"/>
  <c r="P132" i="10" s="1"/>
  <c r="Q131" i="10" s="1"/>
  <c r="R130" i="10" s="1"/>
  <c r="S129" i="10" s="1"/>
  <c r="T128" i="10" s="1"/>
  <c r="C144" i="10"/>
  <c r="C143" i="10"/>
  <c r="D142" i="10" s="1"/>
  <c r="E141" i="10" s="1"/>
  <c r="F140" i="10" s="1"/>
  <c r="G139" i="10" s="1"/>
  <c r="H138" i="10" s="1"/>
  <c r="I137" i="10" s="1"/>
  <c r="J136" i="10" s="1"/>
  <c r="K135" i="10" s="1"/>
  <c r="L134" i="10" s="1"/>
  <c r="M133" i="10" s="1"/>
  <c r="N132" i="10" s="1"/>
  <c r="O131" i="10" s="1"/>
  <c r="P130" i="10" s="1"/>
  <c r="Q129" i="10" s="1"/>
  <c r="R128" i="10" s="1"/>
  <c r="S127" i="10" s="1"/>
  <c r="T126" i="10" s="1"/>
  <c r="C142" i="10"/>
  <c r="C141" i="10"/>
  <c r="D140" i="10"/>
  <c r="E139" i="10" s="1"/>
  <c r="F138" i="10" s="1"/>
  <c r="G137" i="10" s="1"/>
  <c r="H136" i="10" s="1"/>
  <c r="I135" i="10" s="1"/>
  <c r="J134" i="10" s="1"/>
  <c r="K133" i="10" s="1"/>
  <c r="L132" i="10" s="1"/>
  <c r="M131" i="10" s="1"/>
  <c r="N130" i="10" s="1"/>
  <c r="O129" i="10" s="1"/>
  <c r="P128" i="10" s="1"/>
  <c r="Q127" i="10" s="1"/>
  <c r="R126" i="10" s="1"/>
  <c r="S125" i="10" s="1"/>
  <c r="T124" i="10" s="1"/>
  <c r="X124" i="10" s="1"/>
  <c r="C140" i="10"/>
  <c r="D139" i="10" s="1"/>
  <c r="E138" i="10" s="1"/>
  <c r="F137" i="10" s="1"/>
  <c r="G136" i="10" s="1"/>
  <c r="H135" i="10" s="1"/>
  <c r="I134" i="10" s="1"/>
  <c r="J133" i="10" s="1"/>
  <c r="K132" i="10" s="1"/>
  <c r="L131" i="10" s="1"/>
  <c r="M130" i="10" s="1"/>
  <c r="N129" i="10" s="1"/>
  <c r="O128" i="10" s="1"/>
  <c r="P127" i="10" s="1"/>
  <c r="Q126" i="10" s="1"/>
  <c r="R125" i="10" s="1"/>
  <c r="S124" i="10" s="1"/>
  <c r="T123" i="10" s="1"/>
  <c r="C139" i="10"/>
  <c r="C138" i="10"/>
  <c r="D137" i="10" s="1"/>
  <c r="E136" i="10" s="1"/>
  <c r="F135" i="10" s="1"/>
  <c r="G134" i="10" s="1"/>
  <c r="H133" i="10" s="1"/>
  <c r="I132" i="10" s="1"/>
  <c r="J131" i="10" s="1"/>
  <c r="K130" i="10" s="1"/>
  <c r="L129" i="10" s="1"/>
  <c r="M128" i="10" s="1"/>
  <c r="N127" i="10" s="1"/>
  <c r="O126" i="10" s="1"/>
  <c r="P125" i="10" s="1"/>
  <c r="Q124" i="10" s="1"/>
  <c r="R123" i="10" s="1"/>
  <c r="S122" i="10" s="1"/>
  <c r="T121" i="10" s="1"/>
  <c r="C137" i="10"/>
  <c r="D136" i="10" s="1"/>
  <c r="E135" i="10" s="1"/>
  <c r="F134" i="10" s="1"/>
  <c r="G133" i="10" s="1"/>
  <c r="H132" i="10" s="1"/>
  <c r="I131" i="10" s="1"/>
  <c r="J130" i="10" s="1"/>
  <c r="K129" i="10" s="1"/>
  <c r="L128" i="10" s="1"/>
  <c r="M127" i="10" s="1"/>
  <c r="N126" i="10" s="1"/>
  <c r="O125" i="10" s="1"/>
  <c r="P124" i="10" s="1"/>
  <c r="Q123" i="10" s="1"/>
  <c r="R122" i="10" s="1"/>
  <c r="S121" i="10" s="1"/>
  <c r="T120" i="10" s="1"/>
  <c r="C136" i="10"/>
  <c r="D135" i="10" s="1"/>
  <c r="E134" i="10" s="1"/>
  <c r="F133" i="10" s="1"/>
  <c r="G132" i="10" s="1"/>
  <c r="H131" i="10" s="1"/>
  <c r="I130" i="10" s="1"/>
  <c r="J129" i="10" s="1"/>
  <c r="K128" i="10" s="1"/>
  <c r="L127" i="10" s="1"/>
  <c r="M126" i="10" s="1"/>
  <c r="N125" i="10" s="1"/>
  <c r="O124" i="10" s="1"/>
  <c r="P123" i="10" s="1"/>
  <c r="Q122" i="10" s="1"/>
  <c r="R121" i="10" s="1"/>
  <c r="S120" i="10" s="1"/>
  <c r="T119" i="10" s="1"/>
  <c r="C135" i="10"/>
  <c r="C134" i="10"/>
  <c r="D133" i="10" s="1"/>
  <c r="E132" i="10" s="1"/>
  <c r="C133" i="10"/>
  <c r="D132" i="10" s="1"/>
  <c r="E131" i="10" s="1"/>
  <c r="F130" i="10" s="1"/>
  <c r="G129" i="10" s="1"/>
  <c r="H128" i="10" s="1"/>
  <c r="I127" i="10" s="1"/>
  <c r="J126" i="10" s="1"/>
  <c r="K125" i="10" s="1"/>
  <c r="L124" i="10" s="1"/>
  <c r="M123" i="10" s="1"/>
  <c r="N122" i="10" s="1"/>
  <c r="O121" i="10" s="1"/>
  <c r="P120" i="10" s="1"/>
  <c r="Q119" i="10" s="1"/>
  <c r="R118" i="10" s="1"/>
  <c r="S117" i="10" s="1"/>
  <c r="T116" i="10" s="1"/>
  <c r="C132" i="10"/>
  <c r="C131" i="10"/>
  <c r="C130" i="10"/>
  <c r="C129" i="10"/>
  <c r="C128" i="10"/>
  <c r="D127" i="10" s="1"/>
  <c r="C127" i="10"/>
  <c r="D126" i="10" s="1"/>
  <c r="E125" i="10" s="1"/>
  <c r="F124" i="10" s="1"/>
  <c r="G123" i="10" s="1"/>
  <c r="H122" i="10" s="1"/>
  <c r="I121" i="10" s="1"/>
  <c r="J120" i="10" s="1"/>
  <c r="K119" i="10" s="1"/>
  <c r="L118" i="10" s="1"/>
  <c r="M117" i="10" s="1"/>
  <c r="N116" i="10" s="1"/>
  <c r="O115" i="10" s="1"/>
  <c r="P114" i="10" s="1"/>
  <c r="Q113" i="10" s="1"/>
  <c r="R112" i="10" s="1"/>
  <c r="S111" i="10" s="1"/>
  <c r="T110" i="10" s="1"/>
  <c r="C126" i="10"/>
  <c r="D125" i="10" s="1"/>
  <c r="E124" i="10" s="1"/>
  <c r="F123" i="10" s="1"/>
  <c r="G122" i="10" s="1"/>
  <c r="H121" i="10" s="1"/>
  <c r="I120" i="10" s="1"/>
  <c r="J119" i="10" s="1"/>
  <c r="K118" i="10" s="1"/>
  <c r="L117" i="10" s="1"/>
  <c r="M116" i="10" s="1"/>
  <c r="N115" i="10" s="1"/>
  <c r="O114" i="10" s="1"/>
  <c r="P113" i="10" s="1"/>
  <c r="Q112" i="10" s="1"/>
  <c r="R111" i="10" s="1"/>
  <c r="S110" i="10" s="1"/>
  <c r="T109" i="10" s="1"/>
  <c r="C125" i="10"/>
  <c r="D124" i="10" s="1"/>
  <c r="E123" i="10" s="1"/>
  <c r="F122" i="10" s="1"/>
  <c r="G121" i="10" s="1"/>
  <c r="H120" i="10" s="1"/>
  <c r="I119" i="10" s="1"/>
  <c r="J118" i="10" s="1"/>
  <c r="K117" i="10" s="1"/>
  <c r="L116" i="10" s="1"/>
  <c r="M115" i="10" s="1"/>
  <c r="N114" i="10" s="1"/>
  <c r="O113" i="10" s="1"/>
  <c r="P112" i="10" s="1"/>
  <c r="Q111" i="10" s="1"/>
  <c r="R110" i="10" s="1"/>
  <c r="S109" i="10" s="1"/>
  <c r="T108" i="10" s="1"/>
  <c r="C124" i="10"/>
  <c r="D123" i="10" s="1"/>
  <c r="E122" i="10" s="1"/>
  <c r="F121" i="10" s="1"/>
  <c r="G120" i="10" s="1"/>
  <c r="H119" i="10" s="1"/>
  <c r="I118" i="10" s="1"/>
  <c r="J117" i="10" s="1"/>
  <c r="K116" i="10" s="1"/>
  <c r="L115" i="10" s="1"/>
  <c r="M114" i="10" s="1"/>
  <c r="N113" i="10" s="1"/>
  <c r="O112" i="10" s="1"/>
  <c r="P111" i="10" s="1"/>
  <c r="Q110" i="10" s="1"/>
  <c r="R109" i="10" s="1"/>
  <c r="S108" i="10" s="1"/>
  <c r="T107" i="10" s="1"/>
  <c r="C123" i="10"/>
  <c r="D122" i="10" s="1"/>
  <c r="E121" i="10" s="1"/>
  <c r="F120" i="10" s="1"/>
  <c r="G119" i="10" s="1"/>
  <c r="H118" i="10" s="1"/>
  <c r="I117" i="10" s="1"/>
  <c r="J116" i="10" s="1"/>
  <c r="K115" i="10" s="1"/>
  <c r="L114" i="10" s="1"/>
  <c r="M113" i="10" s="1"/>
  <c r="N112" i="10" s="1"/>
  <c r="O111" i="10" s="1"/>
  <c r="P110" i="10" s="1"/>
  <c r="Q109" i="10" s="1"/>
  <c r="R108" i="10" s="1"/>
  <c r="S107" i="10" s="1"/>
  <c r="T106" i="10" s="1"/>
  <c r="C122" i="10"/>
  <c r="D121" i="10" s="1"/>
  <c r="E120" i="10" s="1"/>
  <c r="F119" i="10" s="1"/>
  <c r="G118" i="10" s="1"/>
  <c r="H117" i="10" s="1"/>
  <c r="I116" i="10" s="1"/>
  <c r="J115" i="10" s="1"/>
  <c r="K114" i="10" s="1"/>
  <c r="L113" i="10" s="1"/>
  <c r="M112" i="10" s="1"/>
  <c r="N111" i="10" s="1"/>
  <c r="O110" i="10" s="1"/>
  <c r="P109" i="10" s="1"/>
  <c r="Q108" i="10" s="1"/>
  <c r="R107" i="10" s="1"/>
  <c r="S106" i="10" s="1"/>
  <c r="T105" i="10" s="1"/>
  <c r="C121" i="10"/>
  <c r="C120" i="10"/>
  <c r="C119" i="10"/>
  <c r="C118" i="10"/>
  <c r="C117" i="10"/>
  <c r="D116" i="10" s="1"/>
  <c r="E115" i="10" s="1"/>
  <c r="F114" i="10" s="1"/>
  <c r="G113" i="10" s="1"/>
  <c r="H112" i="10" s="1"/>
  <c r="I111" i="10" s="1"/>
  <c r="J110" i="10" s="1"/>
  <c r="K109" i="10" s="1"/>
  <c r="L108" i="10" s="1"/>
  <c r="M107" i="10" s="1"/>
  <c r="N106" i="10" s="1"/>
  <c r="O105" i="10" s="1"/>
  <c r="P104" i="10" s="1"/>
  <c r="Q103" i="10" s="1"/>
  <c r="R102" i="10" s="1"/>
  <c r="S101" i="10" s="1"/>
  <c r="T100" i="10" s="1"/>
  <c r="C116" i="10"/>
  <c r="D115" i="10" s="1"/>
  <c r="E114" i="10" s="1"/>
  <c r="F113" i="10" s="1"/>
  <c r="G112" i="10" s="1"/>
  <c r="H111" i="10" s="1"/>
  <c r="I110" i="10" s="1"/>
  <c r="J109" i="10" s="1"/>
  <c r="K108" i="10" s="1"/>
  <c r="L107" i="10" s="1"/>
  <c r="M106" i="10" s="1"/>
  <c r="N105" i="10" s="1"/>
  <c r="O104" i="10" s="1"/>
  <c r="P103" i="10" s="1"/>
  <c r="Q102" i="10" s="1"/>
  <c r="R101" i="10" s="1"/>
  <c r="S100" i="10" s="1"/>
  <c r="T99" i="10" s="1"/>
  <c r="C115" i="10"/>
  <c r="D114" i="10" s="1"/>
  <c r="E113" i="10" s="1"/>
  <c r="F112" i="10" s="1"/>
  <c r="G111" i="10" s="1"/>
  <c r="H110" i="10" s="1"/>
  <c r="I109" i="10" s="1"/>
  <c r="J108" i="10" s="1"/>
  <c r="K107" i="10" s="1"/>
  <c r="L106" i="10" s="1"/>
  <c r="M105" i="10" s="1"/>
  <c r="N104" i="10" s="1"/>
  <c r="O103" i="10" s="1"/>
  <c r="P102" i="10" s="1"/>
  <c r="Q101" i="10" s="1"/>
  <c r="R100" i="10" s="1"/>
  <c r="S99" i="10" s="1"/>
  <c r="T98" i="10" s="1"/>
  <c r="C114" i="10"/>
  <c r="D113" i="10"/>
  <c r="E112" i="10" s="1"/>
  <c r="F111" i="10" s="1"/>
  <c r="G110" i="10" s="1"/>
  <c r="H109" i="10" s="1"/>
  <c r="I108" i="10" s="1"/>
  <c r="J107" i="10" s="1"/>
  <c r="K106" i="10" s="1"/>
  <c r="L105" i="10" s="1"/>
  <c r="M104" i="10" s="1"/>
  <c r="N103" i="10" s="1"/>
  <c r="O102" i="10" s="1"/>
  <c r="P101" i="10" s="1"/>
  <c r="Q100" i="10" s="1"/>
  <c r="R99" i="10" s="1"/>
  <c r="S98" i="10" s="1"/>
  <c r="T97" i="10" s="1"/>
  <c r="C113" i="10"/>
  <c r="D112" i="10" s="1"/>
  <c r="E111" i="10" s="1"/>
  <c r="F110" i="10" s="1"/>
  <c r="G109" i="10" s="1"/>
  <c r="H108" i="10" s="1"/>
  <c r="I107" i="10" s="1"/>
  <c r="J106" i="10" s="1"/>
  <c r="K105" i="10" s="1"/>
  <c r="L104" i="10" s="1"/>
  <c r="M103" i="10" s="1"/>
  <c r="N102" i="10" s="1"/>
  <c r="O101" i="10" s="1"/>
  <c r="P100" i="10" s="1"/>
  <c r="Q99" i="10" s="1"/>
  <c r="R98" i="10" s="1"/>
  <c r="S97" i="10" s="1"/>
  <c r="T96" i="10" s="1"/>
  <c r="C112" i="10"/>
  <c r="D111" i="10" s="1"/>
  <c r="E110" i="10" s="1"/>
  <c r="F109" i="10" s="1"/>
  <c r="G108" i="10" s="1"/>
  <c r="H107" i="10" s="1"/>
  <c r="I106" i="10" s="1"/>
  <c r="J105" i="10" s="1"/>
  <c r="K104" i="10" s="1"/>
  <c r="L103" i="10" s="1"/>
  <c r="M102" i="10" s="1"/>
  <c r="N101" i="10" s="1"/>
  <c r="O100" i="10" s="1"/>
  <c r="P99" i="10" s="1"/>
  <c r="Q98" i="10" s="1"/>
  <c r="R97" i="10" s="1"/>
  <c r="S96" i="10" s="1"/>
  <c r="T95" i="10" s="1"/>
  <c r="C111" i="10"/>
  <c r="D110" i="10" s="1"/>
  <c r="E109" i="10" s="1"/>
  <c r="F108" i="10" s="1"/>
  <c r="G107" i="10" s="1"/>
  <c r="H106" i="10" s="1"/>
  <c r="I105" i="10" s="1"/>
  <c r="J104" i="10" s="1"/>
  <c r="K103" i="10" s="1"/>
  <c r="L102" i="10" s="1"/>
  <c r="M101" i="10" s="1"/>
  <c r="N100" i="10" s="1"/>
  <c r="O99" i="10" s="1"/>
  <c r="P98" i="10" s="1"/>
  <c r="Q97" i="10" s="1"/>
  <c r="R96" i="10" s="1"/>
  <c r="S95" i="10" s="1"/>
  <c r="T94" i="10" s="1"/>
  <c r="C110" i="10"/>
  <c r="C109" i="10"/>
  <c r="C108" i="10"/>
  <c r="D107" i="10" s="1"/>
  <c r="E106" i="10" s="1"/>
  <c r="F105" i="10" s="1"/>
  <c r="G104" i="10" s="1"/>
  <c r="H103" i="10" s="1"/>
  <c r="I102" i="10" s="1"/>
  <c r="J101" i="10" s="1"/>
  <c r="K100" i="10" s="1"/>
  <c r="L99" i="10" s="1"/>
  <c r="M98" i="10" s="1"/>
  <c r="N97" i="10" s="1"/>
  <c r="O96" i="10" s="1"/>
  <c r="P95" i="10" s="1"/>
  <c r="Q94" i="10" s="1"/>
  <c r="R93" i="10" s="1"/>
  <c r="S92" i="10" s="1"/>
  <c r="T91" i="10" s="1"/>
  <c r="C107" i="10"/>
  <c r="C106" i="10"/>
  <c r="D105" i="10" s="1"/>
  <c r="C105" i="10"/>
  <c r="D104" i="10" s="1"/>
  <c r="E103" i="10" s="1"/>
  <c r="F102" i="10" s="1"/>
  <c r="G101" i="10" s="1"/>
  <c r="H100" i="10" s="1"/>
  <c r="I99" i="10" s="1"/>
  <c r="J98" i="10" s="1"/>
  <c r="K97" i="10" s="1"/>
  <c r="L96" i="10" s="1"/>
  <c r="M95" i="10" s="1"/>
  <c r="N94" i="10" s="1"/>
  <c r="O93" i="10" s="1"/>
  <c r="P92" i="10" s="1"/>
  <c r="Q91" i="10" s="1"/>
  <c r="R90" i="10" s="1"/>
  <c r="S89" i="10" s="1"/>
  <c r="T88" i="10" s="1"/>
  <c r="X88" i="10" s="1"/>
  <c r="C104" i="10"/>
  <c r="D103" i="10" s="1"/>
  <c r="E102" i="10" s="1"/>
  <c r="F101" i="10" s="1"/>
  <c r="G100" i="10" s="1"/>
  <c r="H99" i="10" s="1"/>
  <c r="I98" i="10" s="1"/>
  <c r="J97" i="10" s="1"/>
  <c r="K96" i="10" s="1"/>
  <c r="L95" i="10" s="1"/>
  <c r="M94" i="10" s="1"/>
  <c r="N93" i="10" s="1"/>
  <c r="O92" i="10" s="1"/>
  <c r="P91" i="10" s="1"/>
  <c r="Q90" i="10" s="1"/>
  <c r="R89" i="10" s="1"/>
  <c r="S88" i="10" s="1"/>
  <c r="T87" i="10" s="1"/>
  <c r="C103" i="10"/>
  <c r="C102" i="10"/>
  <c r="D101" i="10" s="1"/>
  <c r="E100" i="10" s="1"/>
  <c r="F99" i="10" s="1"/>
  <c r="G98" i="10" s="1"/>
  <c r="H97" i="10" s="1"/>
  <c r="I96" i="10" s="1"/>
  <c r="J95" i="10" s="1"/>
  <c r="K94" i="10" s="1"/>
  <c r="L93" i="10" s="1"/>
  <c r="M92" i="10" s="1"/>
  <c r="N91" i="10" s="1"/>
  <c r="O90" i="10" s="1"/>
  <c r="P89" i="10" s="1"/>
  <c r="Q88" i="10" s="1"/>
  <c r="R87" i="10" s="1"/>
  <c r="S86" i="10" s="1"/>
  <c r="T85" i="10" s="1"/>
  <c r="C101" i="10"/>
  <c r="D100" i="10"/>
  <c r="E99" i="10" s="1"/>
  <c r="F98" i="10" s="1"/>
  <c r="G97" i="10" s="1"/>
  <c r="H96" i="10" s="1"/>
  <c r="I95" i="10" s="1"/>
  <c r="J94" i="10" s="1"/>
  <c r="K93" i="10" s="1"/>
  <c r="L92" i="10" s="1"/>
  <c r="M91" i="10" s="1"/>
  <c r="N90" i="10" s="1"/>
  <c r="O89" i="10" s="1"/>
  <c r="P88" i="10" s="1"/>
  <c r="Q87" i="10" s="1"/>
  <c r="R86" i="10" s="1"/>
  <c r="S85" i="10" s="1"/>
  <c r="T84" i="10" s="1"/>
  <c r="C100" i="10"/>
  <c r="D99" i="10" s="1"/>
  <c r="E98" i="10" s="1"/>
  <c r="F97" i="10" s="1"/>
  <c r="G96" i="10" s="1"/>
  <c r="H95" i="10" s="1"/>
  <c r="I94" i="10" s="1"/>
  <c r="J93" i="10" s="1"/>
  <c r="K92" i="10" s="1"/>
  <c r="L91" i="10" s="1"/>
  <c r="M90" i="10" s="1"/>
  <c r="N89" i="10" s="1"/>
  <c r="O88" i="10" s="1"/>
  <c r="P87" i="10" s="1"/>
  <c r="Q86" i="10" s="1"/>
  <c r="R85" i="10" s="1"/>
  <c r="S84" i="10" s="1"/>
  <c r="T83" i="10" s="1"/>
  <c r="C99" i="10"/>
  <c r="C98" i="10"/>
  <c r="D97" i="10" s="1"/>
  <c r="E96" i="10" s="1"/>
  <c r="F95" i="10" s="1"/>
  <c r="G94" i="10" s="1"/>
  <c r="H93" i="10" s="1"/>
  <c r="I92" i="10" s="1"/>
  <c r="J91" i="10" s="1"/>
  <c r="K90" i="10" s="1"/>
  <c r="L89" i="10" s="1"/>
  <c r="M88" i="10" s="1"/>
  <c r="N87" i="10" s="1"/>
  <c r="O86" i="10" s="1"/>
  <c r="P85" i="10" s="1"/>
  <c r="Q84" i="10" s="1"/>
  <c r="R83" i="10" s="1"/>
  <c r="S82" i="10" s="1"/>
  <c r="T81" i="10" s="1"/>
  <c r="C97" i="10"/>
  <c r="D96" i="10" s="1"/>
  <c r="E95" i="10" s="1"/>
  <c r="F94" i="10" s="1"/>
  <c r="G93" i="10" s="1"/>
  <c r="H92" i="10" s="1"/>
  <c r="I91" i="10" s="1"/>
  <c r="J90" i="10" s="1"/>
  <c r="K89" i="10" s="1"/>
  <c r="L88" i="10" s="1"/>
  <c r="M87" i="10" s="1"/>
  <c r="N86" i="10" s="1"/>
  <c r="O85" i="10" s="1"/>
  <c r="P84" i="10" s="1"/>
  <c r="Q83" i="10" s="1"/>
  <c r="R82" i="10" s="1"/>
  <c r="S81" i="10" s="1"/>
  <c r="T80" i="10" s="1"/>
  <c r="C96" i="10"/>
  <c r="D95" i="10" s="1"/>
  <c r="E94" i="10" s="1"/>
  <c r="F93" i="10" s="1"/>
  <c r="G92" i="10" s="1"/>
  <c r="H91" i="10" s="1"/>
  <c r="I90" i="10" s="1"/>
  <c r="J89" i="10" s="1"/>
  <c r="K88" i="10" s="1"/>
  <c r="L87" i="10" s="1"/>
  <c r="M86" i="10" s="1"/>
  <c r="N85" i="10" s="1"/>
  <c r="O84" i="10" s="1"/>
  <c r="P83" i="10" s="1"/>
  <c r="Q82" i="10" s="1"/>
  <c r="R81" i="10" s="1"/>
  <c r="S80" i="10" s="1"/>
  <c r="T79" i="10" s="1"/>
  <c r="C95" i="10"/>
  <c r="D94" i="10" s="1"/>
  <c r="E93" i="10" s="1"/>
  <c r="F92" i="10" s="1"/>
  <c r="G91" i="10" s="1"/>
  <c r="H90" i="10" s="1"/>
  <c r="I89" i="10" s="1"/>
  <c r="J88" i="10" s="1"/>
  <c r="K87" i="10" s="1"/>
  <c r="L86" i="10" s="1"/>
  <c r="M85" i="10" s="1"/>
  <c r="N84" i="10" s="1"/>
  <c r="O83" i="10" s="1"/>
  <c r="P82" i="10" s="1"/>
  <c r="Q81" i="10" s="1"/>
  <c r="R80" i="10" s="1"/>
  <c r="S79" i="10" s="1"/>
  <c r="T78" i="10" s="1"/>
  <c r="C94" i="10"/>
  <c r="D93" i="10" s="1"/>
  <c r="E92" i="10" s="1"/>
  <c r="F91" i="10" s="1"/>
  <c r="G90" i="10" s="1"/>
  <c r="H89" i="10" s="1"/>
  <c r="I88" i="10" s="1"/>
  <c r="J87" i="10" s="1"/>
  <c r="K86" i="10" s="1"/>
  <c r="L85" i="10" s="1"/>
  <c r="M84" i="10" s="1"/>
  <c r="N83" i="10" s="1"/>
  <c r="O82" i="10" s="1"/>
  <c r="P81" i="10" s="1"/>
  <c r="Q80" i="10" s="1"/>
  <c r="R79" i="10" s="1"/>
  <c r="S78" i="10" s="1"/>
  <c r="T77" i="10" s="1"/>
  <c r="C93" i="10"/>
  <c r="D92" i="10" s="1"/>
  <c r="E91" i="10" s="1"/>
  <c r="F90" i="10" s="1"/>
  <c r="G89" i="10" s="1"/>
  <c r="H88" i="10" s="1"/>
  <c r="I87" i="10" s="1"/>
  <c r="J86" i="10" s="1"/>
  <c r="K85" i="10" s="1"/>
  <c r="L84" i="10" s="1"/>
  <c r="M83" i="10" s="1"/>
  <c r="N82" i="10" s="1"/>
  <c r="O81" i="10" s="1"/>
  <c r="P80" i="10" s="1"/>
  <c r="Q79" i="10" s="1"/>
  <c r="R78" i="10" s="1"/>
  <c r="S77" i="10" s="1"/>
  <c r="T76" i="10" s="1"/>
  <c r="C92" i="10"/>
  <c r="D91" i="10" s="1"/>
  <c r="E90" i="10" s="1"/>
  <c r="F89" i="10" s="1"/>
  <c r="G88" i="10" s="1"/>
  <c r="H87" i="10" s="1"/>
  <c r="I86" i="10" s="1"/>
  <c r="J85" i="10" s="1"/>
  <c r="K84" i="10" s="1"/>
  <c r="L83" i="10" s="1"/>
  <c r="M82" i="10" s="1"/>
  <c r="N81" i="10" s="1"/>
  <c r="O80" i="10" s="1"/>
  <c r="P79" i="10" s="1"/>
  <c r="Q78" i="10" s="1"/>
  <c r="R77" i="10" s="1"/>
  <c r="S76" i="10" s="1"/>
  <c r="T75" i="10" s="1"/>
  <c r="C91" i="10"/>
  <c r="D90" i="10" s="1"/>
  <c r="C90" i="10"/>
  <c r="D89" i="10" s="1"/>
  <c r="E88" i="10" s="1"/>
  <c r="F87" i="10" s="1"/>
  <c r="G86" i="10" s="1"/>
  <c r="H85" i="10" s="1"/>
  <c r="I84" i="10" s="1"/>
  <c r="J83" i="10" s="1"/>
  <c r="K82" i="10" s="1"/>
  <c r="L81" i="10" s="1"/>
  <c r="M80" i="10" s="1"/>
  <c r="N79" i="10" s="1"/>
  <c r="O78" i="10" s="1"/>
  <c r="P77" i="10" s="1"/>
  <c r="Q76" i="10" s="1"/>
  <c r="R75" i="10" s="1"/>
  <c r="S74" i="10" s="1"/>
  <c r="T73" i="10" s="1"/>
  <c r="C89" i="10"/>
  <c r="D88" i="10" s="1"/>
  <c r="E87" i="10" s="1"/>
  <c r="F86" i="10" s="1"/>
  <c r="G85" i="10" s="1"/>
  <c r="C88" i="10"/>
  <c r="D87" i="10" s="1"/>
  <c r="E86" i="10" s="1"/>
  <c r="F85" i="10" s="1"/>
  <c r="G84" i="10" s="1"/>
  <c r="H83" i="10" s="1"/>
  <c r="I82" i="10" s="1"/>
  <c r="J81" i="10" s="1"/>
  <c r="K80" i="10" s="1"/>
  <c r="L79" i="10" s="1"/>
  <c r="M78" i="10" s="1"/>
  <c r="N77" i="10" s="1"/>
  <c r="O76" i="10" s="1"/>
  <c r="P75" i="10" s="1"/>
  <c r="Q74" i="10" s="1"/>
  <c r="R73" i="10" s="1"/>
  <c r="S72" i="10" s="1"/>
  <c r="T71" i="10" s="1"/>
  <c r="C87" i="10"/>
  <c r="D86" i="10" s="1"/>
  <c r="E85" i="10" s="1"/>
  <c r="F84" i="10" s="1"/>
  <c r="G83" i="10" s="1"/>
  <c r="H82" i="10" s="1"/>
  <c r="I81" i="10" s="1"/>
  <c r="J80" i="10" s="1"/>
  <c r="K79" i="10" s="1"/>
  <c r="L78" i="10" s="1"/>
  <c r="M77" i="10" s="1"/>
  <c r="N76" i="10" s="1"/>
  <c r="O75" i="10" s="1"/>
  <c r="P74" i="10" s="1"/>
  <c r="Q73" i="10" s="1"/>
  <c r="R72" i="10" s="1"/>
  <c r="S71" i="10" s="1"/>
  <c r="T70" i="10" s="1"/>
  <c r="C86" i="10"/>
  <c r="D85" i="10" s="1"/>
  <c r="E84" i="10" s="1"/>
  <c r="F83" i="10" s="1"/>
  <c r="G82" i="10" s="1"/>
  <c r="H81" i="10" s="1"/>
  <c r="I80" i="10" s="1"/>
  <c r="J79" i="10" s="1"/>
  <c r="K78" i="10" s="1"/>
  <c r="L77" i="10" s="1"/>
  <c r="M76" i="10" s="1"/>
  <c r="N75" i="10" s="1"/>
  <c r="O74" i="10" s="1"/>
  <c r="P73" i="10" s="1"/>
  <c r="Q72" i="10" s="1"/>
  <c r="R71" i="10" s="1"/>
  <c r="S70" i="10" s="1"/>
  <c r="T69" i="10" s="1"/>
  <c r="C85" i="10"/>
  <c r="D84" i="10" s="1"/>
  <c r="E83" i="10" s="1"/>
  <c r="C84" i="10"/>
  <c r="D83" i="10" s="1"/>
  <c r="E82" i="10" s="1"/>
  <c r="F81" i="10" s="1"/>
  <c r="G80" i="10" s="1"/>
  <c r="H79" i="10" s="1"/>
  <c r="I78" i="10" s="1"/>
  <c r="J77" i="10" s="1"/>
  <c r="K76" i="10" s="1"/>
  <c r="L75" i="10" s="1"/>
  <c r="M74" i="10" s="1"/>
  <c r="N73" i="10" s="1"/>
  <c r="O72" i="10" s="1"/>
  <c r="P71" i="10" s="1"/>
  <c r="Q70" i="10" s="1"/>
  <c r="R69" i="10" s="1"/>
  <c r="S68" i="10" s="1"/>
  <c r="T67" i="10" s="1"/>
  <c r="C83" i="10"/>
  <c r="C82" i="10"/>
  <c r="D81" i="10" s="1"/>
  <c r="E80" i="10" s="1"/>
  <c r="F79" i="10" s="1"/>
  <c r="G78" i="10" s="1"/>
  <c r="H77" i="10" s="1"/>
  <c r="I76" i="10" s="1"/>
  <c r="J75" i="10" s="1"/>
  <c r="K74" i="10" s="1"/>
  <c r="L73" i="10" s="1"/>
  <c r="M72" i="10" s="1"/>
  <c r="N71" i="10" s="1"/>
  <c r="O70" i="10" s="1"/>
  <c r="P69" i="10" s="1"/>
  <c r="Q68" i="10" s="1"/>
  <c r="R67" i="10" s="1"/>
  <c r="S66" i="10" s="1"/>
  <c r="T65" i="10" s="1"/>
  <c r="X65" i="10" s="1"/>
  <c r="C81" i="10"/>
  <c r="D80" i="10" s="1"/>
  <c r="E79" i="10" s="1"/>
  <c r="F78" i="10" s="1"/>
  <c r="C80" i="10"/>
  <c r="D79" i="10" s="1"/>
  <c r="E78" i="10" s="1"/>
  <c r="F77" i="10" s="1"/>
  <c r="G76" i="10" s="1"/>
  <c r="H75" i="10" s="1"/>
  <c r="I74" i="10" s="1"/>
  <c r="J73" i="10" s="1"/>
  <c r="K72" i="10" s="1"/>
  <c r="L71" i="10" s="1"/>
  <c r="M70" i="10" s="1"/>
  <c r="N69" i="10" s="1"/>
  <c r="O68" i="10" s="1"/>
  <c r="P67" i="10" s="1"/>
  <c r="Q66" i="10" s="1"/>
  <c r="R65" i="10" s="1"/>
  <c r="S64" i="10" s="1"/>
  <c r="T63" i="10" s="1"/>
  <c r="C79" i="10"/>
  <c r="D78" i="10" s="1"/>
  <c r="E77" i="10" s="1"/>
  <c r="F76" i="10" s="1"/>
  <c r="G75" i="10" s="1"/>
  <c r="H74" i="10" s="1"/>
  <c r="I73" i="10" s="1"/>
  <c r="J72" i="10" s="1"/>
  <c r="K71" i="10" s="1"/>
  <c r="L70" i="10" s="1"/>
  <c r="M69" i="10" s="1"/>
  <c r="N68" i="10" s="1"/>
  <c r="O67" i="10" s="1"/>
  <c r="P66" i="10" s="1"/>
  <c r="Q65" i="10" s="1"/>
  <c r="R64" i="10" s="1"/>
  <c r="S63" i="10" s="1"/>
  <c r="T62" i="10" s="1"/>
  <c r="C78" i="10"/>
  <c r="D77" i="10" s="1"/>
  <c r="E76" i="10" s="1"/>
  <c r="F75" i="10" s="1"/>
  <c r="G74" i="10" s="1"/>
  <c r="H73" i="10" s="1"/>
  <c r="I72" i="10" s="1"/>
  <c r="J71" i="10" s="1"/>
  <c r="K70" i="10" s="1"/>
  <c r="L69" i="10" s="1"/>
  <c r="M68" i="10" s="1"/>
  <c r="N67" i="10" s="1"/>
  <c r="O66" i="10" s="1"/>
  <c r="P65" i="10" s="1"/>
  <c r="Q64" i="10" s="1"/>
  <c r="R63" i="10" s="1"/>
  <c r="S62" i="10" s="1"/>
  <c r="T61" i="10" s="1"/>
  <c r="C77" i="10"/>
  <c r="D76" i="10" s="1"/>
  <c r="E75" i="10" s="1"/>
  <c r="F74" i="10" s="1"/>
  <c r="G73" i="10" s="1"/>
  <c r="H72" i="10" s="1"/>
  <c r="I71" i="10" s="1"/>
  <c r="J70" i="10" s="1"/>
  <c r="K69" i="10" s="1"/>
  <c r="L68" i="10" s="1"/>
  <c r="M67" i="10" s="1"/>
  <c r="N66" i="10" s="1"/>
  <c r="O65" i="10" s="1"/>
  <c r="P64" i="10" s="1"/>
  <c r="Q63" i="10" s="1"/>
  <c r="R62" i="10" s="1"/>
  <c r="S61" i="10" s="1"/>
  <c r="T60" i="10" s="1"/>
  <c r="C76" i="10"/>
  <c r="D75" i="10" s="1"/>
  <c r="E74" i="10" s="1"/>
  <c r="F73" i="10" s="1"/>
  <c r="G72" i="10" s="1"/>
  <c r="H71" i="10" s="1"/>
  <c r="I70" i="10" s="1"/>
  <c r="J69" i="10" s="1"/>
  <c r="K68" i="10" s="1"/>
  <c r="L67" i="10" s="1"/>
  <c r="M66" i="10" s="1"/>
  <c r="N65" i="10" s="1"/>
  <c r="O64" i="10" s="1"/>
  <c r="P63" i="10" s="1"/>
  <c r="Q62" i="10" s="1"/>
  <c r="R61" i="10" s="1"/>
  <c r="S60" i="10" s="1"/>
  <c r="T59" i="10" s="1"/>
  <c r="C75" i="10"/>
  <c r="C74" i="10"/>
  <c r="C73" i="10"/>
  <c r="C72" i="10"/>
  <c r="C71" i="10"/>
  <c r="D70" i="10" s="1"/>
  <c r="C70" i="10"/>
  <c r="D69" i="10" s="1"/>
  <c r="E68" i="10" s="1"/>
  <c r="F67" i="10" s="1"/>
  <c r="G66" i="10" s="1"/>
  <c r="H65" i="10" s="1"/>
  <c r="I64" i="10" s="1"/>
  <c r="J63" i="10" s="1"/>
  <c r="K62" i="10" s="1"/>
  <c r="L61" i="10" s="1"/>
  <c r="M60" i="10" s="1"/>
  <c r="N59" i="10" s="1"/>
  <c r="O58" i="10" s="1"/>
  <c r="P57" i="10" s="1"/>
  <c r="Q56" i="10" s="1"/>
  <c r="R55" i="10" s="1"/>
  <c r="S54" i="10" s="1"/>
  <c r="T53" i="10" s="1"/>
  <c r="C69" i="10"/>
  <c r="D68" i="10" s="1"/>
  <c r="E67" i="10" s="1"/>
  <c r="F66" i="10" s="1"/>
  <c r="G65" i="10" s="1"/>
  <c r="H64" i="10" s="1"/>
  <c r="I63" i="10" s="1"/>
  <c r="J62" i="10" s="1"/>
  <c r="K61" i="10" s="1"/>
  <c r="L60" i="10" s="1"/>
  <c r="M59" i="10" s="1"/>
  <c r="N58" i="10" s="1"/>
  <c r="O57" i="10" s="1"/>
  <c r="P56" i="10" s="1"/>
  <c r="Q55" i="10" s="1"/>
  <c r="R54" i="10" s="1"/>
  <c r="S53" i="10" s="1"/>
  <c r="T52" i="10" s="1"/>
  <c r="C68" i="10"/>
  <c r="D67" i="10" s="1"/>
  <c r="C67" i="10"/>
  <c r="D66" i="10" s="1"/>
  <c r="E65" i="10" s="1"/>
  <c r="F64" i="10" s="1"/>
  <c r="G63" i="10" s="1"/>
  <c r="H62" i="10" s="1"/>
  <c r="I61" i="10" s="1"/>
  <c r="J60" i="10" s="1"/>
  <c r="K59" i="10" s="1"/>
  <c r="L58" i="10" s="1"/>
  <c r="M57" i="10" s="1"/>
  <c r="N56" i="10" s="1"/>
  <c r="O55" i="10" s="1"/>
  <c r="P54" i="10" s="1"/>
  <c r="Q53" i="10" s="1"/>
  <c r="R52" i="10" s="1"/>
  <c r="S51" i="10" s="1"/>
  <c r="T50" i="10" s="1"/>
  <c r="E66" i="10"/>
  <c r="F65" i="10" s="1"/>
  <c r="G64" i="10" s="1"/>
  <c r="H63" i="10" s="1"/>
  <c r="I62" i="10" s="1"/>
  <c r="J61" i="10" s="1"/>
  <c r="K60" i="10" s="1"/>
  <c r="L59" i="10" s="1"/>
  <c r="M58" i="10" s="1"/>
  <c r="N57" i="10" s="1"/>
  <c r="O56" i="10" s="1"/>
  <c r="P55" i="10" s="1"/>
  <c r="Q54" i="10" s="1"/>
  <c r="R53" i="10" s="1"/>
  <c r="S52" i="10" s="1"/>
  <c r="T51" i="10" s="1"/>
  <c r="C66" i="10"/>
  <c r="D65" i="10" s="1"/>
  <c r="E64" i="10" s="1"/>
  <c r="F63" i="10" s="1"/>
  <c r="G62" i="10" s="1"/>
  <c r="H61" i="10" s="1"/>
  <c r="I60" i="10" s="1"/>
  <c r="J59" i="10" s="1"/>
  <c r="K58" i="10" s="1"/>
  <c r="L57" i="10" s="1"/>
  <c r="M56" i="10" s="1"/>
  <c r="N55" i="10" s="1"/>
  <c r="O54" i="10" s="1"/>
  <c r="P53" i="10" s="1"/>
  <c r="Q52" i="10" s="1"/>
  <c r="R51" i="10" s="1"/>
  <c r="S50" i="10" s="1"/>
  <c r="T49" i="10" s="1"/>
  <c r="C65" i="10"/>
  <c r="D64" i="10" s="1"/>
  <c r="E63" i="10" s="1"/>
  <c r="F62" i="10" s="1"/>
  <c r="G61" i="10" s="1"/>
  <c r="H60" i="10" s="1"/>
  <c r="I59" i="10" s="1"/>
  <c r="J58" i="10" s="1"/>
  <c r="K57" i="10" s="1"/>
  <c r="L56" i="10" s="1"/>
  <c r="M55" i="10" s="1"/>
  <c r="N54" i="10" s="1"/>
  <c r="O53" i="10" s="1"/>
  <c r="P52" i="10" s="1"/>
  <c r="Q51" i="10" s="1"/>
  <c r="R50" i="10" s="1"/>
  <c r="S49" i="10" s="1"/>
  <c r="T48" i="10" s="1"/>
  <c r="C64" i="10"/>
  <c r="D63" i="10" s="1"/>
  <c r="C63" i="10"/>
  <c r="E62" i="10"/>
  <c r="F61" i="10" s="1"/>
  <c r="G60" i="10" s="1"/>
  <c r="H59" i="10" s="1"/>
  <c r="I58" i="10" s="1"/>
  <c r="J57" i="10" s="1"/>
  <c r="K56" i="10" s="1"/>
  <c r="L55" i="10" s="1"/>
  <c r="M54" i="10" s="1"/>
  <c r="N53" i="10" s="1"/>
  <c r="O52" i="10" s="1"/>
  <c r="P51" i="10" s="1"/>
  <c r="Q50" i="10" s="1"/>
  <c r="R49" i="10" s="1"/>
  <c r="S48" i="10" s="1"/>
  <c r="T47" i="10" s="1"/>
  <c r="C62" i="10"/>
  <c r="D61" i="10" s="1"/>
  <c r="E60" i="10" s="1"/>
  <c r="F59" i="10" s="1"/>
  <c r="G58" i="10" s="1"/>
  <c r="H57" i="10" s="1"/>
  <c r="I56" i="10" s="1"/>
  <c r="J55" i="10" s="1"/>
  <c r="K54" i="10" s="1"/>
  <c r="L53" i="10" s="1"/>
  <c r="M52" i="10" s="1"/>
  <c r="N51" i="10" s="1"/>
  <c r="O50" i="10" s="1"/>
  <c r="P49" i="10" s="1"/>
  <c r="Q48" i="10" s="1"/>
  <c r="R47" i="10" s="1"/>
  <c r="S46" i="10" s="1"/>
  <c r="T45" i="10" s="1"/>
  <c r="C61" i="10"/>
  <c r="D60" i="10" s="1"/>
  <c r="E59" i="10" s="1"/>
  <c r="F58" i="10" s="1"/>
  <c r="G57" i="10" s="1"/>
  <c r="C60" i="10"/>
  <c r="D59" i="10" s="1"/>
  <c r="E58" i="10" s="1"/>
  <c r="F57" i="10" s="1"/>
  <c r="G56" i="10" s="1"/>
  <c r="H55" i="10" s="1"/>
  <c r="I54" i="10" s="1"/>
  <c r="J53" i="10" s="1"/>
  <c r="K52" i="10" s="1"/>
  <c r="L51" i="10" s="1"/>
  <c r="M50" i="10" s="1"/>
  <c r="N49" i="10" s="1"/>
  <c r="O48" i="10" s="1"/>
  <c r="P47" i="10" s="1"/>
  <c r="Q46" i="10" s="1"/>
  <c r="R45" i="10" s="1"/>
  <c r="S44" i="10" s="1"/>
  <c r="T43" i="10" s="1"/>
  <c r="C59" i="10"/>
  <c r="D58" i="10" s="1"/>
  <c r="E57" i="10" s="1"/>
  <c r="F56" i="10" s="1"/>
  <c r="G55" i="10" s="1"/>
  <c r="H54" i="10" s="1"/>
  <c r="I53" i="10" s="1"/>
  <c r="J52" i="10" s="1"/>
  <c r="K51" i="10" s="1"/>
  <c r="L50" i="10" s="1"/>
  <c r="M49" i="10" s="1"/>
  <c r="N48" i="10" s="1"/>
  <c r="O47" i="10" s="1"/>
  <c r="P46" i="10" s="1"/>
  <c r="Q45" i="10" s="1"/>
  <c r="R44" i="10" s="1"/>
  <c r="S43" i="10" s="1"/>
  <c r="T42" i="10" s="1"/>
  <c r="C58" i="10"/>
  <c r="D57" i="10" s="1"/>
  <c r="E56" i="10" s="1"/>
  <c r="F55" i="10" s="1"/>
  <c r="G54" i="10" s="1"/>
  <c r="H53" i="10" s="1"/>
  <c r="I52" i="10" s="1"/>
  <c r="J51" i="10" s="1"/>
  <c r="K50" i="10" s="1"/>
  <c r="L49" i="10" s="1"/>
  <c r="M48" i="10" s="1"/>
  <c r="N47" i="10" s="1"/>
  <c r="O46" i="10" s="1"/>
  <c r="P45" i="10" s="1"/>
  <c r="Q44" i="10" s="1"/>
  <c r="R43" i="10" s="1"/>
  <c r="S42" i="10" s="1"/>
  <c r="T41" i="10" s="1"/>
  <c r="C57" i="10"/>
  <c r="D56" i="10" s="1"/>
  <c r="E55" i="10" s="1"/>
  <c r="F54" i="10" s="1"/>
  <c r="G53" i="10" s="1"/>
  <c r="H52" i="10" s="1"/>
  <c r="I51" i="10" s="1"/>
  <c r="J50" i="10" s="1"/>
  <c r="K49" i="10" s="1"/>
  <c r="L48" i="10" s="1"/>
  <c r="M47" i="10" s="1"/>
  <c r="N46" i="10" s="1"/>
  <c r="O45" i="10" s="1"/>
  <c r="P44" i="10" s="1"/>
  <c r="Q43" i="10" s="1"/>
  <c r="R42" i="10" s="1"/>
  <c r="S41" i="10" s="1"/>
  <c r="T40" i="10" s="1"/>
  <c r="C56" i="10"/>
  <c r="D55" i="10" s="1"/>
  <c r="E54" i="10" s="1"/>
  <c r="F53" i="10" s="1"/>
  <c r="G52" i="10" s="1"/>
  <c r="H51" i="10" s="1"/>
  <c r="I50" i="10" s="1"/>
  <c r="J49" i="10" s="1"/>
  <c r="K48" i="10" s="1"/>
  <c r="L47" i="10" s="1"/>
  <c r="M46" i="10" s="1"/>
  <c r="N45" i="10" s="1"/>
  <c r="O44" i="10" s="1"/>
  <c r="P43" i="10" s="1"/>
  <c r="Q42" i="10" s="1"/>
  <c r="R41" i="10" s="1"/>
  <c r="S40" i="10" s="1"/>
  <c r="T39" i="10" s="1"/>
  <c r="C55" i="10"/>
  <c r="D54" i="10" s="1"/>
  <c r="C54" i="10"/>
  <c r="D53" i="10" s="1"/>
  <c r="E52" i="10" s="1"/>
  <c r="F51" i="10" s="1"/>
  <c r="G50" i="10" s="1"/>
  <c r="H49" i="10" s="1"/>
  <c r="I48" i="10" s="1"/>
  <c r="J47" i="10" s="1"/>
  <c r="K46" i="10" s="1"/>
  <c r="L45" i="10" s="1"/>
  <c r="M44" i="10" s="1"/>
  <c r="N43" i="10" s="1"/>
  <c r="O42" i="10" s="1"/>
  <c r="P41" i="10" s="1"/>
  <c r="Q40" i="10" s="1"/>
  <c r="R39" i="10" s="1"/>
  <c r="S38" i="10" s="1"/>
  <c r="T37" i="10" s="1"/>
  <c r="C53" i="10"/>
  <c r="D52" i="10" s="1"/>
  <c r="E51" i="10" s="1"/>
  <c r="F50" i="10" s="1"/>
  <c r="G49" i="10" s="1"/>
  <c r="H48" i="10" s="1"/>
  <c r="I47" i="10" s="1"/>
  <c r="J46" i="10" s="1"/>
  <c r="K45" i="10" s="1"/>
  <c r="L44" i="10" s="1"/>
  <c r="M43" i="10" s="1"/>
  <c r="N42" i="10" s="1"/>
  <c r="O41" i="10" s="1"/>
  <c r="P40" i="10" s="1"/>
  <c r="Q39" i="10" s="1"/>
  <c r="R38" i="10" s="1"/>
  <c r="S37" i="10" s="1"/>
  <c r="T36" i="10" s="1"/>
  <c r="C52" i="10"/>
  <c r="D51" i="10" s="1"/>
  <c r="E50" i="10" s="1"/>
  <c r="F49" i="10" s="1"/>
  <c r="G48" i="10" s="1"/>
  <c r="H47" i="10" s="1"/>
  <c r="I46" i="10" s="1"/>
  <c r="J45" i="10" s="1"/>
  <c r="K44" i="10" s="1"/>
  <c r="L43" i="10" s="1"/>
  <c r="M42" i="10" s="1"/>
  <c r="N41" i="10" s="1"/>
  <c r="O40" i="10" s="1"/>
  <c r="P39" i="10" s="1"/>
  <c r="Q38" i="10" s="1"/>
  <c r="R37" i="10" s="1"/>
  <c r="S36" i="10" s="1"/>
  <c r="T35" i="10" s="1"/>
  <c r="C51" i="10"/>
  <c r="D50" i="10"/>
  <c r="C50" i="10"/>
  <c r="D49" i="10" s="1"/>
  <c r="E48" i="10" s="1"/>
  <c r="F47" i="10" s="1"/>
  <c r="G46" i="10" s="1"/>
  <c r="H45" i="10" s="1"/>
  <c r="I44" i="10" s="1"/>
  <c r="J43" i="10" s="1"/>
  <c r="K42" i="10" s="1"/>
  <c r="L41" i="10" s="1"/>
  <c r="M40" i="10" s="1"/>
  <c r="N39" i="10" s="1"/>
  <c r="O38" i="10" s="1"/>
  <c r="P37" i="10" s="1"/>
  <c r="Q36" i="10" s="1"/>
  <c r="R35" i="10" s="1"/>
  <c r="S34" i="10" s="1"/>
  <c r="T33" i="10" s="1"/>
  <c r="C49" i="10"/>
  <c r="D48" i="10" s="1"/>
  <c r="E47" i="10" s="1"/>
  <c r="F46" i="10" s="1"/>
  <c r="G45" i="10" s="1"/>
  <c r="H44" i="10" s="1"/>
  <c r="I43" i="10" s="1"/>
  <c r="J42" i="10" s="1"/>
  <c r="K41" i="10" s="1"/>
  <c r="L40" i="10" s="1"/>
  <c r="M39" i="10" s="1"/>
  <c r="N38" i="10" s="1"/>
  <c r="O37" i="10" s="1"/>
  <c r="P36" i="10" s="1"/>
  <c r="Q35" i="10" s="1"/>
  <c r="R34" i="10" s="1"/>
  <c r="S33" i="10" s="1"/>
  <c r="T32" i="10" s="1"/>
  <c r="C48" i="10"/>
  <c r="D47" i="10" s="1"/>
  <c r="E46" i="10" s="1"/>
  <c r="F45" i="10" s="1"/>
  <c r="G44" i="10" s="1"/>
  <c r="H43" i="10" s="1"/>
  <c r="I42" i="10" s="1"/>
  <c r="J41" i="10" s="1"/>
  <c r="K40" i="10" s="1"/>
  <c r="L39" i="10" s="1"/>
  <c r="M38" i="10" s="1"/>
  <c r="N37" i="10" s="1"/>
  <c r="O36" i="10" s="1"/>
  <c r="P35" i="10" s="1"/>
  <c r="Q34" i="10" s="1"/>
  <c r="R33" i="10" s="1"/>
  <c r="S32" i="10" s="1"/>
  <c r="T31" i="10" s="1"/>
  <c r="C47" i="10"/>
  <c r="D46" i="10" s="1"/>
  <c r="C46" i="10"/>
  <c r="D45" i="10" s="1"/>
  <c r="E44" i="10" s="1"/>
  <c r="F43" i="10" s="1"/>
  <c r="G42" i="10" s="1"/>
  <c r="H41" i="10" s="1"/>
  <c r="I40" i="10" s="1"/>
  <c r="J39" i="10" s="1"/>
  <c r="K38" i="10" s="1"/>
  <c r="L37" i="10" s="1"/>
  <c r="M36" i="10" s="1"/>
  <c r="N35" i="10" s="1"/>
  <c r="O34" i="10" s="1"/>
  <c r="P33" i="10" s="1"/>
  <c r="Q32" i="10" s="1"/>
  <c r="R31" i="10" s="1"/>
  <c r="S30" i="10" s="1"/>
  <c r="T29" i="10" s="1"/>
  <c r="C45" i="10"/>
  <c r="D44" i="10" s="1"/>
  <c r="C44" i="10"/>
  <c r="D43" i="10" s="1"/>
  <c r="E42" i="10" s="1"/>
  <c r="F41" i="10" s="1"/>
  <c r="G40" i="10" s="1"/>
  <c r="H39" i="10" s="1"/>
  <c r="I38" i="10" s="1"/>
  <c r="J37" i="10" s="1"/>
  <c r="K36" i="10" s="1"/>
  <c r="L35" i="10" s="1"/>
  <c r="M34" i="10" s="1"/>
  <c r="N33" i="10" s="1"/>
  <c r="O32" i="10" s="1"/>
  <c r="P31" i="10" s="1"/>
  <c r="Q30" i="10" s="1"/>
  <c r="R29" i="10" s="1"/>
  <c r="S28" i="10" s="1"/>
  <c r="T27" i="10" s="1"/>
  <c r="C43" i="10"/>
  <c r="C42" i="10"/>
  <c r="D41" i="10" s="1"/>
  <c r="E40" i="10" s="1"/>
  <c r="F39" i="10" s="1"/>
  <c r="G38" i="10" s="1"/>
  <c r="H37" i="10" s="1"/>
  <c r="I36" i="10" s="1"/>
  <c r="J35" i="10" s="1"/>
  <c r="K34" i="10" s="1"/>
  <c r="L33" i="10" s="1"/>
  <c r="M32" i="10" s="1"/>
  <c r="N31" i="10" s="1"/>
  <c r="O30" i="10" s="1"/>
  <c r="P29" i="10" s="1"/>
  <c r="Q28" i="10" s="1"/>
  <c r="R27" i="10" s="1"/>
  <c r="S26" i="10" s="1"/>
  <c r="T25" i="10" s="1"/>
  <c r="C41" i="10"/>
  <c r="C40" i="10"/>
  <c r="D39" i="10" s="1"/>
  <c r="E38" i="10" s="1"/>
  <c r="F37" i="10" s="1"/>
  <c r="G36" i="10" s="1"/>
  <c r="H35" i="10" s="1"/>
  <c r="I34" i="10" s="1"/>
  <c r="J33" i="10" s="1"/>
  <c r="K32" i="10" s="1"/>
  <c r="L31" i="10" s="1"/>
  <c r="M30" i="10" s="1"/>
  <c r="N29" i="10" s="1"/>
  <c r="O28" i="10" s="1"/>
  <c r="P27" i="10" s="1"/>
  <c r="Q26" i="10" s="1"/>
  <c r="R25" i="10" s="1"/>
  <c r="S24" i="10" s="1"/>
  <c r="T23" i="10" s="1"/>
  <c r="C39" i="10"/>
  <c r="C38" i="10"/>
  <c r="D37" i="10" s="1"/>
  <c r="E36" i="10" s="1"/>
  <c r="F35" i="10" s="1"/>
  <c r="G34" i="10" s="1"/>
  <c r="H33" i="10" s="1"/>
  <c r="I32" i="10" s="1"/>
  <c r="J31" i="10" s="1"/>
  <c r="K30" i="10" s="1"/>
  <c r="L29" i="10" s="1"/>
  <c r="M28" i="10" s="1"/>
  <c r="N27" i="10" s="1"/>
  <c r="O26" i="10" s="1"/>
  <c r="P25" i="10" s="1"/>
  <c r="Q24" i="10" s="1"/>
  <c r="R23" i="10" s="1"/>
  <c r="S22" i="10" s="1"/>
  <c r="T21" i="10" s="1"/>
  <c r="C37" i="10"/>
  <c r="X37" i="10" s="1"/>
  <c r="Y37" i="10" s="1"/>
  <c r="C36" i="10"/>
  <c r="C35" i="10"/>
  <c r="D34" i="10" s="1"/>
  <c r="C34" i="10"/>
  <c r="D33" i="10" s="1"/>
  <c r="E32" i="10" s="1"/>
  <c r="F31" i="10" s="1"/>
  <c r="G30" i="10" s="1"/>
  <c r="H29" i="10" s="1"/>
  <c r="I28" i="10" s="1"/>
  <c r="J27" i="10" s="1"/>
  <c r="K26" i="10" s="1"/>
  <c r="L25" i="10" s="1"/>
  <c r="M24" i="10" s="1"/>
  <c r="N23" i="10" s="1"/>
  <c r="O22" i="10" s="1"/>
  <c r="P21" i="10" s="1"/>
  <c r="Q20" i="10" s="1"/>
  <c r="R19" i="10" s="1"/>
  <c r="S18" i="10" s="1"/>
  <c r="T17" i="10" s="1"/>
  <c r="C33" i="10"/>
  <c r="D32" i="10" s="1"/>
  <c r="E31" i="10" s="1"/>
  <c r="F30" i="10" s="1"/>
  <c r="G29" i="10" s="1"/>
  <c r="H28" i="10" s="1"/>
  <c r="I27" i="10" s="1"/>
  <c r="J26" i="10" s="1"/>
  <c r="K25" i="10" s="1"/>
  <c r="L24" i="10" s="1"/>
  <c r="M23" i="10" s="1"/>
  <c r="N22" i="10" s="1"/>
  <c r="O21" i="10" s="1"/>
  <c r="P20" i="10" s="1"/>
  <c r="Q19" i="10" s="1"/>
  <c r="R18" i="10" s="1"/>
  <c r="S17" i="10" s="1"/>
  <c r="T16" i="10" s="1"/>
  <c r="C32" i="10"/>
  <c r="D31" i="10" s="1"/>
  <c r="E30" i="10" s="1"/>
  <c r="F29" i="10" s="1"/>
  <c r="G28" i="10" s="1"/>
  <c r="H27" i="10" s="1"/>
  <c r="I26" i="10" s="1"/>
  <c r="J25" i="10" s="1"/>
  <c r="K24" i="10" s="1"/>
  <c r="L23" i="10" s="1"/>
  <c r="M22" i="10" s="1"/>
  <c r="N21" i="10" s="1"/>
  <c r="O20" i="10" s="1"/>
  <c r="P19" i="10" s="1"/>
  <c r="Q18" i="10" s="1"/>
  <c r="R17" i="10" s="1"/>
  <c r="S16" i="10" s="1"/>
  <c r="T15" i="10" s="1"/>
  <c r="C31" i="10"/>
  <c r="D30" i="10" s="1"/>
  <c r="C30" i="10"/>
  <c r="C29" i="10"/>
  <c r="D28" i="10" s="1"/>
  <c r="E27" i="10" s="1"/>
  <c r="F26" i="10" s="1"/>
  <c r="G25" i="10" s="1"/>
  <c r="H24" i="10" s="1"/>
  <c r="I23" i="10" s="1"/>
  <c r="J22" i="10" s="1"/>
  <c r="K21" i="10" s="1"/>
  <c r="L20" i="10" s="1"/>
  <c r="M19" i="10" s="1"/>
  <c r="N18" i="10" s="1"/>
  <c r="O17" i="10" s="1"/>
  <c r="P16" i="10" s="1"/>
  <c r="Q15" i="10" s="1"/>
  <c r="R14" i="10" s="1"/>
  <c r="S13" i="10" s="1"/>
  <c r="T12" i="10" s="1"/>
  <c r="C28" i="10"/>
  <c r="C27" i="10"/>
  <c r="D26" i="10" s="1"/>
  <c r="C26" i="10"/>
  <c r="C25" i="10"/>
  <c r="D24" i="10" s="1"/>
  <c r="E23" i="10" s="1"/>
  <c r="F22" i="10" s="1"/>
  <c r="G21" i="10" s="1"/>
  <c r="H20" i="10" s="1"/>
  <c r="I19" i="10" s="1"/>
  <c r="J18" i="10" s="1"/>
  <c r="K17" i="10" s="1"/>
  <c r="L16" i="10" s="1"/>
  <c r="M15" i="10" s="1"/>
  <c r="N14" i="10" s="1"/>
  <c r="O13" i="10" s="1"/>
  <c r="P12" i="10" s="1"/>
  <c r="Q11" i="10" s="1"/>
  <c r="R10" i="10" s="1"/>
  <c r="S9" i="10" s="1"/>
  <c r="T8" i="10" s="1"/>
  <c r="C24" i="10"/>
  <c r="C23" i="10"/>
  <c r="D22" i="10" s="1"/>
  <c r="E21" i="10" s="1"/>
  <c r="F20" i="10" s="1"/>
  <c r="G19" i="10" s="1"/>
  <c r="H18" i="10" s="1"/>
  <c r="I17" i="10" s="1"/>
  <c r="J16" i="10" s="1"/>
  <c r="K15" i="10" s="1"/>
  <c r="L14" i="10" s="1"/>
  <c r="M13" i="10" s="1"/>
  <c r="N12" i="10" s="1"/>
  <c r="O11" i="10" s="1"/>
  <c r="P10" i="10" s="1"/>
  <c r="Q9" i="10" s="1"/>
  <c r="R8" i="10" s="1"/>
  <c r="S7" i="10" s="1"/>
  <c r="T6" i="10" s="1"/>
  <c r="C22" i="10"/>
  <c r="D21" i="10" s="1"/>
  <c r="E20" i="10" s="1"/>
  <c r="F19" i="10" s="1"/>
  <c r="G18" i="10" s="1"/>
  <c r="H17" i="10" s="1"/>
  <c r="I16" i="10" s="1"/>
  <c r="J15" i="10" s="1"/>
  <c r="K14" i="10" s="1"/>
  <c r="L13" i="10" s="1"/>
  <c r="M12" i="10" s="1"/>
  <c r="N11" i="10" s="1"/>
  <c r="O10" i="10" s="1"/>
  <c r="P9" i="10" s="1"/>
  <c r="Q8" i="10" s="1"/>
  <c r="R7" i="10" s="1"/>
  <c r="S6" i="10" s="1"/>
  <c r="T5" i="10" s="1"/>
  <c r="C21" i="10"/>
  <c r="D20" i="10" s="1"/>
  <c r="E19" i="10" s="1"/>
  <c r="F18" i="10" s="1"/>
  <c r="G17" i="10" s="1"/>
  <c r="H16" i="10" s="1"/>
  <c r="I15" i="10" s="1"/>
  <c r="J14" i="10" s="1"/>
  <c r="K13" i="10" s="1"/>
  <c r="L12" i="10" s="1"/>
  <c r="M11" i="10" s="1"/>
  <c r="N10" i="10" s="1"/>
  <c r="O9" i="10" s="1"/>
  <c r="P8" i="10" s="1"/>
  <c r="Q7" i="10" s="1"/>
  <c r="R6" i="10" s="1"/>
  <c r="S5" i="10" s="1"/>
  <c r="T4" i="10" s="1"/>
  <c r="C20" i="10"/>
  <c r="D19" i="10" s="1"/>
  <c r="E18" i="10" s="1"/>
  <c r="F17" i="10" s="1"/>
  <c r="G16" i="10" s="1"/>
  <c r="H15" i="10" s="1"/>
  <c r="I14" i="10" s="1"/>
  <c r="J13" i="10" s="1"/>
  <c r="K12" i="10" s="1"/>
  <c r="L11" i="10" s="1"/>
  <c r="M10" i="10" s="1"/>
  <c r="N9" i="10" s="1"/>
  <c r="O8" i="10" s="1"/>
  <c r="P7" i="10" s="1"/>
  <c r="Q6" i="10" s="1"/>
  <c r="R5" i="10" s="1"/>
  <c r="S4" i="10" s="1"/>
  <c r="T3" i="10" s="1"/>
  <c r="C19" i="10"/>
  <c r="D18" i="10" s="1"/>
  <c r="C18" i="10"/>
  <c r="D17" i="10" s="1"/>
  <c r="E16" i="10" s="1"/>
  <c r="F15" i="10" s="1"/>
  <c r="G14" i="10" s="1"/>
  <c r="H13" i="10" s="1"/>
  <c r="I12" i="10" s="1"/>
  <c r="J11" i="10" s="1"/>
  <c r="K10" i="10" s="1"/>
  <c r="L9" i="10" s="1"/>
  <c r="M8" i="10" s="1"/>
  <c r="N7" i="10" s="1"/>
  <c r="O6" i="10" s="1"/>
  <c r="P5" i="10" s="1"/>
  <c r="Q4" i="10" s="1"/>
  <c r="R3" i="10" s="1"/>
  <c r="S2" i="10" s="1"/>
  <c r="C17" i="10"/>
  <c r="D16" i="10" s="1"/>
  <c r="E15" i="10" s="1"/>
  <c r="F14" i="10" s="1"/>
  <c r="G13" i="10" s="1"/>
  <c r="H12" i="10" s="1"/>
  <c r="I11" i="10" s="1"/>
  <c r="J10" i="10" s="1"/>
  <c r="K9" i="10" s="1"/>
  <c r="L8" i="10" s="1"/>
  <c r="M7" i="10" s="1"/>
  <c r="N6" i="10" s="1"/>
  <c r="O5" i="10" s="1"/>
  <c r="P4" i="10" s="1"/>
  <c r="Q3" i="10" s="1"/>
  <c r="R2" i="10" s="1"/>
  <c r="C16" i="10"/>
  <c r="C15" i="10"/>
  <c r="D14" i="10" s="1"/>
  <c r="E13" i="10" s="1"/>
  <c r="F12" i="10" s="1"/>
  <c r="G11" i="10" s="1"/>
  <c r="H10" i="10" s="1"/>
  <c r="I9" i="10" s="1"/>
  <c r="J8" i="10" s="1"/>
  <c r="K7" i="10" s="1"/>
  <c r="L6" i="10" s="1"/>
  <c r="M5" i="10" s="1"/>
  <c r="N4" i="10" s="1"/>
  <c r="O3" i="10" s="1"/>
  <c r="P2" i="10" s="1"/>
  <c r="C14" i="10"/>
  <c r="C13" i="10"/>
  <c r="C12" i="10"/>
  <c r="D11" i="10" s="1"/>
  <c r="E10" i="10" s="1"/>
  <c r="F9" i="10" s="1"/>
  <c r="G8" i="10" s="1"/>
  <c r="H7" i="10" s="1"/>
  <c r="I6" i="10" s="1"/>
  <c r="J5" i="10" s="1"/>
  <c r="K4" i="10" s="1"/>
  <c r="L3" i="10" s="1"/>
  <c r="M2" i="10" s="1"/>
  <c r="C11" i="10"/>
  <c r="D10" i="10" s="1"/>
  <c r="E9" i="10" s="1"/>
  <c r="F8" i="10" s="1"/>
  <c r="G7" i="10" s="1"/>
  <c r="H6" i="10" s="1"/>
  <c r="I5" i="10" s="1"/>
  <c r="J4" i="10" s="1"/>
  <c r="K3" i="10" s="1"/>
  <c r="L2" i="10" s="1"/>
  <c r="C10" i="10"/>
  <c r="D9" i="10" s="1"/>
  <c r="E8" i="10" s="1"/>
  <c r="F7" i="10" s="1"/>
  <c r="G6" i="10" s="1"/>
  <c r="H5" i="10" s="1"/>
  <c r="I4" i="10" s="1"/>
  <c r="J3" i="10" s="1"/>
  <c r="K2" i="10" s="1"/>
  <c r="C9" i="10"/>
  <c r="D8" i="10" s="1"/>
  <c r="E7" i="10" s="1"/>
  <c r="F6" i="10" s="1"/>
  <c r="G5" i="10" s="1"/>
  <c r="H4" i="10" s="1"/>
  <c r="I3" i="10" s="1"/>
  <c r="J2" i="10" s="1"/>
  <c r="C8" i="10"/>
  <c r="C7" i="10"/>
  <c r="D6" i="10" s="1"/>
  <c r="E5" i="10" s="1"/>
  <c r="F4" i="10" s="1"/>
  <c r="G3" i="10" s="1"/>
  <c r="H2" i="10" s="1"/>
  <c r="C6" i="10"/>
  <c r="D5" i="10" s="1"/>
  <c r="E4" i="10" s="1"/>
  <c r="F3" i="10" s="1"/>
  <c r="G2" i="10" s="1"/>
  <c r="C5" i="10"/>
  <c r="C4" i="10"/>
  <c r="D3" i="10" s="1"/>
  <c r="E2" i="10" s="1"/>
  <c r="C3" i="10"/>
  <c r="D2" i="10" s="1"/>
  <c r="C2" i="10"/>
  <c r="T416" i="8"/>
  <c r="S416" i="8"/>
  <c r="T415" i="8" s="1"/>
  <c r="R416" i="8"/>
  <c r="S415" i="8" s="1"/>
  <c r="T414" i="8" s="1"/>
  <c r="Q416" i="8"/>
  <c r="R415" i="8" s="1"/>
  <c r="S414" i="8" s="1"/>
  <c r="T413" i="8" s="1"/>
  <c r="P416" i="8"/>
  <c r="Q415" i="8" s="1"/>
  <c r="R414" i="8" s="1"/>
  <c r="S413" i="8" s="1"/>
  <c r="T412" i="8" s="1"/>
  <c r="O416" i="8"/>
  <c r="P415" i="8" s="1"/>
  <c r="Q414" i="8" s="1"/>
  <c r="R413" i="8" s="1"/>
  <c r="S412" i="8" s="1"/>
  <c r="T411" i="8" s="1"/>
  <c r="N416" i="8"/>
  <c r="O415" i="8" s="1"/>
  <c r="P414" i="8" s="1"/>
  <c r="Q413" i="8" s="1"/>
  <c r="R412" i="8" s="1"/>
  <c r="S411" i="8" s="1"/>
  <c r="T410" i="8" s="1"/>
  <c r="M416" i="8"/>
  <c r="N415" i="8" s="1"/>
  <c r="O414" i="8" s="1"/>
  <c r="P413" i="8" s="1"/>
  <c r="Q412" i="8" s="1"/>
  <c r="R411" i="8" s="1"/>
  <c r="S410" i="8" s="1"/>
  <c r="T409" i="8" s="1"/>
  <c r="L416" i="8"/>
  <c r="M415" i="8" s="1"/>
  <c r="N414" i="8" s="1"/>
  <c r="O413" i="8" s="1"/>
  <c r="P412" i="8" s="1"/>
  <c r="Q411" i="8" s="1"/>
  <c r="R410" i="8" s="1"/>
  <c r="S409" i="8" s="1"/>
  <c r="T408" i="8" s="1"/>
  <c r="K416" i="8"/>
  <c r="L415" i="8" s="1"/>
  <c r="M414" i="8" s="1"/>
  <c r="N413" i="8" s="1"/>
  <c r="O412" i="8" s="1"/>
  <c r="P411" i="8" s="1"/>
  <c r="Q410" i="8" s="1"/>
  <c r="R409" i="8" s="1"/>
  <c r="S408" i="8" s="1"/>
  <c r="T407" i="8" s="1"/>
  <c r="J416" i="8"/>
  <c r="K415" i="8" s="1"/>
  <c r="L414" i="8" s="1"/>
  <c r="M413" i="8" s="1"/>
  <c r="N412" i="8" s="1"/>
  <c r="O411" i="8" s="1"/>
  <c r="P410" i="8" s="1"/>
  <c r="Q409" i="8" s="1"/>
  <c r="R408" i="8" s="1"/>
  <c r="S407" i="8" s="1"/>
  <c r="T406" i="8" s="1"/>
  <c r="I416" i="8"/>
  <c r="J415" i="8" s="1"/>
  <c r="K414" i="8" s="1"/>
  <c r="L413" i="8" s="1"/>
  <c r="M412" i="8" s="1"/>
  <c r="N411" i="8" s="1"/>
  <c r="O410" i="8" s="1"/>
  <c r="P409" i="8" s="1"/>
  <c r="Q408" i="8" s="1"/>
  <c r="R407" i="8" s="1"/>
  <c r="S406" i="8" s="1"/>
  <c r="T405" i="8" s="1"/>
  <c r="H416" i="8"/>
  <c r="I415" i="8" s="1"/>
  <c r="J414" i="8" s="1"/>
  <c r="K413" i="8" s="1"/>
  <c r="L412" i="8" s="1"/>
  <c r="M411" i="8" s="1"/>
  <c r="N410" i="8" s="1"/>
  <c r="O409" i="8" s="1"/>
  <c r="P408" i="8" s="1"/>
  <c r="Q407" i="8" s="1"/>
  <c r="R406" i="8" s="1"/>
  <c r="S405" i="8" s="1"/>
  <c r="T404" i="8" s="1"/>
  <c r="G416" i="8"/>
  <c r="H415" i="8" s="1"/>
  <c r="I414" i="8" s="1"/>
  <c r="J413" i="8" s="1"/>
  <c r="K412" i="8" s="1"/>
  <c r="L411" i="8" s="1"/>
  <c r="M410" i="8" s="1"/>
  <c r="N409" i="8" s="1"/>
  <c r="O408" i="8" s="1"/>
  <c r="P407" i="8" s="1"/>
  <c r="Q406" i="8" s="1"/>
  <c r="R405" i="8" s="1"/>
  <c r="S404" i="8" s="1"/>
  <c r="T403" i="8" s="1"/>
  <c r="F416" i="8"/>
  <c r="G415" i="8" s="1"/>
  <c r="H414" i="8" s="1"/>
  <c r="I413" i="8" s="1"/>
  <c r="J412" i="8" s="1"/>
  <c r="K411" i="8" s="1"/>
  <c r="L410" i="8" s="1"/>
  <c r="M409" i="8" s="1"/>
  <c r="N408" i="8" s="1"/>
  <c r="O407" i="8" s="1"/>
  <c r="P406" i="8" s="1"/>
  <c r="Q405" i="8" s="1"/>
  <c r="R404" i="8" s="1"/>
  <c r="S403" i="8" s="1"/>
  <c r="T402" i="8" s="1"/>
  <c r="E416" i="8"/>
  <c r="F415" i="8" s="1"/>
  <c r="G414" i="8" s="1"/>
  <c r="H413" i="8" s="1"/>
  <c r="I412" i="8" s="1"/>
  <c r="J411" i="8" s="1"/>
  <c r="K410" i="8" s="1"/>
  <c r="L409" i="8" s="1"/>
  <c r="M408" i="8" s="1"/>
  <c r="N407" i="8" s="1"/>
  <c r="O406" i="8" s="1"/>
  <c r="P405" i="8" s="1"/>
  <c r="Q404" i="8" s="1"/>
  <c r="R403" i="8" s="1"/>
  <c r="S402" i="8" s="1"/>
  <c r="T401" i="8" s="1"/>
  <c r="D416" i="8"/>
  <c r="E415" i="8" s="1"/>
  <c r="F414" i="8" s="1"/>
  <c r="G413" i="8" s="1"/>
  <c r="H412" i="8" s="1"/>
  <c r="I411" i="8" s="1"/>
  <c r="J410" i="8" s="1"/>
  <c r="K409" i="8" s="1"/>
  <c r="L408" i="8" s="1"/>
  <c r="M407" i="8" s="1"/>
  <c r="N406" i="8" s="1"/>
  <c r="O405" i="8" s="1"/>
  <c r="P404" i="8" s="1"/>
  <c r="Q403" i="8" s="1"/>
  <c r="R402" i="8" s="1"/>
  <c r="S401" i="8" s="1"/>
  <c r="T400" i="8" s="1"/>
  <c r="C416" i="8"/>
  <c r="D415" i="8" s="1"/>
  <c r="E414" i="8" s="1"/>
  <c r="F413" i="8" s="1"/>
  <c r="G412" i="8" s="1"/>
  <c r="H411" i="8" s="1"/>
  <c r="I410" i="8" s="1"/>
  <c r="J409" i="8" s="1"/>
  <c r="K408" i="8" s="1"/>
  <c r="L407" i="8" s="1"/>
  <c r="M406" i="8" s="1"/>
  <c r="N405" i="8" s="1"/>
  <c r="O404" i="8" s="1"/>
  <c r="P403" i="8" s="1"/>
  <c r="Q402" i="8" s="1"/>
  <c r="R401" i="8" s="1"/>
  <c r="S400" i="8" s="1"/>
  <c r="T399" i="8" s="1"/>
  <c r="C415" i="8"/>
  <c r="D414" i="8" s="1"/>
  <c r="E413" i="8" s="1"/>
  <c r="F412" i="8" s="1"/>
  <c r="G411" i="8" s="1"/>
  <c r="H410" i="8" s="1"/>
  <c r="I409" i="8" s="1"/>
  <c r="J408" i="8" s="1"/>
  <c r="K407" i="8" s="1"/>
  <c r="L406" i="8" s="1"/>
  <c r="M405" i="8" s="1"/>
  <c r="N404" i="8" s="1"/>
  <c r="O403" i="8" s="1"/>
  <c r="P402" i="8" s="1"/>
  <c r="Q401" i="8" s="1"/>
  <c r="R400" i="8" s="1"/>
  <c r="S399" i="8" s="1"/>
  <c r="T398" i="8" s="1"/>
  <c r="C414" i="8"/>
  <c r="D413" i="8" s="1"/>
  <c r="E412" i="8" s="1"/>
  <c r="F411" i="8" s="1"/>
  <c r="G410" i="8" s="1"/>
  <c r="H409" i="8" s="1"/>
  <c r="I408" i="8" s="1"/>
  <c r="J407" i="8" s="1"/>
  <c r="K406" i="8" s="1"/>
  <c r="L405" i="8" s="1"/>
  <c r="M404" i="8" s="1"/>
  <c r="N403" i="8" s="1"/>
  <c r="O402" i="8" s="1"/>
  <c r="P401" i="8" s="1"/>
  <c r="Q400" i="8" s="1"/>
  <c r="R399" i="8" s="1"/>
  <c r="S398" i="8" s="1"/>
  <c r="T397" i="8" s="1"/>
  <c r="C413" i="8"/>
  <c r="D412" i="8" s="1"/>
  <c r="E411" i="8" s="1"/>
  <c r="F410" i="8" s="1"/>
  <c r="G409" i="8" s="1"/>
  <c r="H408" i="8" s="1"/>
  <c r="I407" i="8" s="1"/>
  <c r="J406" i="8" s="1"/>
  <c r="K405" i="8" s="1"/>
  <c r="L404" i="8" s="1"/>
  <c r="M403" i="8" s="1"/>
  <c r="N402" i="8" s="1"/>
  <c r="O401" i="8" s="1"/>
  <c r="P400" i="8" s="1"/>
  <c r="Q399" i="8" s="1"/>
  <c r="R398" i="8" s="1"/>
  <c r="S397" i="8" s="1"/>
  <c r="T396" i="8" s="1"/>
  <c r="C412" i="8"/>
  <c r="D411" i="8" s="1"/>
  <c r="E410" i="8" s="1"/>
  <c r="F409" i="8" s="1"/>
  <c r="G408" i="8" s="1"/>
  <c r="H407" i="8" s="1"/>
  <c r="I406" i="8" s="1"/>
  <c r="J405" i="8" s="1"/>
  <c r="K404" i="8" s="1"/>
  <c r="L403" i="8" s="1"/>
  <c r="M402" i="8" s="1"/>
  <c r="N401" i="8" s="1"/>
  <c r="O400" i="8" s="1"/>
  <c r="P399" i="8" s="1"/>
  <c r="Q398" i="8" s="1"/>
  <c r="R397" i="8" s="1"/>
  <c r="S396" i="8" s="1"/>
  <c r="T395" i="8" s="1"/>
  <c r="C411" i="8"/>
  <c r="D410" i="8" s="1"/>
  <c r="E409" i="8" s="1"/>
  <c r="F408" i="8" s="1"/>
  <c r="G407" i="8" s="1"/>
  <c r="H406" i="8" s="1"/>
  <c r="I405" i="8" s="1"/>
  <c r="J404" i="8" s="1"/>
  <c r="K403" i="8" s="1"/>
  <c r="L402" i="8" s="1"/>
  <c r="M401" i="8" s="1"/>
  <c r="N400" i="8" s="1"/>
  <c r="O399" i="8" s="1"/>
  <c r="P398" i="8" s="1"/>
  <c r="Q397" i="8" s="1"/>
  <c r="R396" i="8" s="1"/>
  <c r="S395" i="8" s="1"/>
  <c r="T394" i="8" s="1"/>
  <c r="C410" i="8"/>
  <c r="D409" i="8" s="1"/>
  <c r="E408" i="8" s="1"/>
  <c r="F407" i="8" s="1"/>
  <c r="G406" i="8" s="1"/>
  <c r="H405" i="8" s="1"/>
  <c r="I404" i="8" s="1"/>
  <c r="J403" i="8" s="1"/>
  <c r="K402" i="8" s="1"/>
  <c r="L401" i="8" s="1"/>
  <c r="M400" i="8" s="1"/>
  <c r="N399" i="8" s="1"/>
  <c r="O398" i="8" s="1"/>
  <c r="P397" i="8" s="1"/>
  <c r="Q396" i="8" s="1"/>
  <c r="R395" i="8" s="1"/>
  <c r="S394" i="8" s="1"/>
  <c r="T393" i="8" s="1"/>
  <c r="C409" i="8"/>
  <c r="D408" i="8" s="1"/>
  <c r="E407" i="8" s="1"/>
  <c r="F406" i="8" s="1"/>
  <c r="G405" i="8" s="1"/>
  <c r="H404" i="8" s="1"/>
  <c r="I403" i="8" s="1"/>
  <c r="J402" i="8" s="1"/>
  <c r="K401" i="8" s="1"/>
  <c r="L400" i="8" s="1"/>
  <c r="M399" i="8" s="1"/>
  <c r="N398" i="8" s="1"/>
  <c r="O397" i="8" s="1"/>
  <c r="P396" i="8" s="1"/>
  <c r="Q395" i="8" s="1"/>
  <c r="R394" i="8" s="1"/>
  <c r="S393" i="8" s="1"/>
  <c r="T392" i="8" s="1"/>
  <c r="C408" i="8"/>
  <c r="D407" i="8" s="1"/>
  <c r="E406" i="8" s="1"/>
  <c r="F405" i="8" s="1"/>
  <c r="G404" i="8" s="1"/>
  <c r="H403" i="8" s="1"/>
  <c r="I402" i="8" s="1"/>
  <c r="J401" i="8" s="1"/>
  <c r="K400" i="8" s="1"/>
  <c r="L399" i="8" s="1"/>
  <c r="M398" i="8" s="1"/>
  <c r="N397" i="8" s="1"/>
  <c r="O396" i="8" s="1"/>
  <c r="P395" i="8" s="1"/>
  <c r="Q394" i="8" s="1"/>
  <c r="R393" i="8" s="1"/>
  <c r="S392" i="8" s="1"/>
  <c r="T391" i="8" s="1"/>
  <c r="C407" i="8"/>
  <c r="D406" i="8" s="1"/>
  <c r="E405" i="8" s="1"/>
  <c r="F404" i="8" s="1"/>
  <c r="G403" i="8" s="1"/>
  <c r="H402" i="8" s="1"/>
  <c r="I401" i="8" s="1"/>
  <c r="J400" i="8" s="1"/>
  <c r="K399" i="8" s="1"/>
  <c r="L398" i="8" s="1"/>
  <c r="M397" i="8" s="1"/>
  <c r="N396" i="8" s="1"/>
  <c r="O395" i="8" s="1"/>
  <c r="P394" i="8" s="1"/>
  <c r="Q393" i="8" s="1"/>
  <c r="R392" i="8" s="1"/>
  <c r="S391" i="8" s="1"/>
  <c r="T390" i="8" s="1"/>
  <c r="C406" i="8"/>
  <c r="D405" i="8" s="1"/>
  <c r="E404" i="8" s="1"/>
  <c r="F403" i="8" s="1"/>
  <c r="G402" i="8" s="1"/>
  <c r="H401" i="8" s="1"/>
  <c r="I400" i="8" s="1"/>
  <c r="J399" i="8" s="1"/>
  <c r="K398" i="8" s="1"/>
  <c r="L397" i="8" s="1"/>
  <c r="M396" i="8" s="1"/>
  <c r="N395" i="8" s="1"/>
  <c r="O394" i="8" s="1"/>
  <c r="P393" i="8" s="1"/>
  <c r="Q392" i="8" s="1"/>
  <c r="R391" i="8" s="1"/>
  <c r="S390" i="8" s="1"/>
  <c r="T389" i="8" s="1"/>
  <c r="C405" i="8"/>
  <c r="D404" i="8" s="1"/>
  <c r="E403" i="8" s="1"/>
  <c r="F402" i="8" s="1"/>
  <c r="G401" i="8" s="1"/>
  <c r="H400" i="8" s="1"/>
  <c r="I399" i="8" s="1"/>
  <c r="J398" i="8" s="1"/>
  <c r="K397" i="8" s="1"/>
  <c r="L396" i="8" s="1"/>
  <c r="M395" i="8" s="1"/>
  <c r="N394" i="8" s="1"/>
  <c r="O393" i="8" s="1"/>
  <c r="P392" i="8" s="1"/>
  <c r="Q391" i="8" s="1"/>
  <c r="R390" i="8" s="1"/>
  <c r="S389" i="8" s="1"/>
  <c r="T388" i="8" s="1"/>
  <c r="C404" i="8"/>
  <c r="D403" i="8" s="1"/>
  <c r="E402" i="8" s="1"/>
  <c r="F401" i="8" s="1"/>
  <c r="G400" i="8" s="1"/>
  <c r="H399" i="8" s="1"/>
  <c r="I398" i="8" s="1"/>
  <c r="J397" i="8" s="1"/>
  <c r="K396" i="8" s="1"/>
  <c r="L395" i="8" s="1"/>
  <c r="M394" i="8" s="1"/>
  <c r="N393" i="8" s="1"/>
  <c r="O392" i="8" s="1"/>
  <c r="P391" i="8" s="1"/>
  <c r="Q390" i="8" s="1"/>
  <c r="R389" i="8" s="1"/>
  <c r="S388" i="8" s="1"/>
  <c r="T387" i="8" s="1"/>
  <c r="C403" i="8"/>
  <c r="D402" i="8" s="1"/>
  <c r="E401" i="8" s="1"/>
  <c r="F400" i="8" s="1"/>
  <c r="G399" i="8" s="1"/>
  <c r="H398" i="8" s="1"/>
  <c r="I397" i="8" s="1"/>
  <c r="J396" i="8" s="1"/>
  <c r="K395" i="8" s="1"/>
  <c r="L394" i="8" s="1"/>
  <c r="M393" i="8" s="1"/>
  <c r="N392" i="8" s="1"/>
  <c r="O391" i="8" s="1"/>
  <c r="P390" i="8" s="1"/>
  <c r="Q389" i="8" s="1"/>
  <c r="R388" i="8" s="1"/>
  <c r="S387" i="8" s="1"/>
  <c r="T386" i="8" s="1"/>
  <c r="C402" i="8"/>
  <c r="D401" i="8" s="1"/>
  <c r="E400" i="8" s="1"/>
  <c r="F399" i="8" s="1"/>
  <c r="G398" i="8" s="1"/>
  <c r="H397" i="8" s="1"/>
  <c r="I396" i="8" s="1"/>
  <c r="J395" i="8" s="1"/>
  <c r="K394" i="8" s="1"/>
  <c r="L393" i="8" s="1"/>
  <c r="M392" i="8" s="1"/>
  <c r="N391" i="8" s="1"/>
  <c r="O390" i="8" s="1"/>
  <c r="P389" i="8" s="1"/>
  <c r="Q388" i="8" s="1"/>
  <c r="R387" i="8" s="1"/>
  <c r="S386" i="8" s="1"/>
  <c r="T385" i="8" s="1"/>
  <c r="C401" i="8"/>
  <c r="D400" i="8" s="1"/>
  <c r="E399" i="8" s="1"/>
  <c r="C400" i="8"/>
  <c r="D399" i="8" s="1"/>
  <c r="E398" i="8" s="1"/>
  <c r="F397" i="8" s="1"/>
  <c r="G396" i="8" s="1"/>
  <c r="H395" i="8" s="1"/>
  <c r="I394" i="8" s="1"/>
  <c r="J393" i="8" s="1"/>
  <c r="K392" i="8" s="1"/>
  <c r="L391" i="8" s="1"/>
  <c r="M390" i="8" s="1"/>
  <c r="N389" i="8" s="1"/>
  <c r="O388" i="8" s="1"/>
  <c r="P387" i="8" s="1"/>
  <c r="Q386" i="8" s="1"/>
  <c r="R385" i="8" s="1"/>
  <c r="S384" i="8" s="1"/>
  <c r="T383" i="8" s="1"/>
  <c r="C399" i="8"/>
  <c r="D398" i="8" s="1"/>
  <c r="E397" i="8" s="1"/>
  <c r="F396" i="8" s="1"/>
  <c r="G395" i="8" s="1"/>
  <c r="H394" i="8" s="1"/>
  <c r="I393" i="8" s="1"/>
  <c r="J392" i="8" s="1"/>
  <c r="K391" i="8" s="1"/>
  <c r="L390" i="8" s="1"/>
  <c r="M389" i="8" s="1"/>
  <c r="N388" i="8" s="1"/>
  <c r="O387" i="8" s="1"/>
  <c r="P386" i="8" s="1"/>
  <c r="Q385" i="8" s="1"/>
  <c r="R384" i="8" s="1"/>
  <c r="S383" i="8" s="1"/>
  <c r="T382" i="8" s="1"/>
  <c r="C398" i="8"/>
  <c r="D397" i="8" s="1"/>
  <c r="E396" i="8" s="1"/>
  <c r="F395" i="8" s="1"/>
  <c r="G394" i="8" s="1"/>
  <c r="H393" i="8" s="1"/>
  <c r="I392" i="8" s="1"/>
  <c r="J391" i="8" s="1"/>
  <c r="K390" i="8" s="1"/>
  <c r="L389" i="8" s="1"/>
  <c r="M388" i="8" s="1"/>
  <c r="N387" i="8" s="1"/>
  <c r="O386" i="8" s="1"/>
  <c r="P385" i="8" s="1"/>
  <c r="Q384" i="8" s="1"/>
  <c r="R383" i="8" s="1"/>
  <c r="S382" i="8" s="1"/>
  <c r="T381" i="8" s="1"/>
  <c r="C397" i="8"/>
  <c r="D396" i="8" s="1"/>
  <c r="E395" i="8" s="1"/>
  <c r="F394" i="8" s="1"/>
  <c r="G393" i="8" s="1"/>
  <c r="H392" i="8" s="1"/>
  <c r="I391" i="8" s="1"/>
  <c r="J390" i="8" s="1"/>
  <c r="K389" i="8" s="1"/>
  <c r="L388" i="8" s="1"/>
  <c r="M387" i="8" s="1"/>
  <c r="N386" i="8" s="1"/>
  <c r="O385" i="8" s="1"/>
  <c r="P384" i="8" s="1"/>
  <c r="Q383" i="8" s="1"/>
  <c r="R382" i="8" s="1"/>
  <c r="S381" i="8" s="1"/>
  <c r="T380" i="8" s="1"/>
  <c r="C396" i="8"/>
  <c r="D395" i="8" s="1"/>
  <c r="E394" i="8" s="1"/>
  <c r="F393" i="8" s="1"/>
  <c r="G392" i="8" s="1"/>
  <c r="H391" i="8" s="1"/>
  <c r="I390" i="8" s="1"/>
  <c r="J389" i="8" s="1"/>
  <c r="K388" i="8" s="1"/>
  <c r="L387" i="8" s="1"/>
  <c r="M386" i="8" s="1"/>
  <c r="N385" i="8" s="1"/>
  <c r="O384" i="8" s="1"/>
  <c r="P383" i="8" s="1"/>
  <c r="Q382" i="8" s="1"/>
  <c r="R381" i="8" s="1"/>
  <c r="S380" i="8" s="1"/>
  <c r="T379" i="8" s="1"/>
  <c r="C395" i="8"/>
  <c r="D394" i="8" s="1"/>
  <c r="E393" i="8" s="1"/>
  <c r="F392" i="8" s="1"/>
  <c r="G391" i="8" s="1"/>
  <c r="H390" i="8" s="1"/>
  <c r="I389" i="8" s="1"/>
  <c r="J388" i="8" s="1"/>
  <c r="K387" i="8" s="1"/>
  <c r="L386" i="8" s="1"/>
  <c r="M385" i="8" s="1"/>
  <c r="N384" i="8" s="1"/>
  <c r="O383" i="8" s="1"/>
  <c r="P382" i="8" s="1"/>
  <c r="Q381" i="8" s="1"/>
  <c r="R380" i="8" s="1"/>
  <c r="S379" i="8" s="1"/>
  <c r="T378" i="8" s="1"/>
  <c r="C394" i="8"/>
  <c r="C393" i="8"/>
  <c r="D392" i="8" s="1"/>
  <c r="E391" i="8" s="1"/>
  <c r="F390" i="8" s="1"/>
  <c r="G389" i="8" s="1"/>
  <c r="H388" i="8" s="1"/>
  <c r="I387" i="8" s="1"/>
  <c r="J386" i="8" s="1"/>
  <c r="K385" i="8" s="1"/>
  <c r="L384" i="8" s="1"/>
  <c r="M383" i="8" s="1"/>
  <c r="N382" i="8" s="1"/>
  <c r="O381" i="8" s="1"/>
  <c r="P380" i="8" s="1"/>
  <c r="Q379" i="8" s="1"/>
  <c r="R378" i="8" s="1"/>
  <c r="S377" i="8" s="1"/>
  <c r="T376" i="8" s="1"/>
  <c r="C392" i="8"/>
  <c r="D391" i="8" s="1"/>
  <c r="E390" i="8" s="1"/>
  <c r="F389" i="8" s="1"/>
  <c r="G388" i="8" s="1"/>
  <c r="H387" i="8" s="1"/>
  <c r="I386" i="8" s="1"/>
  <c r="J385" i="8" s="1"/>
  <c r="K384" i="8" s="1"/>
  <c r="L383" i="8" s="1"/>
  <c r="M382" i="8" s="1"/>
  <c r="N381" i="8" s="1"/>
  <c r="O380" i="8" s="1"/>
  <c r="P379" i="8" s="1"/>
  <c r="Q378" i="8" s="1"/>
  <c r="R377" i="8" s="1"/>
  <c r="S376" i="8" s="1"/>
  <c r="T375" i="8" s="1"/>
  <c r="C391" i="8"/>
  <c r="D390" i="8" s="1"/>
  <c r="E389" i="8" s="1"/>
  <c r="F388" i="8" s="1"/>
  <c r="G387" i="8" s="1"/>
  <c r="H386" i="8" s="1"/>
  <c r="I385" i="8" s="1"/>
  <c r="J384" i="8" s="1"/>
  <c r="K383" i="8" s="1"/>
  <c r="L382" i="8" s="1"/>
  <c r="M381" i="8" s="1"/>
  <c r="N380" i="8" s="1"/>
  <c r="O379" i="8" s="1"/>
  <c r="P378" i="8" s="1"/>
  <c r="Q377" i="8" s="1"/>
  <c r="R376" i="8" s="1"/>
  <c r="S375" i="8" s="1"/>
  <c r="T374" i="8" s="1"/>
  <c r="C390" i="8"/>
  <c r="C389" i="8"/>
  <c r="D388" i="8" s="1"/>
  <c r="E387" i="8" s="1"/>
  <c r="F386" i="8" s="1"/>
  <c r="G385" i="8" s="1"/>
  <c r="H384" i="8" s="1"/>
  <c r="I383" i="8" s="1"/>
  <c r="J382" i="8" s="1"/>
  <c r="K381" i="8" s="1"/>
  <c r="L380" i="8" s="1"/>
  <c r="M379" i="8" s="1"/>
  <c r="N378" i="8" s="1"/>
  <c r="O377" i="8" s="1"/>
  <c r="P376" i="8" s="1"/>
  <c r="Q375" i="8" s="1"/>
  <c r="R374" i="8" s="1"/>
  <c r="S373" i="8" s="1"/>
  <c r="T372" i="8" s="1"/>
  <c r="C388" i="8"/>
  <c r="C387" i="8"/>
  <c r="D386" i="8" s="1"/>
  <c r="E385" i="8" s="1"/>
  <c r="F384" i="8" s="1"/>
  <c r="G383" i="8" s="1"/>
  <c r="H382" i="8" s="1"/>
  <c r="I381" i="8" s="1"/>
  <c r="J380" i="8" s="1"/>
  <c r="K379" i="8" s="1"/>
  <c r="L378" i="8" s="1"/>
  <c r="M377" i="8" s="1"/>
  <c r="N376" i="8" s="1"/>
  <c r="O375" i="8" s="1"/>
  <c r="P374" i="8" s="1"/>
  <c r="Q373" i="8" s="1"/>
  <c r="R372" i="8" s="1"/>
  <c r="S371" i="8" s="1"/>
  <c r="T370" i="8" s="1"/>
  <c r="C386" i="8"/>
  <c r="C385" i="8"/>
  <c r="D384" i="8" s="1"/>
  <c r="E383" i="8" s="1"/>
  <c r="F382" i="8" s="1"/>
  <c r="G381" i="8" s="1"/>
  <c r="H380" i="8" s="1"/>
  <c r="I379" i="8" s="1"/>
  <c r="J378" i="8" s="1"/>
  <c r="K377" i="8" s="1"/>
  <c r="L376" i="8" s="1"/>
  <c r="M375" i="8" s="1"/>
  <c r="N374" i="8" s="1"/>
  <c r="O373" i="8" s="1"/>
  <c r="P372" i="8" s="1"/>
  <c r="Q371" i="8" s="1"/>
  <c r="R370" i="8" s="1"/>
  <c r="S369" i="8" s="1"/>
  <c r="T368" i="8" s="1"/>
  <c r="C384" i="8"/>
  <c r="D383" i="8"/>
  <c r="E382" i="8" s="1"/>
  <c r="F381" i="8" s="1"/>
  <c r="G380" i="8" s="1"/>
  <c r="H379" i="8" s="1"/>
  <c r="I378" i="8" s="1"/>
  <c r="J377" i="8" s="1"/>
  <c r="K376" i="8" s="1"/>
  <c r="L375" i="8" s="1"/>
  <c r="M374" i="8" s="1"/>
  <c r="N373" i="8" s="1"/>
  <c r="O372" i="8" s="1"/>
  <c r="P371" i="8" s="1"/>
  <c r="Q370" i="8" s="1"/>
  <c r="R369" i="8" s="1"/>
  <c r="S368" i="8" s="1"/>
  <c r="T367" i="8" s="1"/>
  <c r="C383" i="8"/>
  <c r="D382" i="8" s="1"/>
  <c r="E381" i="8" s="1"/>
  <c r="F380" i="8" s="1"/>
  <c r="G379" i="8" s="1"/>
  <c r="H378" i="8" s="1"/>
  <c r="I377" i="8" s="1"/>
  <c r="J376" i="8" s="1"/>
  <c r="K375" i="8" s="1"/>
  <c r="L374" i="8" s="1"/>
  <c r="M373" i="8" s="1"/>
  <c r="N372" i="8" s="1"/>
  <c r="O371" i="8" s="1"/>
  <c r="P370" i="8" s="1"/>
  <c r="Q369" i="8" s="1"/>
  <c r="R368" i="8" s="1"/>
  <c r="S367" i="8" s="1"/>
  <c r="T366" i="8" s="1"/>
  <c r="C382" i="8"/>
  <c r="D381" i="8" s="1"/>
  <c r="E380" i="8" s="1"/>
  <c r="F379" i="8" s="1"/>
  <c r="G378" i="8" s="1"/>
  <c r="H377" i="8" s="1"/>
  <c r="I376" i="8" s="1"/>
  <c r="C381" i="8"/>
  <c r="D380" i="8" s="1"/>
  <c r="E379" i="8" s="1"/>
  <c r="F378" i="8" s="1"/>
  <c r="G377" i="8" s="1"/>
  <c r="H376" i="8" s="1"/>
  <c r="I375" i="8" s="1"/>
  <c r="J374" i="8" s="1"/>
  <c r="K373" i="8" s="1"/>
  <c r="L372" i="8" s="1"/>
  <c r="M371" i="8" s="1"/>
  <c r="N370" i="8" s="1"/>
  <c r="O369" i="8" s="1"/>
  <c r="P368" i="8" s="1"/>
  <c r="Q367" i="8" s="1"/>
  <c r="R366" i="8" s="1"/>
  <c r="S365" i="8" s="1"/>
  <c r="T364" i="8" s="1"/>
  <c r="C380" i="8"/>
  <c r="D379" i="8" s="1"/>
  <c r="E378" i="8" s="1"/>
  <c r="F377" i="8" s="1"/>
  <c r="G376" i="8" s="1"/>
  <c r="H375" i="8" s="1"/>
  <c r="I374" i="8" s="1"/>
  <c r="J373" i="8" s="1"/>
  <c r="K372" i="8" s="1"/>
  <c r="L371" i="8" s="1"/>
  <c r="M370" i="8" s="1"/>
  <c r="N369" i="8" s="1"/>
  <c r="O368" i="8" s="1"/>
  <c r="P367" i="8" s="1"/>
  <c r="Q366" i="8" s="1"/>
  <c r="R365" i="8" s="1"/>
  <c r="S364" i="8" s="1"/>
  <c r="T363" i="8" s="1"/>
  <c r="C379" i="8"/>
  <c r="D378" i="8" s="1"/>
  <c r="E377" i="8" s="1"/>
  <c r="F376" i="8" s="1"/>
  <c r="G375" i="8" s="1"/>
  <c r="H374" i="8" s="1"/>
  <c r="I373" i="8" s="1"/>
  <c r="J372" i="8" s="1"/>
  <c r="K371" i="8" s="1"/>
  <c r="L370" i="8" s="1"/>
  <c r="M369" i="8" s="1"/>
  <c r="N368" i="8" s="1"/>
  <c r="O367" i="8" s="1"/>
  <c r="P366" i="8" s="1"/>
  <c r="Q365" i="8" s="1"/>
  <c r="R364" i="8" s="1"/>
  <c r="S363" i="8" s="1"/>
  <c r="T362" i="8" s="1"/>
  <c r="C378" i="8"/>
  <c r="D377" i="8" s="1"/>
  <c r="E376" i="8" s="1"/>
  <c r="F375" i="8" s="1"/>
  <c r="G374" i="8" s="1"/>
  <c r="H373" i="8" s="1"/>
  <c r="I372" i="8" s="1"/>
  <c r="J371" i="8" s="1"/>
  <c r="K370" i="8" s="1"/>
  <c r="L369" i="8" s="1"/>
  <c r="M368" i="8" s="1"/>
  <c r="N367" i="8" s="1"/>
  <c r="O366" i="8" s="1"/>
  <c r="P365" i="8" s="1"/>
  <c r="Q364" i="8" s="1"/>
  <c r="R363" i="8" s="1"/>
  <c r="S362" i="8" s="1"/>
  <c r="T361" i="8" s="1"/>
  <c r="C377" i="8"/>
  <c r="D376" i="8" s="1"/>
  <c r="E375" i="8" s="1"/>
  <c r="F374" i="8" s="1"/>
  <c r="G373" i="8" s="1"/>
  <c r="H372" i="8" s="1"/>
  <c r="I371" i="8" s="1"/>
  <c r="J370" i="8" s="1"/>
  <c r="K369" i="8" s="1"/>
  <c r="L368" i="8" s="1"/>
  <c r="M367" i="8" s="1"/>
  <c r="N366" i="8" s="1"/>
  <c r="O365" i="8" s="1"/>
  <c r="P364" i="8" s="1"/>
  <c r="Q363" i="8" s="1"/>
  <c r="R362" i="8" s="1"/>
  <c r="S361" i="8" s="1"/>
  <c r="T360" i="8" s="1"/>
  <c r="C376" i="8"/>
  <c r="D375" i="8" s="1"/>
  <c r="E374" i="8" s="1"/>
  <c r="F373" i="8" s="1"/>
  <c r="G372" i="8" s="1"/>
  <c r="H371" i="8" s="1"/>
  <c r="I370" i="8" s="1"/>
  <c r="J369" i="8" s="1"/>
  <c r="K368" i="8" s="1"/>
  <c r="L367" i="8" s="1"/>
  <c r="M366" i="8" s="1"/>
  <c r="N365" i="8" s="1"/>
  <c r="O364" i="8" s="1"/>
  <c r="P363" i="8" s="1"/>
  <c r="Q362" i="8" s="1"/>
  <c r="R361" i="8" s="1"/>
  <c r="S360" i="8" s="1"/>
  <c r="T359" i="8" s="1"/>
  <c r="C375" i="8"/>
  <c r="D374" i="8" s="1"/>
  <c r="E373" i="8" s="1"/>
  <c r="F372" i="8" s="1"/>
  <c r="G371" i="8" s="1"/>
  <c r="H370" i="8" s="1"/>
  <c r="I369" i="8" s="1"/>
  <c r="J368" i="8" s="1"/>
  <c r="K367" i="8" s="1"/>
  <c r="L366" i="8" s="1"/>
  <c r="M365" i="8" s="1"/>
  <c r="N364" i="8" s="1"/>
  <c r="O363" i="8" s="1"/>
  <c r="P362" i="8" s="1"/>
  <c r="Q361" i="8" s="1"/>
  <c r="R360" i="8" s="1"/>
  <c r="S359" i="8" s="1"/>
  <c r="T358" i="8" s="1"/>
  <c r="C374" i="8"/>
  <c r="D373" i="8" s="1"/>
  <c r="E372" i="8" s="1"/>
  <c r="F371" i="8" s="1"/>
  <c r="G370" i="8" s="1"/>
  <c r="H369" i="8" s="1"/>
  <c r="I368" i="8" s="1"/>
  <c r="J367" i="8" s="1"/>
  <c r="K366" i="8" s="1"/>
  <c r="L365" i="8" s="1"/>
  <c r="M364" i="8" s="1"/>
  <c r="N363" i="8" s="1"/>
  <c r="O362" i="8" s="1"/>
  <c r="P361" i="8" s="1"/>
  <c r="Q360" i="8" s="1"/>
  <c r="R359" i="8" s="1"/>
  <c r="S358" i="8" s="1"/>
  <c r="T357" i="8" s="1"/>
  <c r="C373" i="8"/>
  <c r="D372" i="8" s="1"/>
  <c r="E371" i="8" s="1"/>
  <c r="F370" i="8" s="1"/>
  <c r="G369" i="8" s="1"/>
  <c r="H368" i="8" s="1"/>
  <c r="I367" i="8" s="1"/>
  <c r="J366" i="8" s="1"/>
  <c r="K365" i="8" s="1"/>
  <c r="L364" i="8" s="1"/>
  <c r="M363" i="8" s="1"/>
  <c r="N362" i="8" s="1"/>
  <c r="O361" i="8" s="1"/>
  <c r="P360" i="8" s="1"/>
  <c r="Q359" i="8" s="1"/>
  <c r="R358" i="8" s="1"/>
  <c r="S357" i="8" s="1"/>
  <c r="T356" i="8" s="1"/>
  <c r="C372" i="8"/>
  <c r="D371" i="8"/>
  <c r="E370" i="8" s="1"/>
  <c r="F369" i="8" s="1"/>
  <c r="G368" i="8" s="1"/>
  <c r="H367" i="8" s="1"/>
  <c r="I366" i="8" s="1"/>
  <c r="J365" i="8" s="1"/>
  <c r="K364" i="8" s="1"/>
  <c r="L363" i="8" s="1"/>
  <c r="M362" i="8" s="1"/>
  <c r="N361" i="8" s="1"/>
  <c r="O360" i="8" s="1"/>
  <c r="P359" i="8" s="1"/>
  <c r="Q358" i="8" s="1"/>
  <c r="R357" i="8" s="1"/>
  <c r="S356" i="8" s="1"/>
  <c r="T355" i="8" s="1"/>
  <c r="C371" i="8"/>
  <c r="D370" i="8" s="1"/>
  <c r="E369" i="8" s="1"/>
  <c r="F368" i="8" s="1"/>
  <c r="G367" i="8" s="1"/>
  <c r="H366" i="8" s="1"/>
  <c r="I365" i="8" s="1"/>
  <c r="J364" i="8" s="1"/>
  <c r="K363" i="8" s="1"/>
  <c r="L362" i="8" s="1"/>
  <c r="M361" i="8" s="1"/>
  <c r="N360" i="8" s="1"/>
  <c r="O359" i="8" s="1"/>
  <c r="P358" i="8" s="1"/>
  <c r="Q357" i="8" s="1"/>
  <c r="R356" i="8" s="1"/>
  <c r="S355" i="8" s="1"/>
  <c r="T354" i="8" s="1"/>
  <c r="C370" i="8"/>
  <c r="D369" i="8" s="1"/>
  <c r="E368" i="8" s="1"/>
  <c r="F367" i="8" s="1"/>
  <c r="G366" i="8" s="1"/>
  <c r="H365" i="8" s="1"/>
  <c r="I364" i="8" s="1"/>
  <c r="C369" i="8"/>
  <c r="D368" i="8" s="1"/>
  <c r="E367" i="8" s="1"/>
  <c r="F366" i="8" s="1"/>
  <c r="G365" i="8" s="1"/>
  <c r="H364" i="8" s="1"/>
  <c r="I363" i="8" s="1"/>
  <c r="J362" i="8" s="1"/>
  <c r="K361" i="8" s="1"/>
  <c r="L360" i="8" s="1"/>
  <c r="M359" i="8" s="1"/>
  <c r="N358" i="8" s="1"/>
  <c r="O357" i="8" s="1"/>
  <c r="P356" i="8" s="1"/>
  <c r="Q355" i="8" s="1"/>
  <c r="R354" i="8" s="1"/>
  <c r="S353" i="8" s="1"/>
  <c r="T352" i="8" s="1"/>
  <c r="C368" i="8"/>
  <c r="D367" i="8" s="1"/>
  <c r="E366" i="8" s="1"/>
  <c r="F365" i="8" s="1"/>
  <c r="G364" i="8" s="1"/>
  <c r="H363" i="8" s="1"/>
  <c r="I362" i="8" s="1"/>
  <c r="J361" i="8" s="1"/>
  <c r="K360" i="8" s="1"/>
  <c r="L359" i="8" s="1"/>
  <c r="M358" i="8" s="1"/>
  <c r="N357" i="8" s="1"/>
  <c r="O356" i="8" s="1"/>
  <c r="P355" i="8" s="1"/>
  <c r="Q354" i="8" s="1"/>
  <c r="R353" i="8" s="1"/>
  <c r="S352" i="8" s="1"/>
  <c r="T351" i="8" s="1"/>
  <c r="C367" i="8"/>
  <c r="D366" i="8" s="1"/>
  <c r="E365" i="8" s="1"/>
  <c r="F364" i="8" s="1"/>
  <c r="G363" i="8" s="1"/>
  <c r="H362" i="8" s="1"/>
  <c r="I361" i="8" s="1"/>
  <c r="J360" i="8" s="1"/>
  <c r="K359" i="8" s="1"/>
  <c r="L358" i="8" s="1"/>
  <c r="M357" i="8" s="1"/>
  <c r="N356" i="8" s="1"/>
  <c r="O355" i="8" s="1"/>
  <c r="P354" i="8" s="1"/>
  <c r="Q353" i="8" s="1"/>
  <c r="R352" i="8" s="1"/>
  <c r="S351" i="8" s="1"/>
  <c r="T350" i="8" s="1"/>
  <c r="C366" i="8"/>
  <c r="D365" i="8" s="1"/>
  <c r="E364" i="8" s="1"/>
  <c r="F363" i="8" s="1"/>
  <c r="G362" i="8" s="1"/>
  <c r="H361" i="8" s="1"/>
  <c r="I360" i="8" s="1"/>
  <c r="J359" i="8" s="1"/>
  <c r="K358" i="8" s="1"/>
  <c r="L357" i="8" s="1"/>
  <c r="M356" i="8" s="1"/>
  <c r="N355" i="8" s="1"/>
  <c r="O354" i="8" s="1"/>
  <c r="P353" i="8" s="1"/>
  <c r="Q352" i="8" s="1"/>
  <c r="R351" i="8" s="1"/>
  <c r="S350" i="8" s="1"/>
  <c r="T349" i="8" s="1"/>
  <c r="C365" i="8"/>
  <c r="D364" i="8" s="1"/>
  <c r="E363" i="8" s="1"/>
  <c r="F362" i="8" s="1"/>
  <c r="G361" i="8" s="1"/>
  <c r="H360" i="8" s="1"/>
  <c r="I359" i="8" s="1"/>
  <c r="J358" i="8" s="1"/>
  <c r="K357" i="8" s="1"/>
  <c r="L356" i="8" s="1"/>
  <c r="M355" i="8" s="1"/>
  <c r="N354" i="8" s="1"/>
  <c r="O353" i="8" s="1"/>
  <c r="P352" i="8" s="1"/>
  <c r="Q351" i="8" s="1"/>
  <c r="R350" i="8" s="1"/>
  <c r="S349" i="8" s="1"/>
  <c r="T348" i="8" s="1"/>
  <c r="C364" i="8"/>
  <c r="C363" i="8"/>
  <c r="D362" i="8" s="1"/>
  <c r="E361" i="8" s="1"/>
  <c r="F360" i="8" s="1"/>
  <c r="G359" i="8" s="1"/>
  <c r="H358" i="8" s="1"/>
  <c r="I357" i="8" s="1"/>
  <c r="J356" i="8" s="1"/>
  <c r="K355" i="8" s="1"/>
  <c r="L354" i="8" s="1"/>
  <c r="M353" i="8" s="1"/>
  <c r="N352" i="8" s="1"/>
  <c r="O351" i="8" s="1"/>
  <c r="P350" i="8" s="1"/>
  <c r="Q349" i="8" s="1"/>
  <c r="R348" i="8" s="1"/>
  <c r="S347" i="8" s="1"/>
  <c r="T346" i="8" s="1"/>
  <c r="C362" i="8"/>
  <c r="D361" i="8" s="1"/>
  <c r="E360" i="8" s="1"/>
  <c r="F359" i="8" s="1"/>
  <c r="G358" i="8" s="1"/>
  <c r="H357" i="8" s="1"/>
  <c r="I356" i="8" s="1"/>
  <c r="J355" i="8" s="1"/>
  <c r="K354" i="8" s="1"/>
  <c r="L353" i="8" s="1"/>
  <c r="M352" i="8" s="1"/>
  <c r="N351" i="8" s="1"/>
  <c r="O350" i="8" s="1"/>
  <c r="P349" i="8" s="1"/>
  <c r="Q348" i="8" s="1"/>
  <c r="R347" i="8" s="1"/>
  <c r="S346" i="8" s="1"/>
  <c r="T345" i="8" s="1"/>
  <c r="C361" i="8"/>
  <c r="D360" i="8" s="1"/>
  <c r="E359" i="8" s="1"/>
  <c r="F358" i="8" s="1"/>
  <c r="G357" i="8" s="1"/>
  <c r="H356" i="8" s="1"/>
  <c r="I355" i="8" s="1"/>
  <c r="J354" i="8" s="1"/>
  <c r="K353" i="8" s="1"/>
  <c r="L352" i="8" s="1"/>
  <c r="M351" i="8" s="1"/>
  <c r="N350" i="8" s="1"/>
  <c r="O349" i="8" s="1"/>
  <c r="P348" i="8" s="1"/>
  <c r="Q347" i="8" s="1"/>
  <c r="R346" i="8" s="1"/>
  <c r="S345" i="8" s="1"/>
  <c r="T344" i="8" s="1"/>
  <c r="C360" i="8"/>
  <c r="D359" i="8"/>
  <c r="E358" i="8" s="1"/>
  <c r="F357" i="8" s="1"/>
  <c r="G356" i="8" s="1"/>
  <c r="H355" i="8" s="1"/>
  <c r="I354" i="8" s="1"/>
  <c r="J353" i="8" s="1"/>
  <c r="K352" i="8" s="1"/>
  <c r="L351" i="8" s="1"/>
  <c r="M350" i="8" s="1"/>
  <c r="N349" i="8" s="1"/>
  <c r="O348" i="8" s="1"/>
  <c r="P347" i="8" s="1"/>
  <c r="Q346" i="8" s="1"/>
  <c r="R345" i="8" s="1"/>
  <c r="S344" i="8" s="1"/>
  <c r="T343" i="8" s="1"/>
  <c r="C359" i="8"/>
  <c r="D358" i="8" s="1"/>
  <c r="E357" i="8" s="1"/>
  <c r="F356" i="8" s="1"/>
  <c r="G355" i="8" s="1"/>
  <c r="H354" i="8" s="1"/>
  <c r="I353" i="8" s="1"/>
  <c r="J352" i="8" s="1"/>
  <c r="K351" i="8" s="1"/>
  <c r="L350" i="8" s="1"/>
  <c r="M349" i="8" s="1"/>
  <c r="N348" i="8" s="1"/>
  <c r="O347" i="8" s="1"/>
  <c r="P346" i="8" s="1"/>
  <c r="Q345" i="8" s="1"/>
  <c r="R344" i="8" s="1"/>
  <c r="S343" i="8" s="1"/>
  <c r="T342" i="8" s="1"/>
  <c r="C358" i="8"/>
  <c r="D357" i="8" s="1"/>
  <c r="E356" i="8" s="1"/>
  <c r="F355" i="8" s="1"/>
  <c r="G354" i="8" s="1"/>
  <c r="H353" i="8" s="1"/>
  <c r="I352" i="8" s="1"/>
  <c r="J351" i="8" s="1"/>
  <c r="K350" i="8" s="1"/>
  <c r="L349" i="8" s="1"/>
  <c r="M348" i="8" s="1"/>
  <c r="N347" i="8" s="1"/>
  <c r="O346" i="8" s="1"/>
  <c r="P345" i="8" s="1"/>
  <c r="Q344" i="8" s="1"/>
  <c r="R343" i="8" s="1"/>
  <c r="S342" i="8" s="1"/>
  <c r="T341" i="8" s="1"/>
  <c r="C357" i="8"/>
  <c r="D356" i="8" s="1"/>
  <c r="E355" i="8" s="1"/>
  <c r="F354" i="8" s="1"/>
  <c r="G353" i="8" s="1"/>
  <c r="H352" i="8" s="1"/>
  <c r="I351" i="8" s="1"/>
  <c r="C356" i="8"/>
  <c r="D355" i="8" s="1"/>
  <c r="E354" i="8" s="1"/>
  <c r="F353" i="8" s="1"/>
  <c r="G352" i="8" s="1"/>
  <c r="H351" i="8" s="1"/>
  <c r="I350" i="8" s="1"/>
  <c r="J349" i="8" s="1"/>
  <c r="K348" i="8" s="1"/>
  <c r="L347" i="8" s="1"/>
  <c r="M346" i="8" s="1"/>
  <c r="N345" i="8" s="1"/>
  <c r="O344" i="8" s="1"/>
  <c r="P343" i="8" s="1"/>
  <c r="Q342" i="8" s="1"/>
  <c r="R341" i="8" s="1"/>
  <c r="S340" i="8" s="1"/>
  <c r="T339" i="8" s="1"/>
  <c r="C355" i="8"/>
  <c r="D354" i="8"/>
  <c r="E353" i="8" s="1"/>
  <c r="F352" i="8" s="1"/>
  <c r="G351" i="8" s="1"/>
  <c r="H350" i="8" s="1"/>
  <c r="I349" i="8" s="1"/>
  <c r="J348" i="8" s="1"/>
  <c r="K347" i="8" s="1"/>
  <c r="L346" i="8" s="1"/>
  <c r="M345" i="8" s="1"/>
  <c r="N344" i="8" s="1"/>
  <c r="O343" i="8" s="1"/>
  <c r="P342" i="8" s="1"/>
  <c r="Q341" i="8" s="1"/>
  <c r="R340" i="8" s="1"/>
  <c r="S339" i="8" s="1"/>
  <c r="T338" i="8" s="1"/>
  <c r="C354" i="8"/>
  <c r="D353" i="8" s="1"/>
  <c r="E352" i="8" s="1"/>
  <c r="F351" i="8" s="1"/>
  <c r="G350" i="8" s="1"/>
  <c r="H349" i="8" s="1"/>
  <c r="I348" i="8" s="1"/>
  <c r="J347" i="8" s="1"/>
  <c r="K346" i="8" s="1"/>
  <c r="L345" i="8" s="1"/>
  <c r="M344" i="8" s="1"/>
  <c r="N343" i="8" s="1"/>
  <c r="O342" i="8" s="1"/>
  <c r="P341" i="8" s="1"/>
  <c r="Q340" i="8" s="1"/>
  <c r="R339" i="8" s="1"/>
  <c r="S338" i="8" s="1"/>
  <c r="T337" i="8" s="1"/>
  <c r="C353" i="8"/>
  <c r="D352" i="8" s="1"/>
  <c r="E351" i="8" s="1"/>
  <c r="F350" i="8" s="1"/>
  <c r="G349" i="8" s="1"/>
  <c r="H348" i="8" s="1"/>
  <c r="I347" i="8" s="1"/>
  <c r="J346" i="8" s="1"/>
  <c r="K345" i="8" s="1"/>
  <c r="L344" i="8" s="1"/>
  <c r="M343" i="8" s="1"/>
  <c r="N342" i="8" s="1"/>
  <c r="O341" i="8" s="1"/>
  <c r="P340" i="8" s="1"/>
  <c r="Q339" i="8" s="1"/>
  <c r="R338" i="8" s="1"/>
  <c r="S337" i="8" s="1"/>
  <c r="T336" i="8" s="1"/>
  <c r="C352" i="8"/>
  <c r="D351" i="8" s="1"/>
  <c r="E350" i="8" s="1"/>
  <c r="F349" i="8" s="1"/>
  <c r="G348" i="8" s="1"/>
  <c r="H347" i="8" s="1"/>
  <c r="I346" i="8" s="1"/>
  <c r="J345" i="8" s="1"/>
  <c r="K344" i="8" s="1"/>
  <c r="L343" i="8" s="1"/>
  <c r="M342" i="8" s="1"/>
  <c r="N341" i="8" s="1"/>
  <c r="O340" i="8" s="1"/>
  <c r="P339" i="8" s="1"/>
  <c r="Q338" i="8" s="1"/>
  <c r="R337" i="8" s="1"/>
  <c r="S336" i="8" s="1"/>
  <c r="T335" i="8" s="1"/>
  <c r="C351" i="8"/>
  <c r="D350" i="8" s="1"/>
  <c r="E349" i="8" s="1"/>
  <c r="F348" i="8" s="1"/>
  <c r="G347" i="8" s="1"/>
  <c r="H346" i="8" s="1"/>
  <c r="I345" i="8" s="1"/>
  <c r="J344" i="8" s="1"/>
  <c r="K343" i="8" s="1"/>
  <c r="L342" i="8" s="1"/>
  <c r="M341" i="8" s="1"/>
  <c r="N340" i="8" s="1"/>
  <c r="O339" i="8" s="1"/>
  <c r="P338" i="8" s="1"/>
  <c r="Q337" i="8" s="1"/>
  <c r="R336" i="8" s="1"/>
  <c r="S335" i="8" s="1"/>
  <c r="T334" i="8" s="1"/>
  <c r="C350" i="8"/>
  <c r="D349" i="8" s="1"/>
  <c r="E348" i="8" s="1"/>
  <c r="F347" i="8" s="1"/>
  <c r="G346" i="8" s="1"/>
  <c r="H345" i="8" s="1"/>
  <c r="I344" i="8" s="1"/>
  <c r="J343" i="8" s="1"/>
  <c r="K342" i="8" s="1"/>
  <c r="L341" i="8" s="1"/>
  <c r="M340" i="8" s="1"/>
  <c r="N339" i="8" s="1"/>
  <c r="O338" i="8" s="1"/>
  <c r="P337" i="8" s="1"/>
  <c r="Q336" i="8" s="1"/>
  <c r="R335" i="8" s="1"/>
  <c r="S334" i="8" s="1"/>
  <c r="T333" i="8" s="1"/>
  <c r="C349" i="8"/>
  <c r="C348" i="8"/>
  <c r="C347" i="8"/>
  <c r="D346" i="8" s="1"/>
  <c r="E345" i="8" s="1"/>
  <c r="F344" i="8" s="1"/>
  <c r="G343" i="8" s="1"/>
  <c r="H342" i="8" s="1"/>
  <c r="I341" i="8" s="1"/>
  <c r="J340" i="8" s="1"/>
  <c r="K339" i="8" s="1"/>
  <c r="L338" i="8" s="1"/>
  <c r="M337" i="8" s="1"/>
  <c r="N336" i="8" s="1"/>
  <c r="O335" i="8" s="1"/>
  <c r="P334" i="8" s="1"/>
  <c r="Q333" i="8" s="1"/>
  <c r="R332" i="8" s="1"/>
  <c r="S331" i="8" s="1"/>
  <c r="T330" i="8" s="1"/>
  <c r="C346" i="8"/>
  <c r="D345" i="8" s="1"/>
  <c r="E344" i="8" s="1"/>
  <c r="F343" i="8" s="1"/>
  <c r="G342" i="8" s="1"/>
  <c r="H341" i="8" s="1"/>
  <c r="I340" i="8" s="1"/>
  <c r="J339" i="8" s="1"/>
  <c r="K338" i="8" s="1"/>
  <c r="L337" i="8" s="1"/>
  <c r="M336" i="8" s="1"/>
  <c r="N335" i="8" s="1"/>
  <c r="O334" i="8" s="1"/>
  <c r="P333" i="8" s="1"/>
  <c r="Q332" i="8" s="1"/>
  <c r="R331" i="8" s="1"/>
  <c r="S330" i="8" s="1"/>
  <c r="T329" i="8" s="1"/>
  <c r="C345" i="8"/>
  <c r="C344" i="8"/>
  <c r="C343" i="8"/>
  <c r="D342" i="8" s="1"/>
  <c r="E341" i="8" s="1"/>
  <c r="F340" i="8" s="1"/>
  <c r="G339" i="8" s="1"/>
  <c r="H338" i="8" s="1"/>
  <c r="I337" i="8" s="1"/>
  <c r="J336" i="8" s="1"/>
  <c r="K335" i="8" s="1"/>
  <c r="L334" i="8" s="1"/>
  <c r="M333" i="8" s="1"/>
  <c r="N332" i="8" s="1"/>
  <c r="O331" i="8" s="1"/>
  <c r="P330" i="8" s="1"/>
  <c r="Q329" i="8" s="1"/>
  <c r="R328" i="8" s="1"/>
  <c r="S327" i="8" s="1"/>
  <c r="T326" i="8" s="1"/>
  <c r="C342" i="8"/>
  <c r="C341" i="8"/>
  <c r="D340" i="8" s="1"/>
  <c r="E339" i="8" s="1"/>
  <c r="F338" i="8" s="1"/>
  <c r="G337" i="8" s="1"/>
  <c r="H336" i="8" s="1"/>
  <c r="I335" i="8" s="1"/>
  <c r="J334" i="8" s="1"/>
  <c r="K333" i="8" s="1"/>
  <c r="L332" i="8" s="1"/>
  <c r="M331" i="8" s="1"/>
  <c r="N330" i="8" s="1"/>
  <c r="O329" i="8" s="1"/>
  <c r="P328" i="8" s="1"/>
  <c r="Q327" i="8" s="1"/>
  <c r="R326" i="8" s="1"/>
  <c r="S325" i="8" s="1"/>
  <c r="T324" i="8" s="1"/>
  <c r="C340" i="8"/>
  <c r="D339" i="8"/>
  <c r="E338" i="8" s="1"/>
  <c r="F337" i="8" s="1"/>
  <c r="G336" i="8" s="1"/>
  <c r="H335" i="8" s="1"/>
  <c r="I334" i="8" s="1"/>
  <c r="J333" i="8" s="1"/>
  <c r="K332" i="8" s="1"/>
  <c r="L331" i="8" s="1"/>
  <c r="M330" i="8" s="1"/>
  <c r="N329" i="8" s="1"/>
  <c r="O328" i="8" s="1"/>
  <c r="P327" i="8" s="1"/>
  <c r="Q326" i="8" s="1"/>
  <c r="R325" i="8" s="1"/>
  <c r="S324" i="8" s="1"/>
  <c r="T323" i="8" s="1"/>
  <c r="C339" i="8"/>
  <c r="D338" i="8" s="1"/>
  <c r="E337" i="8" s="1"/>
  <c r="C338" i="8"/>
  <c r="D337" i="8" s="1"/>
  <c r="E336" i="8" s="1"/>
  <c r="F335" i="8" s="1"/>
  <c r="G334" i="8" s="1"/>
  <c r="H333" i="8" s="1"/>
  <c r="I332" i="8" s="1"/>
  <c r="J331" i="8" s="1"/>
  <c r="K330" i="8" s="1"/>
  <c r="L329" i="8" s="1"/>
  <c r="M328" i="8" s="1"/>
  <c r="N327" i="8" s="1"/>
  <c r="O326" i="8" s="1"/>
  <c r="P325" i="8" s="1"/>
  <c r="Q324" i="8" s="1"/>
  <c r="R323" i="8" s="1"/>
  <c r="S322" i="8" s="1"/>
  <c r="T321" i="8" s="1"/>
  <c r="C337" i="8"/>
  <c r="D336" i="8" s="1"/>
  <c r="E335" i="8" s="1"/>
  <c r="F334" i="8" s="1"/>
  <c r="G333" i="8" s="1"/>
  <c r="H332" i="8" s="1"/>
  <c r="I331" i="8" s="1"/>
  <c r="J330" i="8" s="1"/>
  <c r="K329" i="8" s="1"/>
  <c r="L328" i="8" s="1"/>
  <c r="M327" i="8" s="1"/>
  <c r="N326" i="8" s="1"/>
  <c r="O325" i="8" s="1"/>
  <c r="P324" i="8" s="1"/>
  <c r="Q323" i="8" s="1"/>
  <c r="R322" i="8" s="1"/>
  <c r="S321" i="8" s="1"/>
  <c r="T320" i="8" s="1"/>
  <c r="C336" i="8"/>
  <c r="D335" i="8" s="1"/>
  <c r="E334" i="8" s="1"/>
  <c r="F333" i="8" s="1"/>
  <c r="G332" i="8" s="1"/>
  <c r="H331" i="8" s="1"/>
  <c r="I330" i="8" s="1"/>
  <c r="J329" i="8" s="1"/>
  <c r="K328" i="8" s="1"/>
  <c r="L327" i="8" s="1"/>
  <c r="M326" i="8" s="1"/>
  <c r="N325" i="8" s="1"/>
  <c r="O324" i="8" s="1"/>
  <c r="P323" i="8" s="1"/>
  <c r="Q322" i="8" s="1"/>
  <c r="R321" i="8" s="1"/>
  <c r="S320" i="8" s="1"/>
  <c r="T319" i="8" s="1"/>
  <c r="C335" i="8"/>
  <c r="D334" i="8" s="1"/>
  <c r="E333" i="8" s="1"/>
  <c r="F332" i="8" s="1"/>
  <c r="G331" i="8" s="1"/>
  <c r="H330" i="8" s="1"/>
  <c r="I329" i="8" s="1"/>
  <c r="J328" i="8" s="1"/>
  <c r="K327" i="8" s="1"/>
  <c r="L326" i="8" s="1"/>
  <c r="M325" i="8" s="1"/>
  <c r="N324" i="8" s="1"/>
  <c r="O323" i="8" s="1"/>
  <c r="P322" i="8" s="1"/>
  <c r="Q321" i="8" s="1"/>
  <c r="R320" i="8" s="1"/>
  <c r="S319" i="8" s="1"/>
  <c r="T318" i="8" s="1"/>
  <c r="C334" i="8"/>
  <c r="D333" i="8" s="1"/>
  <c r="E332" i="8" s="1"/>
  <c r="F331" i="8" s="1"/>
  <c r="G330" i="8" s="1"/>
  <c r="H329" i="8" s="1"/>
  <c r="I328" i="8" s="1"/>
  <c r="J327" i="8" s="1"/>
  <c r="K326" i="8" s="1"/>
  <c r="L325" i="8" s="1"/>
  <c r="M324" i="8" s="1"/>
  <c r="N323" i="8" s="1"/>
  <c r="O322" i="8" s="1"/>
  <c r="P321" i="8" s="1"/>
  <c r="Q320" i="8" s="1"/>
  <c r="R319" i="8" s="1"/>
  <c r="S318" i="8" s="1"/>
  <c r="T317" i="8" s="1"/>
  <c r="C333" i="8"/>
  <c r="D332" i="8" s="1"/>
  <c r="E331" i="8" s="1"/>
  <c r="F330" i="8" s="1"/>
  <c r="G329" i="8" s="1"/>
  <c r="H328" i="8" s="1"/>
  <c r="I327" i="8" s="1"/>
  <c r="J326" i="8" s="1"/>
  <c r="K325" i="8" s="1"/>
  <c r="L324" i="8" s="1"/>
  <c r="M323" i="8" s="1"/>
  <c r="N322" i="8" s="1"/>
  <c r="O321" i="8" s="1"/>
  <c r="P320" i="8" s="1"/>
  <c r="Q319" i="8" s="1"/>
  <c r="R318" i="8" s="1"/>
  <c r="S317" i="8" s="1"/>
  <c r="T316" i="8" s="1"/>
  <c r="C332" i="8"/>
  <c r="D331" i="8" s="1"/>
  <c r="E330" i="8" s="1"/>
  <c r="F329" i="8" s="1"/>
  <c r="G328" i="8" s="1"/>
  <c r="H327" i="8" s="1"/>
  <c r="I326" i="8" s="1"/>
  <c r="J325" i="8" s="1"/>
  <c r="K324" i="8" s="1"/>
  <c r="L323" i="8" s="1"/>
  <c r="M322" i="8" s="1"/>
  <c r="N321" i="8" s="1"/>
  <c r="O320" i="8" s="1"/>
  <c r="P319" i="8" s="1"/>
  <c r="Q318" i="8" s="1"/>
  <c r="R317" i="8" s="1"/>
  <c r="S316" i="8" s="1"/>
  <c r="T315" i="8" s="1"/>
  <c r="C331" i="8"/>
  <c r="D330" i="8" s="1"/>
  <c r="E329" i="8" s="1"/>
  <c r="F328" i="8" s="1"/>
  <c r="G327" i="8" s="1"/>
  <c r="H326" i="8" s="1"/>
  <c r="I325" i="8" s="1"/>
  <c r="J324" i="8" s="1"/>
  <c r="K323" i="8" s="1"/>
  <c r="L322" i="8" s="1"/>
  <c r="M321" i="8" s="1"/>
  <c r="N320" i="8" s="1"/>
  <c r="O319" i="8" s="1"/>
  <c r="P318" i="8" s="1"/>
  <c r="Q317" i="8" s="1"/>
  <c r="R316" i="8" s="1"/>
  <c r="S315" i="8" s="1"/>
  <c r="T314" i="8" s="1"/>
  <c r="C330" i="8"/>
  <c r="D329" i="8" s="1"/>
  <c r="E328" i="8" s="1"/>
  <c r="F327" i="8" s="1"/>
  <c r="G326" i="8" s="1"/>
  <c r="H325" i="8" s="1"/>
  <c r="I324" i="8" s="1"/>
  <c r="J323" i="8" s="1"/>
  <c r="K322" i="8" s="1"/>
  <c r="L321" i="8" s="1"/>
  <c r="M320" i="8" s="1"/>
  <c r="N319" i="8" s="1"/>
  <c r="O318" i="8" s="1"/>
  <c r="P317" i="8" s="1"/>
  <c r="Q316" i="8" s="1"/>
  <c r="R315" i="8" s="1"/>
  <c r="S314" i="8" s="1"/>
  <c r="T313" i="8" s="1"/>
  <c r="C329" i="8"/>
  <c r="D328" i="8" s="1"/>
  <c r="E327" i="8" s="1"/>
  <c r="F326" i="8" s="1"/>
  <c r="G325" i="8" s="1"/>
  <c r="H324" i="8" s="1"/>
  <c r="I323" i="8" s="1"/>
  <c r="J322" i="8" s="1"/>
  <c r="K321" i="8" s="1"/>
  <c r="L320" i="8" s="1"/>
  <c r="M319" i="8" s="1"/>
  <c r="N318" i="8" s="1"/>
  <c r="O317" i="8" s="1"/>
  <c r="P316" i="8" s="1"/>
  <c r="Q315" i="8" s="1"/>
  <c r="R314" i="8" s="1"/>
  <c r="S313" i="8" s="1"/>
  <c r="T312" i="8" s="1"/>
  <c r="C328" i="8"/>
  <c r="D327" i="8" s="1"/>
  <c r="E326" i="8" s="1"/>
  <c r="F325" i="8" s="1"/>
  <c r="G324" i="8" s="1"/>
  <c r="H323" i="8" s="1"/>
  <c r="I322" i="8" s="1"/>
  <c r="J321" i="8" s="1"/>
  <c r="K320" i="8" s="1"/>
  <c r="L319" i="8" s="1"/>
  <c r="M318" i="8" s="1"/>
  <c r="N317" i="8" s="1"/>
  <c r="O316" i="8" s="1"/>
  <c r="P315" i="8" s="1"/>
  <c r="Q314" i="8" s="1"/>
  <c r="R313" i="8" s="1"/>
  <c r="S312" i="8" s="1"/>
  <c r="T311" i="8" s="1"/>
  <c r="C327" i="8"/>
  <c r="D326" i="8" s="1"/>
  <c r="E325" i="8" s="1"/>
  <c r="F324" i="8" s="1"/>
  <c r="G323" i="8" s="1"/>
  <c r="H322" i="8" s="1"/>
  <c r="I321" i="8" s="1"/>
  <c r="J320" i="8" s="1"/>
  <c r="K319" i="8" s="1"/>
  <c r="L318" i="8" s="1"/>
  <c r="M317" i="8" s="1"/>
  <c r="N316" i="8" s="1"/>
  <c r="O315" i="8" s="1"/>
  <c r="P314" i="8" s="1"/>
  <c r="Q313" i="8" s="1"/>
  <c r="R312" i="8" s="1"/>
  <c r="S311" i="8" s="1"/>
  <c r="T310" i="8" s="1"/>
  <c r="C326" i="8"/>
  <c r="D325" i="8" s="1"/>
  <c r="E324" i="8" s="1"/>
  <c r="F323" i="8" s="1"/>
  <c r="G322" i="8" s="1"/>
  <c r="H321" i="8" s="1"/>
  <c r="I320" i="8" s="1"/>
  <c r="J319" i="8" s="1"/>
  <c r="K318" i="8" s="1"/>
  <c r="L317" i="8" s="1"/>
  <c r="M316" i="8" s="1"/>
  <c r="N315" i="8" s="1"/>
  <c r="O314" i="8" s="1"/>
  <c r="P313" i="8" s="1"/>
  <c r="Q312" i="8" s="1"/>
  <c r="R311" i="8" s="1"/>
  <c r="S310" i="8" s="1"/>
  <c r="T309" i="8" s="1"/>
  <c r="C325" i="8"/>
  <c r="C324" i="8"/>
  <c r="D323" i="8" s="1"/>
  <c r="C323" i="8"/>
  <c r="D322" i="8" s="1"/>
  <c r="E321" i="8" s="1"/>
  <c r="F320" i="8" s="1"/>
  <c r="G319" i="8" s="1"/>
  <c r="H318" i="8" s="1"/>
  <c r="I317" i="8" s="1"/>
  <c r="J316" i="8" s="1"/>
  <c r="K315" i="8" s="1"/>
  <c r="L314" i="8" s="1"/>
  <c r="M313" i="8" s="1"/>
  <c r="N312" i="8" s="1"/>
  <c r="O311" i="8" s="1"/>
  <c r="P310" i="8" s="1"/>
  <c r="Q309" i="8" s="1"/>
  <c r="R308" i="8" s="1"/>
  <c r="S307" i="8" s="1"/>
  <c r="T306" i="8" s="1"/>
  <c r="C322" i="8"/>
  <c r="D321" i="8" s="1"/>
  <c r="E320" i="8" s="1"/>
  <c r="F319" i="8" s="1"/>
  <c r="G318" i="8" s="1"/>
  <c r="H317" i="8" s="1"/>
  <c r="I316" i="8" s="1"/>
  <c r="J315" i="8" s="1"/>
  <c r="K314" i="8" s="1"/>
  <c r="L313" i="8" s="1"/>
  <c r="M312" i="8" s="1"/>
  <c r="N311" i="8" s="1"/>
  <c r="O310" i="8" s="1"/>
  <c r="P309" i="8" s="1"/>
  <c r="Q308" i="8" s="1"/>
  <c r="R307" i="8" s="1"/>
  <c r="S306" i="8" s="1"/>
  <c r="T305" i="8" s="1"/>
  <c r="C321" i="8"/>
  <c r="D320" i="8" s="1"/>
  <c r="E319" i="8" s="1"/>
  <c r="F318" i="8" s="1"/>
  <c r="G317" i="8" s="1"/>
  <c r="H316" i="8" s="1"/>
  <c r="I315" i="8" s="1"/>
  <c r="J314" i="8" s="1"/>
  <c r="K313" i="8" s="1"/>
  <c r="L312" i="8" s="1"/>
  <c r="M311" i="8" s="1"/>
  <c r="N310" i="8" s="1"/>
  <c r="O309" i="8" s="1"/>
  <c r="P308" i="8" s="1"/>
  <c r="Q307" i="8" s="1"/>
  <c r="R306" i="8" s="1"/>
  <c r="S305" i="8" s="1"/>
  <c r="T304" i="8" s="1"/>
  <c r="C320" i="8"/>
  <c r="D319" i="8" s="1"/>
  <c r="E318" i="8" s="1"/>
  <c r="F317" i="8" s="1"/>
  <c r="G316" i="8" s="1"/>
  <c r="H315" i="8" s="1"/>
  <c r="I314" i="8" s="1"/>
  <c r="J313" i="8" s="1"/>
  <c r="K312" i="8" s="1"/>
  <c r="L311" i="8" s="1"/>
  <c r="M310" i="8" s="1"/>
  <c r="N309" i="8" s="1"/>
  <c r="O308" i="8" s="1"/>
  <c r="P307" i="8" s="1"/>
  <c r="Q306" i="8" s="1"/>
  <c r="R305" i="8" s="1"/>
  <c r="S304" i="8" s="1"/>
  <c r="T303" i="8" s="1"/>
  <c r="X303" i="8" s="1"/>
  <c r="C319" i="8"/>
  <c r="D318" i="8" s="1"/>
  <c r="E317" i="8" s="1"/>
  <c r="F316" i="8" s="1"/>
  <c r="G315" i="8" s="1"/>
  <c r="H314" i="8" s="1"/>
  <c r="I313" i="8" s="1"/>
  <c r="J312" i="8" s="1"/>
  <c r="K311" i="8" s="1"/>
  <c r="L310" i="8" s="1"/>
  <c r="M309" i="8" s="1"/>
  <c r="N308" i="8" s="1"/>
  <c r="O307" i="8" s="1"/>
  <c r="P306" i="8" s="1"/>
  <c r="Q305" i="8" s="1"/>
  <c r="R304" i="8" s="1"/>
  <c r="S303" i="8" s="1"/>
  <c r="T302" i="8" s="1"/>
  <c r="C318" i="8"/>
  <c r="C317" i="8"/>
  <c r="C316" i="8"/>
  <c r="D315" i="8" s="1"/>
  <c r="E314" i="8" s="1"/>
  <c r="F313" i="8" s="1"/>
  <c r="G312" i="8" s="1"/>
  <c r="H311" i="8" s="1"/>
  <c r="I310" i="8" s="1"/>
  <c r="J309" i="8" s="1"/>
  <c r="K308" i="8" s="1"/>
  <c r="L307" i="8" s="1"/>
  <c r="M306" i="8" s="1"/>
  <c r="N305" i="8" s="1"/>
  <c r="O304" i="8" s="1"/>
  <c r="P303" i="8" s="1"/>
  <c r="Q302" i="8" s="1"/>
  <c r="R301" i="8" s="1"/>
  <c r="S300" i="8" s="1"/>
  <c r="T299" i="8" s="1"/>
  <c r="C315" i="8"/>
  <c r="D314" i="8" s="1"/>
  <c r="E313" i="8" s="1"/>
  <c r="F312" i="8" s="1"/>
  <c r="G311" i="8" s="1"/>
  <c r="H310" i="8" s="1"/>
  <c r="I309" i="8" s="1"/>
  <c r="J308" i="8" s="1"/>
  <c r="K307" i="8" s="1"/>
  <c r="L306" i="8" s="1"/>
  <c r="M305" i="8" s="1"/>
  <c r="N304" i="8" s="1"/>
  <c r="O303" i="8" s="1"/>
  <c r="P302" i="8" s="1"/>
  <c r="Q301" i="8" s="1"/>
  <c r="R300" i="8" s="1"/>
  <c r="S299" i="8" s="1"/>
  <c r="T298" i="8" s="1"/>
  <c r="C314" i="8"/>
  <c r="D313" i="8" s="1"/>
  <c r="E312" i="8" s="1"/>
  <c r="F311" i="8" s="1"/>
  <c r="G310" i="8" s="1"/>
  <c r="H309" i="8" s="1"/>
  <c r="I308" i="8" s="1"/>
  <c r="J307" i="8" s="1"/>
  <c r="K306" i="8" s="1"/>
  <c r="L305" i="8" s="1"/>
  <c r="M304" i="8" s="1"/>
  <c r="N303" i="8" s="1"/>
  <c r="O302" i="8" s="1"/>
  <c r="P301" i="8" s="1"/>
  <c r="Q300" i="8" s="1"/>
  <c r="R299" i="8" s="1"/>
  <c r="S298" i="8" s="1"/>
  <c r="T297" i="8" s="1"/>
  <c r="C313" i="8"/>
  <c r="D312" i="8" s="1"/>
  <c r="C312" i="8"/>
  <c r="D311" i="8" s="1"/>
  <c r="E310" i="8" s="1"/>
  <c r="F309" i="8" s="1"/>
  <c r="G308" i="8" s="1"/>
  <c r="H307" i="8" s="1"/>
  <c r="I306" i="8" s="1"/>
  <c r="J305" i="8" s="1"/>
  <c r="K304" i="8" s="1"/>
  <c r="L303" i="8" s="1"/>
  <c r="M302" i="8" s="1"/>
  <c r="N301" i="8" s="1"/>
  <c r="O300" i="8" s="1"/>
  <c r="P299" i="8" s="1"/>
  <c r="Q298" i="8" s="1"/>
  <c r="R297" i="8" s="1"/>
  <c r="S296" i="8" s="1"/>
  <c r="T295" i="8" s="1"/>
  <c r="C311" i="8"/>
  <c r="C310" i="8"/>
  <c r="D309" i="8" s="1"/>
  <c r="E308" i="8" s="1"/>
  <c r="F307" i="8" s="1"/>
  <c r="G306" i="8" s="1"/>
  <c r="H305" i="8" s="1"/>
  <c r="I304" i="8" s="1"/>
  <c r="J303" i="8" s="1"/>
  <c r="K302" i="8" s="1"/>
  <c r="L301" i="8" s="1"/>
  <c r="M300" i="8" s="1"/>
  <c r="N299" i="8" s="1"/>
  <c r="O298" i="8" s="1"/>
  <c r="P297" i="8" s="1"/>
  <c r="Q296" i="8" s="1"/>
  <c r="R295" i="8" s="1"/>
  <c r="S294" i="8" s="1"/>
  <c r="T293" i="8" s="1"/>
  <c r="C309" i="8"/>
  <c r="D308" i="8" s="1"/>
  <c r="E307" i="8" s="1"/>
  <c r="F306" i="8" s="1"/>
  <c r="G305" i="8" s="1"/>
  <c r="H304" i="8" s="1"/>
  <c r="I303" i="8" s="1"/>
  <c r="J302" i="8" s="1"/>
  <c r="K301" i="8" s="1"/>
  <c r="L300" i="8" s="1"/>
  <c r="M299" i="8" s="1"/>
  <c r="N298" i="8" s="1"/>
  <c r="O297" i="8" s="1"/>
  <c r="P296" i="8" s="1"/>
  <c r="Q295" i="8" s="1"/>
  <c r="R294" i="8" s="1"/>
  <c r="S293" i="8" s="1"/>
  <c r="T292" i="8" s="1"/>
  <c r="C308" i="8"/>
  <c r="D307" i="8" s="1"/>
  <c r="E306" i="8" s="1"/>
  <c r="F305" i="8" s="1"/>
  <c r="G304" i="8" s="1"/>
  <c r="H303" i="8" s="1"/>
  <c r="I302" i="8" s="1"/>
  <c r="J301" i="8" s="1"/>
  <c r="K300" i="8" s="1"/>
  <c r="L299" i="8" s="1"/>
  <c r="M298" i="8" s="1"/>
  <c r="N297" i="8" s="1"/>
  <c r="O296" i="8" s="1"/>
  <c r="P295" i="8" s="1"/>
  <c r="Q294" i="8" s="1"/>
  <c r="R293" i="8" s="1"/>
  <c r="S292" i="8" s="1"/>
  <c r="T291" i="8" s="1"/>
  <c r="C307" i="8"/>
  <c r="D306" i="8" s="1"/>
  <c r="E305" i="8" s="1"/>
  <c r="F304" i="8" s="1"/>
  <c r="G303" i="8" s="1"/>
  <c r="H302" i="8" s="1"/>
  <c r="I301" i="8" s="1"/>
  <c r="J300" i="8" s="1"/>
  <c r="K299" i="8" s="1"/>
  <c r="L298" i="8" s="1"/>
  <c r="M297" i="8" s="1"/>
  <c r="N296" i="8" s="1"/>
  <c r="O295" i="8" s="1"/>
  <c r="P294" i="8" s="1"/>
  <c r="Q293" i="8" s="1"/>
  <c r="R292" i="8" s="1"/>
  <c r="S291" i="8" s="1"/>
  <c r="T290" i="8" s="1"/>
  <c r="C306" i="8"/>
  <c r="C305" i="8"/>
  <c r="D304" i="8" s="1"/>
  <c r="E303" i="8" s="1"/>
  <c r="F302" i="8" s="1"/>
  <c r="G301" i="8" s="1"/>
  <c r="H300" i="8" s="1"/>
  <c r="I299" i="8" s="1"/>
  <c r="J298" i="8" s="1"/>
  <c r="K297" i="8" s="1"/>
  <c r="L296" i="8" s="1"/>
  <c r="M295" i="8" s="1"/>
  <c r="N294" i="8" s="1"/>
  <c r="O293" i="8" s="1"/>
  <c r="P292" i="8" s="1"/>
  <c r="Q291" i="8" s="1"/>
  <c r="R290" i="8" s="1"/>
  <c r="S289" i="8" s="1"/>
  <c r="T288" i="8" s="1"/>
  <c r="C304" i="8"/>
  <c r="D303" i="8" s="1"/>
  <c r="E302" i="8" s="1"/>
  <c r="F301" i="8" s="1"/>
  <c r="G300" i="8" s="1"/>
  <c r="H299" i="8" s="1"/>
  <c r="I298" i="8" s="1"/>
  <c r="J297" i="8" s="1"/>
  <c r="K296" i="8" s="1"/>
  <c r="L295" i="8" s="1"/>
  <c r="M294" i="8" s="1"/>
  <c r="N293" i="8" s="1"/>
  <c r="O292" i="8" s="1"/>
  <c r="P291" i="8" s="1"/>
  <c r="Q290" i="8" s="1"/>
  <c r="R289" i="8" s="1"/>
  <c r="S288" i="8" s="1"/>
  <c r="T287" i="8" s="1"/>
  <c r="C303" i="8"/>
  <c r="D302" i="8"/>
  <c r="E301" i="8" s="1"/>
  <c r="F300" i="8" s="1"/>
  <c r="G299" i="8" s="1"/>
  <c r="H298" i="8" s="1"/>
  <c r="I297" i="8" s="1"/>
  <c r="J296" i="8" s="1"/>
  <c r="K295" i="8" s="1"/>
  <c r="L294" i="8" s="1"/>
  <c r="M293" i="8" s="1"/>
  <c r="N292" i="8" s="1"/>
  <c r="O291" i="8" s="1"/>
  <c r="P290" i="8" s="1"/>
  <c r="Q289" i="8" s="1"/>
  <c r="R288" i="8" s="1"/>
  <c r="S287" i="8" s="1"/>
  <c r="T286" i="8" s="1"/>
  <c r="C302" i="8"/>
  <c r="D301" i="8" s="1"/>
  <c r="E300" i="8" s="1"/>
  <c r="F299" i="8" s="1"/>
  <c r="G298" i="8" s="1"/>
  <c r="H297" i="8" s="1"/>
  <c r="I296" i="8" s="1"/>
  <c r="J295" i="8" s="1"/>
  <c r="K294" i="8" s="1"/>
  <c r="L293" i="8" s="1"/>
  <c r="M292" i="8" s="1"/>
  <c r="N291" i="8" s="1"/>
  <c r="O290" i="8" s="1"/>
  <c r="P289" i="8" s="1"/>
  <c r="Q288" i="8" s="1"/>
  <c r="R287" i="8" s="1"/>
  <c r="S286" i="8" s="1"/>
  <c r="T285" i="8" s="1"/>
  <c r="X285" i="8" s="1"/>
  <c r="C301" i="8"/>
  <c r="D300" i="8" s="1"/>
  <c r="C300" i="8"/>
  <c r="C299" i="8"/>
  <c r="C298" i="8"/>
  <c r="D297" i="8" s="1"/>
  <c r="E296" i="8" s="1"/>
  <c r="F295" i="8" s="1"/>
  <c r="G294" i="8" s="1"/>
  <c r="H293" i="8" s="1"/>
  <c r="I292" i="8" s="1"/>
  <c r="J291" i="8" s="1"/>
  <c r="K290" i="8" s="1"/>
  <c r="L289" i="8" s="1"/>
  <c r="M288" i="8" s="1"/>
  <c r="N287" i="8" s="1"/>
  <c r="O286" i="8" s="1"/>
  <c r="P285" i="8" s="1"/>
  <c r="Q284" i="8" s="1"/>
  <c r="R283" i="8" s="1"/>
  <c r="S282" i="8" s="1"/>
  <c r="T281" i="8" s="1"/>
  <c r="C297" i="8"/>
  <c r="D296" i="8" s="1"/>
  <c r="E295" i="8" s="1"/>
  <c r="F294" i="8" s="1"/>
  <c r="G293" i="8" s="1"/>
  <c r="H292" i="8" s="1"/>
  <c r="I291" i="8" s="1"/>
  <c r="J290" i="8" s="1"/>
  <c r="K289" i="8" s="1"/>
  <c r="L288" i="8" s="1"/>
  <c r="M287" i="8" s="1"/>
  <c r="N286" i="8" s="1"/>
  <c r="O285" i="8" s="1"/>
  <c r="P284" i="8" s="1"/>
  <c r="Q283" i="8" s="1"/>
  <c r="R282" i="8" s="1"/>
  <c r="S281" i="8" s="1"/>
  <c r="T280" i="8" s="1"/>
  <c r="X280" i="8" s="1"/>
  <c r="C296" i="8"/>
  <c r="D295" i="8" s="1"/>
  <c r="E294" i="8" s="1"/>
  <c r="F293" i="8" s="1"/>
  <c r="G292" i="8" s="1"/>
  <c r="H291" i="8" s="1"/>
  <c r="I290" i="8" s="1"/>
  <c r="J289" i="8" s="1"/>
  <c r="K288" i="8" s="1"/>
  <c r="L287" i="8" s="1"/>
  <c r="M286" i="8" s="1"/>
  <c r="N285" i="8" s="1"/>
  <c r="O284" i="8" s="1"/>
  <c r="P283" i="8" s="1"/>
  <c r="Q282" i="8" s="1"/>
  <c r="R281" i="8" s="1"/>
  <c r="S280" i="8" s="1"/>
  <c r="T279" i="8" s="1"/>
  <c r="C295" i="8"/>
  <c r="D294" i="8" s="1"/>
  <c r="E293" i="8" s="1"/>
  <c r="F292" i="8" s="1"/>
  <c r="G291" i="8" s="1"/>
  <c r="H290" i="8" s="1"/>
  <c r="I289" i="8" s="1"/>
  <c r="J288" i="8" s="1"/>
  <c r="K287" i="8" s="1"/>
  <c r="L286" i="8" s="1"/>
  <c r="M285" i="8" s="1"/>
  <c r="N284" i="8" s="1"/>
  <c r="O283" i="8" s="1"/>
  <c r="P282" i="8" s="1"/>
  <c r="Q281" i="8" s="1"/>
  <c r="R280" i="8" s="1"/>
  <c r="S279" i="8" s="1"/>
  <c r="T278" i="8" s="1"/>
  <c r="C294" i="8"/>
  <c r="D293" i="8" s="1"/>
  <c r="E292" i="8" s="1"/>
  <c r="F291" i="8" s="1"/>
  <c r="G290" i="8" s="1"/>
  <c r="H289" i="8" s="1"/>
  <c r="I288" i="8" s="1"/>
  <c r="J287" i="8" s="1"/>
  <c r="K286" i="8" s="1"/>
  <c r="L285" i="8" s="1"/>
  <c r="M284" i="8" s="1"/>
  <c r="N283" i="8" s="1"/>
  <c r="O282" i="8" s="1"/>
  <c r="P281" i="8" s="1"/>
  <c r="Q280" i="8" s="1"/>
  <c r="R279" i="8" s="1"/>
  <c r="S278" i="8" s="1"/>
  <c r="T277" i="8" s="1"/>
  <c r="C293" i="8"/>
  <c r="C292" i="8"/>
  <c r="D291" i="8" s="1"/>
  <c r="E290" i="8" s="1"/>
  <c r="F289" i="8" s="1"/>
  <c r="G288" i="8" s="1"/>
  <c r="H287" i="8" s="1"/>
  <c r="I286" i="8" s="1"/>
  <c r="J285" i="8" s="1"/>
  <c r="K284" i="8" s="1"/>
  <c r="L283" i="8" s="1"/>
  <c r="M282" i="8" s="1"/>
  <c r="N281" i="8" s="1"/>
  <c r="O280" i="8" s="1"/>
  <c r="P279" i="8" s="1"/>
  <c r="Q278" i="8" s="1"/>
  <c r="R277" i="8" s="1"/>
  <c r="S276" i="8" s="1"/>
  <c r="T275" i="8" s="1"/>
  <c r="C291" i="8"/>
  <c r="D290" i="8" s="1"/>
  <c r="E289" i="8" s="1"/>
  <c r="F288" i="8" s="1"/>
  <c r="G287" i="8" s="1"/>
  <c r="H286" i="8" s="1"/>
  <c r="I285" i="8" s="1"/>
  <c r="J284" i="8" s="1"/>
  <c r="K283" i="8" s="1"/>
  <c r="L282" i="8" s="1"/>
  <c r="M281" i="8" s="1"/>
  <c r="N280" i="8" s="1"/>
  <c r="O279" i="8" s="1"/>
  <c r="P278" i="8" s="1"/>
  <c r="Q277" i="8" s="1"/>
  <c r="R276" i="8" s="1"/>
  <c r="S275" i="8" s="1"/>
  <c r="T274" i="8" s="1"/>
  <c r="C290" i="8"/>
  <c r="C289" i="8"/>
  <c r="C288" i="8"/>
  <c r="D287" i="8" s="1"/>
  <c r="E286" i="8" s="1"/>
  <c r="F285" i="8" s="1"/>
  <c r="G284" i="8" s="1"/>
  <c r="H283" i="8" s="1"/>
  <c r="I282" i="8" s="1"/>
  <c r="J281" i="8" s="1"/>
  <c r="K280" i="8" s="1"/>
  <c r="L279" i="8" s="1"/>
  <c r="C287" i="8"/>
  <c r="D286" i="8" s="1"/>
  <c r="E285" i="8" s="1"/>
  <c r="F284" i="8" s="1"/>
  <c r="G283" i="8" s="1"/>
  <c r="H282" i="8" s="1"/>
  <c r="I281" i="8" s="1"/>
  <c r="J280" i="8" s="1"/>
  <c r="K279" i="8" s="1"/>
  <c r="L278" i="8" s="1"/>
  <c r="M277" i="8" s="1"/>
  <c r="N276" i="8" s="1"/>
  <c r="O275" i="8" s="1"/>
  <c r="P274" i="8" s="1"/>
  <c r="Q273" i="8" s="1"/>
  <c r="R272" i="8" s="1"/>
  <c r="S271" i="8" s="1"/>
  <c r="T270" i="8" s="1"/>
  <c r="C286" i="8"/>
  <c r="D285" i="8" s="1"/>
  <c r="E284" i="8" s="1"/>
  <c r="F283" i="8" s="1"/>
  <c r="G282" i="8" s="1"/>
  <c r="H281" i="8" s="1"/>
  <c r="I280" i="8" s="1"/>
  <c r="J279" i="8" s="1"/>
  <c r="K278" i="8" s="1"/>
  <c r="L277" i="8" s="1"/>
  <c r="M276" i="8" s="1"/>
  <c r="N275" i="8" s="1"/>
  <c r="O274" i="8" s="1"/>
  <c r="P273" i="8" s="1"/>
  <c r="Q272" i="8" s="1"/>
  <c r="R271" i="8" s="1"/>
  <c r="S270" i="8" s="1"/>
  <c r="T269" i="8" s="1"/>
  <c r="C285" i="8"/>
  <c r="D284" i="8" s="1"/>
  <c r="E283" i="8" s="1"/>
  <c r="F282" i="8" s="1"/>
  <c r="G281" i="8" s="1"/>
  <c r="H280" i="8" s="1"/>
  <c r="I279" i="8" s="1"/>
  <c r="J278" i="8" s="1"/>
  <c r="K277" i="8" s="1"/>
  <c r="L276" i="8" s="1"/>
  <c r="M275" i="8" s="1"/>
  <c r="N274" i="8" s="1"/>
  <c r="O273" i="8" s="1"/>
  <c r="P272" i="8" s="1"/>
  <c r="Q271" i="8" s="1"/>
  <c r="R270" i="8" s="1"/>
  <c r="S269" i="8" s="1"/>
  <c r="T268" i="8" s="1"/>
  <c r="C284" i="8"/>
  <c r="C283" i="8"/>
  <c r="D282" i="8" s="1"/>
  <c r="E281" i="8" s="1"/>
  <c r="F280" i="8" s="1"/>
  <c r="G279" i="8" s="1"/>
  <c r="H278" i="8" s="1"/>
  <c r="I277" i="8" s="1"/>
  <c r="J276" i="8" s="1"/>
  <c r="K275" i="8" s="1"/>
  <c r="L274" i="8" s="1"/>
  <c r="M273" i="8" s="1"/>
  <c r="N272" i="8" s="1"/>
  <c r="O271" i="8" s="1"/>
  <c r="P270" i="8" s="1"/>
  <c r="Q269" i="8" s="1"/>
  <c r="R268" i="8" s="1"/>
  <c r="S267" i="8" s="1"/>
  <c r="T266" i="8" s="1"/>
  <c r="C282" i="8"/>
  <c r="C281" i="8"/>
  <c r="D280" i="8"/>
  <c r="E279" i="8" s="1"/>
  <c r="F278" i="8" s="1"/>
  <c r="G277" i="8" s="1"/>
  <c r="H276" i="8" s="1"/>
  <c r="I275" i="8" s="1"/>
  <c r="J274" i="8" s="1"/>
  <c r="K273" i="8" s="1"/>
  <c r="L272" i="8" s="1"/>
  <c r="M271" i="8" s="1"/>
  <c r="N270" i="8" s="1"/>
  <c r="O269" i="8" s="1"/>
  <c r="P268" i="8" s="1"/>
  <c r="Q267" i="8" s="1"/>
  <c r="R266" i="8" s="1"/>
  <c r="S265" i="8" s="1"/>
  <c r="T264" i="8" s="1"/>
  <c r="C280" i="8"/>
  <c r="D279" i="8" s="1"/>
  <c r="E278" i="8" s="1"/>
  <c r="F277" i="8" s="1"/>
  <c r="G276" i="8" s="1"/>
  <c r="H275" i="8" s="1"/>
  <c r="I274" i="8" s="1"/>
  <c r="J273" i="8" s="1"/>
  <c r="K272" i="8" s="1"/>
  <c r="L271" i="8" s="1"/>
  <c r="M270" i="8" s="1"/>
  <c r="N269" i="8" s="1"/>
  <c r="O268" i="8" s="1"/>
  <c r="P267" i="8" s="1"/>
  <c r="Q266" i="8" s="1"/>
  <c r="R265" i="8" s="1"/>
  <c r="S264" i="8" s="1"/>
  <c r="T263" i="8" s="1"/>
  <c r="C279" i="8"/>
  <c r="D278" i="8" s="1"/>
  <c r="E277" i="8" s="1"/>
  <c r="F276" i="8" s="1"/>
  <c r="G275" i="8" s="1"/>
  <c r="H274" i="8" s="1"/>
  <c r="I273" i="8" s="1"/>
  <c r="J272" i="8" s="1"/>
  <c r="K271" i="8" s="1"/>
  <c r="L270" i="8" s="1"/>
  <c r="M269" i="8" s="1"/>
  <c r="N268" i="8" s="1"/>
  <c r="O267" i="8" s="1"/>
  <c r="P266" i="8" s="1"/>
  <c r="Q265" i="8" s="1"/>
  <c r="R264" i="8" s="1"/>
  <c r="S263" i="8" s="1"/>
  <c r="T262" i="8" s="1"/>
  <c r="M278" i="8"/>
  <c r="N277" i="8" s="1"/>
  <c r="O276" i="8" s="1"/>
  <c r="P275" i="8" s="1"/>
  <c r="Q274" i="8" s="1"/>
  <c r="R273" i="8" s="1"/>
  <c r="S272" i="8" s="1"/>
  <c r="T271" i="8" s="1"/>
  <c r="C278" i="8"/>
  <c r="C277" i="8"/>
  <c r="D276" i="8" s="1"/>
  <c r="E275" i="8" s="1"/>
  <c r="F274" i="8" s="1"/>
  <c r="G273" i="8" s="1"/>
  <c r="H272" i="8" s="1"/>
  <c r="I271" i="8" s="1"/>
  <c r="J270" i="8" s="1"/>
  <c r="K269" i="8" s="1"/>
  <c r="L268" i="8" s="1"/>
  <c r="M267" i="8" s="1"/>
  <c r="N266" i="8" s="1"/>
  <c r="O265" i="8" s="1"/>
  <c r="P264" i="8" s="1"/>
  <c r="Q263" i="8" s="1"/>
  <c r="R262" i="8" s="1"/>
  <c r="S261" i="8" s="1"/>
  <c r="T260" i="8" s="1"/>
  <c r="C276" i="8"/>
  <c r="D275" i="8" s="1"/>
  <c r="E274" i="8" s="1"/>
  <c r="F273" i="8" s="1"/>
  <c r="G272" i="8" s="1"/>
  <c r="H271" i="8" s="1"/>
  <c r="I270" i="8" s="1"/>
  <c r="J269" i="8" s="1"/>
  <c r="K268" i="8" s="1"/>
  <c r="L267" i="8" s="1"/>
  <c r="M266" i="8" s="1"/>
  <c r="N265" i="8" s="1"/>
  <c r="O264" i="8" s="1"/>
  <c r="P263" i="8" s="1"/>
  <c r="Q262" i="8" s="1"/>
  <c r="R261" i="8" s="1"/>
  <c r="S260" i="8" s="1"/>
  <c r="T259" i="8" s="1"/>
  <c r="C275" i="8"/>
  <c r="D274" i="8" s="1"/>
  <c r="E273" i="8" s="1"/>
  <c r="F272" i="8" s="1"/>
  <c r="G271" i="8" s="1"/>
  <c r="H270" i="8" s="1"/>
  <c r="I269" i="8" s="1"/>
  <c r="J268" i="8" s="1"/>
  <c r="K267" i="8" s="1"/>
  <c r="L266" i="8" s="1"/>
  <c r="M265" i="8" s="1"/>
  <c r="N264" i="8" s="1"/>
  <c r="O263" i="8" s="1"/>
  <c r="P262" i="8" s="1"/>
  <c r="Q261" i="8" s="1"/>
  <c r="R260" i="8" s="1"/>
  <c r="S259" i="8" s="1"/>
  <c r="T258" i="8" s="1"/>
  <c r="C274" i="8"/>
  <c r="C273" i="8"/>
  <c r="D272" i="8" s="1"/>
  <c r="E271" i="8" s="1"/>
  <c r="F270" i="8" s="1"/>
  <c r="G269" i="8" s="1"/>
  <c r="H268" i="8" s="1"/>
  <c r="I267" i="8" s="1"/>
  <c r="J266" i="8" s="1"/>
  <c r="K265" i="8" s="1"/>
  <c r="L264" i="8" s="1"/>
  <c r="M263" i="8" s="1"/>
  <c r="N262" i="8" s="1"/>
  <c r="O261" i="8" s="1"/>
  <c r="P260" i="8" s="1"/>
  <c r="Q259" i="8" s="1"/>
  <c r="R258" i="8" s="1"/>
  <c r="S257" i="8" s="1"/>
  <c r="T256" i="8" s="1"/>
  <c r="C272" i="8"/>
  <c r="D271" i="8" s="1"/>
  <c r="E270" i="8" s="1"/>
  <c r="F269" i="8" s="1"/>
  <c r="G268" i="8" s="1"/>
  <c r="H267" i="8" s="1"/>
  <c r="I266" i="8" s="1"/>
  <c r="J265" i="8" s="1"/>
  <c r="K264" i="8" s="1"/>
  <c r="L263" i="8" s="1"/>
  <c r="M262" i="8" s="1"/>
  <c r="N261" i="8" s="1"/>
  <c r="O260" i="8" s="1"/>
  <c r="P259" i="8" s="1"/>
  <c r="Q258" i="8" s="1"/>
  <c r="R257" i="8" s="1"/>
  <c r="S256" i="8" s="1"/>
  <c r="T255" i="8" s="1"/>
  <c r="C271" i="8"/>
  <c r="C270" i="8"/>
  <c r="C269" i="8"/>
  <c r="C268" i="8"/>
  <c r="D267" i="8" s="1"/>
  <c r="E266" i="8" s="1"/>
  <c r="F265" i="8" s="1"/>
  <c r="G264" i="8" s="1"/>
  <c r="H263" i="8" s="1"/>
  <c r="I262" i="8" s="1"/>
  <c r="J261" i="8" s="1"/>
  <c r="K260" i="8" s="1"/>
  <c r="L259" i="8" s="1"/>
  <c r="M258" i="8" s="1"/>
  <c r="N257" i="8" s="1"/>
  <c r="O256" i="8" s="1"/>
  <c r="P255" i="8" s="1"/>
  <c r="Q254" i="8" s="1"/>
  <c r="R253" i="8" s="1"/>
  <c r="S252" i="8" s="1"/>
  <c r="T251" i="8" s="1"/>
  <c r="C267" i="8"/>
  <c r="D266" i="8" s="1"/>
  <c r="E265" i="8" s="1"/>
  <c r="F264" i="8" s="1"/>
  <c r="G263" i="8" s="1"/>
  <c r="H262" i="8" s="1"/>
  <c r="I261" i="8" s="1"/>
  <c r="J260" i="8" s="1"/>
  <c r="K259" i="8" s="1"/>
  <c r="L258" i="8" s="1"/>
  <c r="M257" i="8" s="1"/>
  <c r="N256" i="8" s="1"/>
  <c r="O255" i="8" s="1"/>
  <c r="P254" i="8" s="1"/>
  <c r="Q253" i="8" s="1"/>
  <c r="R252" i="8" s="1"/>
  <c r="S251" i="8" s="1"/>
  <c r="T250" i="8" s="1"/>
  <c r="C266" i="8"/>
  <c r="C265" i="8"/>
  <c r="D264" i="8" s="1"/>
  <c r="E263" i="8" s="1"/>
  <c r="F262" i="8" s="1"/>
  <c r="G261" i="8" s="1"/>
  <c r="H260" i="8" s="1"/>
  <c r="I259" i="8" s="1"/>
  <c r="J258" i="8" s="1"/>
  <c r="K257" i="8" s="1"/>
  <c r="L256" i="8" s="1"/>
  <c r="M255" i="8" s="1"/>
  <c r="N254" i="8" s="1"/>
  <c r="O253" i="8" s="1"/>
  <c r="P252" i="8" s="1"/>
  <c r="Q251" i="8" s="1"/>
  <c r="R250" i="8" s="1"/>
  <c r="S249" i="8" s="1"/>
  <c r="T248" i="8" s="1"/>
  <c r="C264" i="8"/>
  <c r="D263" i="8" s="1"/>
  <c r="E262" i="8" s="1"/>
  <c r="F261" i="8" s="1"/>
  <c r="G260" i="8" s="1"/>
  <c r="H259" i="8" s="1"/>
  <c r="I258" i="8" s="1"/>
  <c r="J257" i="8" s="1"/>
  <c r="K256" i="8" s="1"/>
  <c r="L255" i="8" s="1"/>
  <c r="M254" i="8" s="1"/>
  <c r="N253" i="8" s="1"/>
  <c r="O252" i="8" s="1"/>
  <c r="P251" i="8" s="1"/>
  <c r="Q250" i="8" s="1"/>
  <c r="R249" i="8" s="1"/>
  <c r="S248" i="8" s="1"/>
  <c r="T247" i="8" s="1"/>
  <c r="C263" i="8"/>
  <c r="C262" i="8"/>
  <c r="D261" i="8" s="1"/>
  <c r="E260" i="8" s="1"/>
  <c r="F259" i="8" s="1"/>
  <c r="C261" i="8"/>
  <c r="D260" i="8" s="1"/>
  <c r="E259" i="8" s="1"/>
  <c r="F258" i="8" s="1"/>
  <c r="G257" i="8" s="1"/>
  <c r="H256" i="8" s="1"/>
  <c r="I255" i="8" s="1"/>
  <c r="J254" i="8" s="1"/>
  <c r="K253" i="8" s="1"/>
  <c r="L252" i="8" s="1"/>
  <c r="M251" i="8" s="1"/>
  <c r="N250" i="8" s="1"/>
  <c r="O249" i="8" s="1"/>
  <c r="P248" i="8" s="1"/>
  <c r="Q247" i="8" s="1"/>
  <c r="R246" i="8" s="1"/>
  <c r="S245" i="8" s="1"/>
  <c r="T244" i="8" s="1"/>
  <c r="C260" i="8"/>
  <c r="D259" i="8"/>
  <c r="E258" i="8" s="1"/>
  <c r="F257" i="8" s="1"/>
  <c r="G256" i="8" s="1"/>
  <c r="H255" i="8" s="1"/>
  <c r="I254" i="8" s="1"/>
  <c r="J253" i="8" s="1"/>
  <c r="K252" i="8" s="1"/>
  <c r="L251" i="8" s="1"/>
  <c r="M250" i="8" s="1"/>
  <c r="N249" i="8" s="1"/>
  <c r="O248" i="8" s="1"/>
  <c r="P247" i="8" s="1"/>
  <c r="Q246" i="8" s="1"/>
  <c r="R245" i="8" s="1"/>
  <c r="S244" i="8" s="1"/>
  <c r="T243" i="8" s="1"/>
  <c r="C259" i="8"/>
  <c r="D258" i="8" s="1"/>
  <c r="E257" i="8" s="1"/>
  <c r="F256" i="8" s="1"/>
  <c r="G255" i="8" s="1"/>
  <c r="H254" i="8" s="1"/>
  <c r="I253" i="8" s="1"/>
  <c r="J252" i="8" s="1"/>
  <c r="K251" i="8" s="1"/>
  <c r="L250" i="8" s="1"/>
  <c r="M249" i="8" s="1"/>
  <c r="N248" i="8" s="1"/>
  <c r="O247" i="8" s="1"/>
  <c r="P246" i="8" s="1"/>
  <c r="Q245" i="8" s="1"/>
  <c r="R244" i="8" s="1"/>
  <c r="S243" i="8" s="1"/>
  <c r="T242" i="8" s="1"/>
  <c r="C258" i="8"/>
  <c r="D257" i="8" s="1"/>
  <c r="E256" i="8" s="1"/>
  <c r="F255" i="8" s="1"/>
  <c r="G254" i="8" s="1"/>
  <c r="H253" i="8" s="1"/>
  <c r="I252" i="8" s="1"/>
  <c r="J251" i="8" s="1"/>
  <c r="K250" i="8" s="1"/>
  <c r="L249" i="8" s="1"/>
  <c r="M248" i="8" s="1"/>
  <c r="N247" i="8" s="1"/>
  <c r="O246" i="8" s="1"/>
  <c r="P245" i="8" s="1"/>
  <c r="Q244" i="8" s="1"/>
  <c r="R243" i="8" s="1"/>
  <c r="S242" i="8" s="1"/>
  <c r="T241" i="8" s="1"/>
  <c r="C257" i="8"/>
  <c r="C256" i="8"/>
  <c r="C255" i="8"/>
  <c r="C254" i="8"/>
  <c r="D253" i="8" s="1"/>
  <c r="E252" i="8" s="1"/>
  <c r="F251" i="8" s="1"/>
  <c r="G250" i="8" s="1"/>
  <c r="H249" i="8" s="1"/>
  <c r="I248" i="8" s="1"/>
  <c r="J247" i="8" s="1"/>
  <c r="K246" i="8" s="1"/>
  <c r="L245" i="8" s="1"/>
  <c r="M244" i="8" s="1"/>
  <c r="N243" i="8" s="1"/>
  <c r="O242" i="8" s="1"/>
  <c r="P241" i="8" s="1"/>
  <c r="Q240" i="8" s="1"/>
  <c r="R239" i="8" s="1"/>
  <c r="S238" i="8" s="1"/>
  <c r="T237" i="8" s="1"/>
  <c r="C253" i="8"/>
  <c r="D252" i="8" s="1"/>
  <c r="E251" i="8" s="1"/>
  <c r="F250" i="8" s="1"/>
  <c r="G249" i="8" s="1"/>
  <c r="H248" i="8" s="1"/>
  <c r="I247" i="8" s="1"/>
  <c r="J246" i="8" s="1"/>
  <c r="K245" i="8" s="1"/>
  <c r="L244" i="8" s="1"/>
  <c r="M243" i="8" s="1"/>
  <c r="N242" i="8" s="1"/>
  <c r="O241" i="8" s="1"/>
  <c r="P240" i="8" s="1"/>
  <c r="Q239" i="8" s="1"/>
  <c r="R238" i="8" s="1"/>
  <c r="S237" i="8" s="1"/>
  <c r="T236" i="8" s="1"/>
  <c r="C252" i="8"/>
  <c r="D251" i="8" s="1"/>
  <c r="E250" i="8" s="1"/>
  <c r="F249" i="8" s="1"/>
  <c r="G248" i="8" s="1"/>
  <c r="H247" i="8" s="1"/>
  <c r="I246" i="8" s="1"/>
  <c r="J245" i="8" s="1"/>
  <c r="K244" i="8" s="1"/>
  <c r="L243" i="8" s="1"/>
  <c r="M242" i="8" s="1"/>
  <c r="N241" i="8" s="1"/>
  <c r="O240" i="8" s="1"/>
  <c r="P239" i="8" s="1"/>
  <c r="Q238" i="8" s="1"/>
  <c r="R237" i="8" s="1"/>
  <c r="S236" i="8" s="1"/>
  <c r="T235" i="8" s="1"/>
  <c r="C251" i="8"/>
  <c r="D250" i="8" s="1"/>
  <c r="E249" i="8" s="1"/>
  <c r="F248" i="8" s="1"/>
  <c r="G247" i="8" s="1"/>
  <c r="H246" i="8" s="1"/>
  <c r="I245" i="8" s="1"/>
  <c r="J244" i="8" s="1"/>
  <c r="K243" i="8" s="1"/>
  <c r="L242" i="8" s="1"/>
  <c r="M241" i="8" s="1"/>
  <c r="N240" i="8" s="1"/>
  <c r="O239" i="8" s="1"/>
  <c r="P238" i="8" s="1"/>
  <c r="Q237" i="8" s="1"/>
  <c r="R236" i="8" s="1"/>
  <c r="S235" i="8" s="1"/>
  <c r="T234" i="8" s="1"/>
  <c r="C250" i="8"/>
  <c r="C249" i="8"/>
  <c r="D248" i="8" s="1"/>
  <c r="E247" i="8" s="1"/>
  <c r="F246" i="8" s="1"/>
  <c r="G245" i="8" s="1"/>
  <c r="H244" i="8" s="1"/>
  <c r="I243" i="8" s="1"/>
  <c r="J242" i="8" s="1"/>
  <c r="K241" i="8" s="1"/>
  <c r="L240" i="8" s="1"/>
  <c r="M239" i="8" s="1"/>
  <c r="N238" i="8" s="1"/>
  <c r="O237" i="8" s="1"/>
  <c r="P236" i="8" s="1"/>
  <c r="Q235" i="8" s="1"/>
  <c r="R234" i="8" s="1"/>
  <c r="S233" i="8" s="1"/>
  <c r="T232" i="8" s="1"/>
  <c r="C248" i="8"/>
  <c r="C247" i="8"/>
  <c r="D246" i="8" s="1"/>
  <c r="E245" i="8" s="1"/>
  <c r="F244" i="8" s="1"/>
  <c r="G243" i="8" s="1"/>
  <c r="H242" i="8" s="1"/>
  <c r="I241" i="8" s="1"/>
  <c r="J240" i="8" s="1"/>
  <c r="K239" i="8" s="1"/>
  <c r="L238" i="8" s="1"/>
  <c r="M237" i="8" s="1"/>
  <c r="N236" i="8" s="1"/>
  <c r="O235" i="8" s="1"/>
  <c r="P234" i="8" s="1"/>
  <c r="Q233" i="8" s="1"/>
  <c r="R232" i="8" s="1"/>
  <c r="S231" i="8" s="1"/>
  <c r="T230" i="8" s="1"/>
  <c r="C246" i="8"/>
  <c r="D245" i="8"/>
  <c r="E244" i="8" s="1"/>
  <c r="F243" i="8" s="1"/>
  <c r="G242" i="8" s="1"/>
  <c r="H241" i="8" s="1"/>
  <c r="I240" i="8" s="1"/>
  <c r="J239" i="8" s="1"/>
  <c r="K238" i="8" s="1"/>
  <c r="L237" i="8" s="1"/>
  <c r="M236" i="8" s="1"/>
  <c r="N235" i="8" s="1"/>
  <c r="O234" i="8" s="1"/>
  <c r="P233" i="8" s="1"/>
  <c r="Q232" i="8" s="1"/>
  <c r="R231" i="8" s="1"/>
  <c r="S230" i="8" s="1"/>
  <c r="T229" i="8" s="1"/>
  <c r="C245" i="8"/>
  <c r="D244" i="8" s="1"/>
  <c r="E243" i="8" s="1"/>
  <c r="F242" i="8" s="1"/>
  <c r="G241" i="8" s="1"/>
  <c r="H240" i="8" s="1"/>
  <c r="I239" i="8" s="1"/>
  <c r="J238" i="8" s="1"/>
  <c r="K237" i="8" s="1"/>
  <c r="L236" i="8" s="1"/>
  <c r="M235" i="8" s="1"/>
  <c r="N234" i="8" s="1"/>
  <c r="O233" i="8" s="1"/>
  <c r="P232" i="8" s="1"/>
  <c r="Q231" i="8" s="1"/>
  <c r="R230" i="8" s="1"/>
  <c r="S229" i="8" s="1"/>
  <c r="T228" i="8" s="1"/>
  <c r="C244" i="8"/>
  <c r="D243" i="8" s="1"/>
  <c r="E242" i="8" s="1"/>
  <c r="F241" i="8" s="1"/>
  <c r="G240" i="8" s="1"/>
  <c r="H239" i="8" s="1"/>
  <c r="I238" i="8" s="1"/>
  <c r="J237" i="8" s="1"/>
  <c r="K236" i="8" s="1"/>
  <c r="L235" i="8" s="1"/>
  <c r="M234" i="8" s="1"/>
  <c r="N233" i="8" s="1"/>
  <c r="O232" i="8" s="1"/>
  <c r="P231" i="8" s="1"/>
  <c r="Q230" i="8" s="1"/>
  <c r="R229" i="8" s="1"/>
  <c r="S228" i="8" s="1"/>
  <c r="T227" i="8" s="1"/>
  <c r="C243" i="8"/>
  <c r="C242" i="8"/>
  <c r="C241" i="8"/>
  <c r="D240" i="8"/>
  <c r="E239" i="8" s="1"/>
  <c r="F238" i="8" s="1"/>
  <c r="G237" i="8" s="1"/>
  <c r="H236" i="8" s="1"/>
  <c r="I235" i="8" s="1"/>
  <c r="J234" i="8" s="1"/>
  <c r="K233" i="8" s="1"/>
  <c r="L232" i="8" s="1"/>
  <c r="M231" i="8" s="1"/>
  <c r="N230" i="8" s="1"/>
  <c r="O229" i="8" s="1"/>
  <c r="P228" i="8" s="1"/>
  <c r="Q227" i="8" s="1"/>
  <c r="R226" i="8" s="1"/>
  <c r="S225" i="8" s="1"/>
  <c r="T224" i="8" s="1"/>
  <c r="C240" i="8"/>
  <c r="D239" i="8" s="1"/>
  <c r="E238" i="8" s="1"/>
  <c r="F237" i="8" s="1"/>
  <c r="G236" i="8" s="1"/>
  <c r="H235" i="8" s="1"/>
  <c r="I234" i="8" s="1"/>
  <c r="J233" i="8" s="1"/>
  <c r="K232" i="8" s="1"/>
  <c r="L231" i="8" s="1"/>
  <c r="M230" i="8" s="1"/>
  <c r="N229" i="8" s="1"/>
  <c r="O228" i="8" s="1"/>
  <c r="P227" i="8" s="1"/>
  <c r="Q226" i="8" s="1"/>
  <c r="R225" i="8" s="1"/>
  <c r="S224" i="8" s="1"/>
  <c r="T223" i="8" s="1"/>
  <c r="C239" i="8"/>
  <c r="C238" i="8"/>
  <c r="D237" i="8" s="1"/>
  <c r="E236" i="8" s="1"/>
  <c r="F235" i="8" s="1"/>
  <c r="G234" i="8" s="1"/>
  <c r="H233" i="8" s="1"/>
  <c r="I232" i="8" s="1"/>
  <c r="J231" i="8" s="1"/>
  <c r="K230" i="8" s="1"/>
  <c r="L229" i="8" s="1"/>
  <c r="M228" i="8" s="1"/>
  <c r="N227" i="8" s="1"/>
  <c r="O226" i="8" s="1"/>
  <c r="P225" i="8" s="1"/>
  <c r="Q224" i="8" s="1"/>
  <c r="R223" i="8" s="1"/>
  <c r="S222" i="8" s="1"/>
  <c r="T221" i="8" s="1"/>
  <c r="C237" i="8"/>
  <c r="D236" i="8" s="1"/>
  <c r="E235" i="8" s="1"/>
  <c r="F234" i="8" s="1"/>
  <c r="G233" i="8" s="1"/>
  <c r="H232" i="8" s="1"/>
  <c r="I231" i="8" s="1"/>
  <c r="J230" i="8" s="1"/>
  <c r="K229" i="8" s="1"/>
  <c r="L228" i="8" s="1"/>
  <c r="M227" i="8" s="1"/>
  <c r="N226" i="8" s="1"/>
  <c r="O225" i="8" s="1"/>
  <c r="P224" i="8" s="1"/>
  <c r="Q223" i="8" s="1"/>
  <c r="R222" i="8" s="1"/>
  <c r="S221" i="8" s="1"/>
  <c r="T220" i="8" s="1"/>
  <c r="C236" i="8"/>
  <c r="C235" i="8"/>
  <c r="D234" i="8" s="1"/>
  <c r="E233" i="8" s="1"/>
  <c r="C234" i="8"/>
  <c r="D233" i="8"/>
  <c r="E232" i="8" s="1"/>
  <c r="F231" i="8" s="1"/>
  <c r="G230" i="8" s="1"/>
  <c r="H229" i="8" s="1"/>
  <c r="I228" i="8" s="1"/>
  <c r="J227" i="8" s="1"/>
  <c r="K226" i="8" s="1"/>
  <c r="L225" i="8" s="1"/>
  <c r="M224" i="8" s="1"/>
  <c r="N223" i="8" s="1"/>
  <c r="O222" i="8" s="1"/>
  <c r="P221" i="8" s="1"/>
  <c r="Q220" i="8" s="1"/>
  <c r="R219" i="8" s="1"/>
  <c r="S218" i="8" s="1"/>
  <c r="T217" i="8" s="1"/>
  <c r="X217" i="8" s="1"/>
  <c r="C233" i="8"/>
  <c r="D232" i="8" s="1"/>
  <c r="C232" i="8"/>
  <c r="D231" i="8" s="1"/>
  <c r="E230" i="8" s="1"/>
  <c r="F229" i="8" s="1"/>
  <c r="G228" i="8" s="1"/>
  <c r="H227" i="8" s="1"/>
  <c r="I226" i="8" s="1"/>
  <c r="J225" i="8" s="1"/>
  <c r="K224" i="8" s="1"/>
  <c r="L223" i="8" s="1"/>
  <c r="M222" i="8" s="1"/>
  <c r="N221" i="8" s="1"/>
  <c r="O220" i="8" s="1"/>
  <c r="P219" i="8" s="1"/>
  <c r="Q218" i="8" s="1"/>
  <c r="R217" i="8" s="1"/>
  <c r="S216" i="8" s="1"/>
  <c r="T215" i="8" s="1"/>
  <c r="C231" i="8"/>
  <c r="D230" i="8" s="1"/>
  <c r="E229" i="8" s="1"/>
  <c r="F228" i="8" s="1"/>
  <c r="G227" i="8" s="1"/>
  <c r="H226" i="8" s="1"/>
  <c r="I225" i="8" s="1"/>
  <c r="J224" i="8" s="1"/>
  <c r="K223" i="8" s="1"/>
  <c r="L222" i="8" s="1"/>
  <c r="M221" i="8" s="1"/>
  <c r="N220" i="8" s="1"/>
  <c r="O219" i="8" s="1"/>
  <c r="P218" i="8" s="1"/>
  <c r="Q217" i="8" s="1"/>
  <c r="R216" i="8" s="1"/>
  <c r="S215" i="8" s="1"/>
  <c r="T214" i="8" s="1"/>
  <c r="X214" i="8" s="1"/>
  <c r="Y214" i="8" s="1"/>
  <c r="C230" i="8"/>
  <c r="D229" i="8" s="1"/>
  <c r="E228" i="8" s="1"/>
  <c r="F227" i="8" s="1"/>
  <c r="G226" i="8" s="1"/>
  <c r="H225" i="8" s="1"/>
  <c r="I224" i="8" s="1"/>
  <c r="J223" i="8" s="1"/>
  <c r="K222" i="8" s="1"/>
  <c r="L221" i="8" s="1"/>
  <c r="M220" i="8" s="1"/>
  <c r="N219" i="8" s="1"/>
  <c r="O218" i="8" s="1"/>
  <c r="P217" i="8" s="1"/>
  <c r="Q216" i="8" s="1"/>
  <c r="R215" i="8" s="1"/>
  <c r="S214" i="8" s="1"/>
  <c r="T213" i="8" s="1"/>
  <c r="C229" i="8"/>
  <c r="D228" i="8" s="1"/>
  <c r="E227" i="8" s="1"/>
  <c r="F226" i="8" s="1"/>
  <c r="G225" i="8" s="1"/>
  <c r="H224" i="8" s="1"/>
  <c r="I223" i="8" s="1"/>
  <c r="J222" i="8" s="1"/>
  <c r="K221" i="8" s="1"/>
  <c r="L220" i="8" s="1"/>
  <c r="M219" i="8" s="1"/>
  <c r="N218" i="8" s="1"/>
  <c r="O217" i="8" s="1"/>
  <c r="P216" i="8" s="1"/>
  <c r="Q215" i="8" s="1"/>
  <c r="R214" i="8" s="1"/>
  <c r="S213" i="8" s="1"/>
  <c r="T212" i="8" s="1"/>
  <c r="C228" i="8"/>
  <c r="D227" i="8" s="1"/>
  <c r="E226" i="8" s="1"/>
  <c r="F225" i="8" s="1"/>
  <c r="G224" i="8" s="1"/>
  <c r="H223" i="8" s="1"/>
  <c r="I222" i="8" s="1"/>
  <c r="J221" i="8" s="1"/>
  <c r="K220" i="8" s="1"/>
  <c r="L219" i="8" s="1"/>
  <c r="M218" i="8" s="1"/>
  <c r="N217" i="8" s="1"/>
  <c r="O216" i="8" s="1"/>
  <c r="P215" i="8" s="1"/>
  <c r="Q214" i="8" s="1"/>
  <c r="R213" i="8" s="1"/>
  <c r="S212" i="8" s="1"/>
  <c r="T211" i="8" s="1"/>
  <c r="C227" i="8"/>
  <c r="C226" i="8"/>
  <c r="D225" i="8" s="1"/>
  <c r="E224" i="8" s="1"/>
  <c r="C225" i="8"/>
  <c r="D224" i="8" s="1"/>
  <c r="E223" i="8" s="1"/>
  <c r="F222" i="8" s="1"/>
  <c r="G221" i="8" s="1"/>
  <c r="H220" i="8" s="1"/>
  <c r="I219" i="8" s="1"/>
  <c r="J218" i="8" s="1"/>
  <c r="K217" i="8" s="1"/>
  <c r="L216" i="8" s="1"/>
  <c r="M215" i="8" s="1"/>
  <c r="N214" i="8" s="1"/>
  <c r="O213" i="8" s="1"/>
  <c r="P212" i="8" s="1"/>
  <c r="Q211" i="8" s="1"/>
  <c r="R210" i="8" s="1"/>
  <c r="S209" i="8" s="1"/>
  <c r="T208" i="8" s="1"/>
  <c r="C224" i="8"/>
  <c r="D223" i="8" s="1"/>
  <c r="E222" i="8" s="1"/>
  <c r="F221" i="8" s="1"/>
  <c r="G220" i="8" s="1"/>
  <c r="H219" i="8" s="1"/>
  <c r="I218" i="8" s="1"/>
  <c r="J217" i="8" s="1"/>
  <c r="K216" i="8" s="1"/>
  <c r="L215" i="8" s="1"/>
  <c r="M214" i="8" s="1"/>
  <c r="N213" i="8" s="1"/>
  <c r="O212" i="8" s="1"/>
  <c r="P211" i="8" s="1"/>
  <c r="Q210" i="8" s="1"/>
  <c r="R209" i="8" s="1"/>
  <c r="S208" i="8" s="1"/>
  <c r="T207" i="8" s="1"/>
  <c r="C223" i="8"/>
  <c r="D222" i="8" s="1"/>
  <c r="E221" i="8" s="1"/>
  <c r="F220" i="8" s="1"/>
  <c r="G219" i="8" s="1"/>
  <c r="H218" i="8" s="1"/>
  <c r="I217" i="8" s="1"/>
  <c r="J216" i="8" s="1"/>
  <c r="K215" i="8" s="1"/>
  <c r="L214" i="8" s="1"/>
  <c r="M213" i="8" s="1"/>
  <c r="N212" i="8" s="1"/>
  <c r="O211" i="8" s="1"/>
  <c r="P210" i="8" s="1"/>
  <c r="Q209" i="8" s="1"/>
  <c r="R208" i="8" s="1"/>
  <c r="S207" i="8" s="1"/>
  <c r="T206" i="8" s="1"/>
  <c r="C222" i="8"/>
  <c r="C221" i="8"/>
  <c r="D220" i="8" s="1"/>
  <c r="E219" i="8" s="1"/>
  <c r="C220" i="8"/>
  <c r="D219" i="8" s="1"/>
  <c r="E218" i="8" s="1"/>
  <c r="F217" i="8" s="1"/>
  <c r="G216" i="8" s="1"/>
  <c r="H215" i="8" s="1"/>
  <c r="I214" i="8" s="1"/>
  <c r="J213" i="8" s="1"/>
  <c r="K212" i="8" s="1"/>
  <c r="L211" i="8" s="1"/>
  <c r="M210" i="8" s="1"/>
  <c r="N209" i="8" s="1"/>
  <c r="O208" i="8" s="1"/>
  <c r="P207" i="8" s="1"/>
  <c r="Q206" i="8" s="1"/>
  <c r="R205" i="8" s="1"/>
  <c r="S204" i="8" s="1"/>
  <c r="T203" i="8" s="1"/>
  <c r="C219" i="8"/>
  <c r="D218" i="8" s="1"/>
  <c r="E217" i="8" s="1"/>
  <c r="F216" i="8" s="1"/>
  <c r="G215" i="8" s="1"/>
  <c r="H214" i="8" s="1"/>
  <c r="I213" i="8" s="1"/>
  <c r="J212" i="8" s="1"/>
  <c r="K211" i="8" s="1"/>
  <c r="L210" i="8" s="1"/>
  <c r="M209" i="8" s="1"/>
  <c r="N208" i="8" s="1"/>
  <c r="O207" i="8" s="1"/>
  <c r="P206" i="8" s="1"/>
  <c r="Q205" i="8" s="1"/>
  <c r="R204" i="8" s="1"/>
  <c r="S203" i="8" s="1"/>
  <c r="T202" i="8" s="1"/>
  <c r="C218" i="8"/>
  <c r="D217" i="8" s="1"/>
  <c r="E216" i="8" s="1"/>
  <c r="F215" i="8" s="1"/>
  <c r="G214" i="8" s="1"/>
  <c r="H213" i="8" s="1"/>
  <c r="I212" i="8" s="1"/>
  <c r="J211" i="8" s="1"/>
  <c r="K210" i="8" s="1"/>
  <c r="L209" i="8" s="1"/>
  <c r="M208" i="8" s="1"/>
  <c r="N207" i="8" s="1"/>
  <c r="O206" i="8" s="1"/>
  <c r="P205" i="8" s="1"/>
  <c r="Q204" i="8" s="1"/>
  <c r="R203" i="8" s="1"/>
  <c r="S202" i="8" s="1"/>
  <c r="T201" i="8" s="1"/>
  <c r="C217" i="8"/>
  <c r="D216" i="8" s="1"/>
  <c r="E215" i="8" s="1"/>
  <c r="F214" i="8" s="1"/>
  <c r="G213" i="8" s="1"/>
  <c r="H212" i="8" s="1"/>
  <c r="I211" i="8" s="1"/>
  <c r="J210" i="8" s="1"/>
  <c r="K209" i="8" s="1"/>
  <c r="L208" i="8" s="1"/>
  <c r="M207" i="8" s="1"/>
  <c r="N206" i="8" s="1"/>
  <c r="O205" i="8" s="1"/>
  <c r="P204" i="8" s="1"/>
  <c r="Q203" i="8" s="1"/>
  <c r="R202" i="8" s="1"/>
  <c r="S201" i="8" s="1"/>
  <c r="T200" i="8" s="1"/>
  <c r="C216" i="8"/>
  <c r="D215" i="8" s="1"/>
  <c r="E214" i="8" s="1"/>
  <c r="F213" i="8" s="1"/>
  <c r="G212" i="8" s="1"/>
  <c r="H211" i="8" s="1"/>
  <c r="I210" i="8" s="1"/>
  <c r="J209" i="8" s="1"/>
  <c r="K208" i="8" s="1"/>
  <c r="L207" i="8" s="1"/>
  <c r="M206" i="8" s="1"/>
  <c r="N205" i="8" s="1"/>
  <c r="O204" i="8" s="1"/>
  <c r="P203" i="8" s="1"/>
  <c r="Q202" i="8" s="1"/>
  <c r="R201" i="8" s="1"/>
  <c r="S200" i="8" s="1"/>
  <c r="T199" i="8" s="1"/>
  <c r="C215" i="8"/>
  <c r="C214" i="8"/>
  <c r="C213" i="8"/>
  <c r="D212" i="8" s="1"/>
  <c r="E211" i="8" s="1"/>
  <c r="F210" i="8" s="1"/>
  <c r="G209" i="8" s="1"/>
  <c r="H208" i="8" s="1"/>
  <c r="I207" i="8" s="1"/>
  <c r="J206" i="8" s="1"/>
  <c r="K205" i="8" s="1"/>
  <c r="L204" i="8" s="1"/>
  <c r="M203" i="8" s="1"/>
  <c r="N202" i="8" s="1"/>
  <c r="O201" i="8" s="1"/>
  <c r="P200" i="8" s="1"/>
  <c r="Q199" i="8" s="1"/>
  <c r="R198" i="8" s="1"/>
  <c r="S197" i="8" s="1"/>
  <c r="T196" i="8" s="1"/>
  <c r="C212" i="8"/>
  <c r="C211" i="8"/>
  <c r="D210" i="8" s="1"/>
  <c r="E209" i="8" s="1"/>
  <c r="F208" i="8" s="1"/>
  <c r="G207" i="8" s="1"/>
  <c r="H206" i="8" s="1"/>
  <c r="I205" i="8" s="1"/>
  <c r="J204" i="8" s="1"/>
  <c r="K203" i="8" s="1"/>
  <c r="L202" i="8" s="1"/>
  <c r="M201" i="8" s="1"/>
  <c r="N200" i="8" s="1"/>
  <c r="O199" i="8" s="1"/>
  <c r="P198" i="8" s="1"/>
  <c r="Q197" i="8" s="1"/>
  <c r="R196" i="8" s="1"/>
  <c r="S195" i="8" s="1"/>
  <c r="T194" i="8" s="1"/>
  <c r="C210" i="8"/>
  <c r="C209" i="8"/>
  <c r="C208" i="8"/>
  <c r="D207" i="8" s="1"/>
  <c r="E206" i="8" s="1"/>
  <c r="F205" i="8" s="1"/>
  <c r="G204" i="8" s="1"/>
  <c r="H203" i="8" s="1"/>
  <c r="I202" i="8" s="1"/>
  <c r="J201" i="8" s="1"/>
  <c r="K200" i="8" s="1"/>
  <c r="L199" i="8" s="1"/>
  <c r="M198" i="8" s="1"/>
  <c r="N197" i="8" s="1"/>
  <c r="O196" i="8" s="1"/>
  <c r="P195" i="8" s="1"/>
  <c r="Q194" i="8" s="1"/>
  <c r="R193" i="8" s="1"/>
  <c r="S192" i="8" s="1"/>
  <c r="T191" i="8" s="1"/>
  <c r="C207" i="8"/>
  <c r="D206" i="8" s="1"/>
  <c r="C206" i="8"/>
  <c r="C205" i="8"/>
  <c r="D204" i="8" s="1"/>
  <c r="E203" i="8" s="1"/>
  <c r="F202" i="8" s="1"/>
  <c r="G201" i="8" s="1"/>
  <c r="H200" i="8" s="1"/>
  <c r="I199" i="8" s="1"/>
  <c r="J198" i="8" s="1"/>
  <c r="K197" i="8" s="1"/>
  <c r="L196" i="8" s="1"/>
  <c r="M195" i="8" s="1"/>
  <c r="N194" i="8" s="1"/>
  <c r="O193" i="8" s="1"/>
  <c r="P192" i="8" s="1"/>
  <c r="Q191" i="8" s="1"/>
  <c r="R190" i="8" s="1"/>
  <c r="S189" i="8" s="1"/>
  <c r="T188" i="8" s="1"/>
  <c r="C204" i="8"/>
  <c r="D203" i="8" s="1"/>
  <c r="E202" i="8" s="1"/>
  <c r="F201" i="8" s="1"/>
  <c r="G200" i="8" s="1"/>
  <c r="H199" i="8" s="1"/>
  <c r="I198" i="8" s="1"/>
  <c r="J197" i="8" s="1"/>
  <c r="K196" i="8" s="1"/>
  <c r="L195" i="8" s="1"/>
  <c r="M194" i="8" s="1"/>
  <c r="N193" i="8" s="1"/>
  <c r="O192" i="8" s="1"/>
  <c r="P191" i="8" s="1"/>
  <c r="Q190" i="8" s="1"/>
  <c r="R189" i="8" s="1"/>
  <c r="S188" i="8" s="1"/>
  <c r="T187" i="8" s="1"/>
  <c r="C203" i="8"/>
  <c r="D202" i="8" s="1"/>
  <c r="E201" i="8" s="1"/>
  <c r="F200" i="8" s="1"/>
  <c r="G199" i="8" s="1"/>
  <c r="H198" i="8" s="1"/>
  <c r="I197" i="8" s="1"/>
  <c r="J196" i="8" s="1"/>
  <c r="K195" i="8" s="1"/>
  <c r="L194" i="8" s="1"/>
  <c r="M193" i="8" s="1"/>
  <c r="N192" i="8" s="1"/>
  <c r="O191" i="8" s="1"/>
  <c r="P190" i="8" s="1"/>
  <c r="Q189" i="8" s="1"/>
  <c r="R188" i="8" s="1"/>
  <c r="S187" i="8" s="1"/>
  <c r="T186" i="8" s="1"/>
  <c r="C202" i="8"/>
  <c r="C201" i="8"/>
  <c r="D200" i="8" s="1"/>
  <c r="E199" i="8" s="1"/>
  <c r="F198" i="8" s="1"/>
  <c r="G197" i="8" s="1"/>
  <c r="H196" i="8" s="1"/>
  <c r="I195" i="8" s="1"/>
  <c r="J194" i="8" s="1"/>
  <c r="K193" i="8" s="1"/>
  <c r="L192" i="8" s="1"/>
  <c r="M191" i="8" s="1"/>
  <c r="N190" i="8" s="1"/>
  <c r="O189" i="8" s="1"/>
  <c r="P188" i="8" s="1"/>
  <c r="Q187" i="8" s="1"/>
  <c r="R186" i="8" s="1"/>
  <c r="S185" i="8" s="1"/>
  <c r="T184" i="8" s="1"/>
  <c r="C200" i="8"/>
  <c r="D199" i="8" s="1"/>
  <c r="E198" i="8" s="1"/>
  <c r="F197" i="8" s="1"/>
  <c r="G196" i="8" s="1"/>
  <c r="H195" i="8" s="1"/>
  <c r="I194" i="8" s="1"/>
  <c r="J193" i="8" s="1"/>
  <c r="K192" i="8" s="1"/>
  <c r="L191" i="8" s="1"/>
  <c r="M190" i="8" s="1"/>
  <c r="N189" i="8" s="1"/>
  <c r="O188" i="8" s="1"/>
  <c r="P187" i="8" s="1"/>
  <c r="Q186" i="8" s="1"/>
  <c r="R185" i="8" s="1"/>
  <c r="S184" i="8" s="1"/>
  <c r="T183" i="8" s="1"/>
  <c r="C199" i="8"/>
  <c r="D198" i="8" s="1"/>
  <c r="E197" i="8" s="1"/>
  <c r="F196" i="8" s="1"/>
  <c r="G195" i="8" s="1"/>
  <c r="H194" i="8" s="1"/>
  <c r="I193" i="8" s="1"/>
  <c r="J192" i="8" s="1"/>
  <c r="K191" i="8" s="1"/>
  <c r="L190" i="8" s="1"/>
  <c r="M189" i="8" s="1"/>
  <c r="N188" i="8" s="1"/>
  <c r="O187" i="8" s="1"/>
  <c r="P186" i="8" s="1"/>
  <c r="Q185" i="8" s="1"/>
  <c r="R184" i="8" s="1"/>
  <c r="S183" i="8" s="1"/>
  <c r="T182" i="8" s="1"/>
  <c r="C198" i="8"/>
  <c r="C197" i="8"/>
  <c r="C196" i="8"/>
  <c r="D195" i="8" s="1"/>
  <c r="E194" i="8" s="1"/>
  <c r="F193" i="8" s="1"/>
  <c r="G192" i="8" s="1"/>
  <c r="H191" i="8" s="1"/>
  <c r="I190" i="8" s="1"/>
  <c r="J189" i="8" s="1"/>
  <c r="K188" i="8" s="1"/>
  <c r="L187" i="8" s="1"/>
  <c r="M186" i="8" s="1"/>
  <c r="N185" i="8" s="1"/>
  <c r="O184" i="8" s="1"/>
  <c r="P183" i="8" s="1"/>
  <c r="Q182" i="8" s="1"/>
  <c r="R181" i="8" s="1"/>
  <c r="S180" i="8" s="1"/>
  <c r="T179" i="8" s="1"/>
  <c r="C195" i="8"/>
  <c r="D194" i="8" s="1"/>
  <c r="E193" i="8" s="1"/>
  <c r="F192" i="8" s="1"/>
  <c r="G191" i="8" s="1"/>
  <c r="H190" i="8" s="1"/>
  <c r="I189" i="8" s="1"/>
  <c r="J188" i="8" s="1"/>
  <c r="K187" i="8" s="1"/>
  <c r="L186" i="8" s="1"/>
  <c r="M185" i="8" s="1"/>
  <c r="N184" i="8" s="1"/>
  <c r="O183" i="8" s="1"/>
  <c r="P182" i="8" s="1"/>
  <c r="Q181" i="8" s="1"/>
  <c r="R180" i="8" s="1"/>
  <c r="S179" i="8" s="1"/>
  <c r="T178" i="8" s="1"/>
  <c r="C194" i="8"/>
  <c r="C193" i="8"/>
  <c r="D192" i="8" s="1"/>
  <c r="E191" i="8" s="1"/>
  <c r="F190" i="8" s="1"/>
  <c r="G189" i="8" s="1"/>
  <c r="H188" i="8" s="1"/>
  <c r="I187" i="8" s="1"/>
  <c r="J186" i="8" s="1"/>
  <c r="K185" i="8" s="1"/>
  <c r="L184" i="8" s="1"/>
  <c r="M183" i="8" s="1"/>
  <c r="N182" i="8" s="1"/>
  <c r="O181" i="8" s="1"/>
  <c r="P180" i="8" s="1"/>
  <c r="Q179" i="8" s="1"/>
  <c r="R178" i="8" s="1"/>
  <c r="S177" i="8" s="1"/>
  <c r="T176" i="8" s="1"/>
  <c r="C192" i="8"/>
  <c r="D191" i="8" s="1"/>
  <c r="E190" i="8" s="1"/>
  <c r="F189" i="8" s="1"/>
  <c r="G188" i="8" s="1"/>
  <c r="H187" i="8" s="1"/>
  <c r="I186" i="8" s="1"/>
  <c r="J185" i="8" s="1"/>
  <c r="K184" i="8" s="1"/>
  <c r="L183" i="8" s="1"/>
  <c r="M182" i="8" s="1"/>
  <c r="N181" i="8" s="1"/>
  <c r="O180" i="8" s="1"/>
  <c r="P179" i="8" s="1"/>
  <c r="Q178" i="8" s="1"/>
  <c r="R177" i="8" s="1"/>
  <c r="S176" i="8" s="1"/>
  <c r="T175" i="8" s="1"/>
  <c r="C191" i="8"/>
  <c r="D190" i="8" s="1"/>
  <c r="E189" i="8" s="1"/>
  <c r="F188" i="8" s="1"/>
  <c r="G187" i="8" s="1"/>
  <c r="H186" i="8" s="1"/>
  <c r="I185" i="8" s="1"/>
  <c r="J184" i="8" s="1"/>
  <c r="K183" i="8" s="1"/>
  <c r="L182" i="8" s="1"/>
  <c r="M181" i="8" s="1"/>
  <c r="N180" i="8" s="1"/>
  <c r="O179" i="8" s="1"/>
  <c r="P178" i="8" s="1"/>
  <c r="Q177" i="8" s="1"/>
  <c r="R176" i="8" s="1"/>
  <c r="S175" i="8" s="1"/>
  <c r="T174" i="8" s="1"/>
  <c r="C190" i="8"/>
  <c r="D189" i="8" s="1"/>
  <c r="E188" i="8" s="1"/>
  <c r="F187" i="8" s="1"/>
  <c r="G186" i="8" s="1"/>
  <c r="H185" i="8" s="1"/>
  <c r="I184" i="8" s="1"/>
  <c r="J183" i="8" s="1"/>
  <c r="K182" i="8" s="1"/>
  <c r="L181" i="8" s="1"/>
  <c r="M180" i="8" s="1"/>
  <c r="N179" i="8" s="1"/>
  <c r="O178" i="8" s="1"/>
  <c r="P177" i="8" s="1"/>
  <c r="Q176" i="8" s="1"/>
  <c r="R175" i="8" s="1"/>
  <c r="S174" i="8" s="1"/>
  <c r="T173" i="8" s="1"/>
  <c r="C189" i="8"/>
  <c r="D188" i="8" s="1"/>
  <c r="E187" i="8" s="1"/>
  <c r="F186" i="8" s="1"/>
  <c r="G185" i="8" s="1"/>
  <c r="H184" i="8" s="1"/>
  <c r="I183" i="8" s="1"/>
  <c r="J182" i="8" s="1"/>
  <c r="K181" i="8" s="1"/>
  <c r="L180" i="8" s="1"/>
  <c r="M179" i="8" s="1"/>
  <c r="N178" i="8" s="1"/>
  <c r="O177" i="8" s="1"/>
  <c r="P176" i="8" s="1"/>
  <c r="Q175" i="8" s="1"/>
  <c r="R174" i="8" s="1"/>
  <c r="S173" i="8" s="1"/>
  <c r="T172" i="8" s="1"/>
  <c r="C188" i="8"/>
  <c r="C187" i="8"/>
  <c r="C186" i="8"/>
  <c r="C185" i="8"/>
  <c r="C184" i="8"/>
  <c r="D183" i="8" s="1"/>
  <c r="E182" i="8" s="1"/>
  <c r="F181" i="8" s="1"/>
  <c r="G180" i="8" s="1"/>
  <c r="H179" i="8" s="1"/>
  <c r="I178" i="8" s="1"/>
  <c r="J177" i="8" s="1"/>
  <c r="K176" i="8" s="1"/>
  <c r="L175" i="8" s="1"/>
  <c r="M174" i="8" s="1"/>
  <c r="N173" i="8" s="1"/>
  <c r="O172" i="8" s="1"/>
  <c r="P171" i="8" s="1"/>
  <c r="Q170" i="8" s="1"/>
  <c r="R169" i="8" s="1"/>
  <c r="S168" i="8" s="1"/>
  <c r="T167" i="8" s="1"/>
  <c r="C183" i="8"/>
  <c r="D182" i="8" s="1"/>
  <c r="E181" i="8" s="1"/>
  <c r="F180" i="8" s="1"/>
  <c r="C182" i="8"/>
  <c r="D181" i="8" s="1"/>
  <c r="E180" i="8" s="1"/>
  <c r="F179" i="8" s="1"/>
  <c r="G178" i="8" s="1"/>
  <c r="H177" i="8" s="1"/>
  <c r="I176" i="8" s="1"/>
  <c r="J175" i="8" s="1"/>
  <c r="K174" i="8" s="1"/>
  <c r="L173" i="8" s="1"/>
  <c r="M172" i="8" s="1"/>
  <c r="N171" i="8" s="1"/>
  <c r="O170" i="8" s="1"/>
  <c r="P169" i="8" s="1"/>
  <c r="Q168" i="8" s="1"/>
  <c r="R167" i="8" s="1"/>
  <c r="S166" i="8" s="1"/>
  <c r="T165" i="8" s="1"/>
  <c r="C181" i="8"/>
  <c r="D180" i="8" s="1"/>
  <c r="E179" i="8" s="1"/>
  <c r="F178" i="8" s="1"/>
  <c r="G177" i="8" s="1"/>
  <c r="H176" i="8" s="1"/>
  <c r="I175" i="8" s="1"/>
  <c r="J174" i="8" s="1"/>
  <c r="K173" i="8" s="1"/>
  <c r="L172" i="8" s="1"/>
  <c r="M171" i="8" s="1"/>
  <c r="N170" i="8" s="1"/>
  <c r="O169" i="8" s="1"/>
  <c r="P168" i="8" s="1"/>
  <c r="Q167" i="8" s="1"/>
  <c r="R166" i="8" s="1"/>
  <c r="S165" i="8" s="1"/>
  <c r="T164" i="8" s="1"/>
  <c r="C180" i="8"/>
  <c r="D179" i="8" s="1"/>
  <c r="E178" i="8" s="1"/>
  <c r="F177" i="8" s="1"/>
  <c r="G176" i="8" s="1"/>
  <c r="H175" i="8" s="1"/>
  <c r="I174" i="8" s="1"/>
  <c r="J173" i="8" s="1"/>
  <c r="K172" i="8" s="1"/>
  <c r="L171" i="8" s="1"/>
  <c r="M170" i="8" s="1"/>
  <c r="N169" i="8" s="1"/>
  <c r="O168" i="8" s="1"/>
  <c r="P167" i="8" s="1"/>
  <c r="Q166" i="8" s="1"/>
  <c r="R165" i="8" s="1"/>
  <c r="S164" i="8" s="1"/>
  <c r="T163" i="8" s="1"/>
  <c r="C179" i="8"/>
  <c r="C178" i="8"/>
  <c r="D177" i="8" s="1"/>
  <c r="E176" i="8" s="1"/>
  <c r="F175" i="8" s="1"/>
  <c r="G174" i="8" s="1"/>
  <c r="H173" i="8" s="1"/>
  <c r="I172" i="8" s="1"/>
  <c r="J171" i="8" s="1"/>
  <c r="K170" i="8" s="1"/>
  <c r="L169" i="8" s="1"/>
  <c r="M168" i="8" s="1"/>
  <c r="N167" i="8" s="1"/>
  <c r="O166" i="8" s="1"/>
  <c r="P165" i="8" s="1"/>
  <c r="Q164" i="8" s="1"/>
  <c r="R163" i="8" s="1"/>
  <c r="S162" i="8" s="1"/>
  <c r="T161" i="8" s="1"/>
  <c r="C177" i="8"/>
  <c r="C176" i="8"/>
  <c r="C175" i="8"/>
  <c r="D174" i="8" s="1"/>
  <c r="E173" i="8" s="1"/>
  <c r="F172" i="8" s="1"/>
  <c r="G171" i="8" s="1"/>
  <c r="H170" i="8" s="1"/>
  <c r="I169" i="8" s="1"/>
  <c r="J168" i="8" s="1"/>
  <c r="K167" i="8" s="1"/>
  <c r="L166" i="8" s="1"/>
  <c r="M165" i="8" s="1"/>
  <c r="N164" i="8" s="1"/>
  <c r="O163" i="8" s="1"/>
  <c r="P162" i="8" s="1"/>
  <c r="Q161" i="8" s="1"/>
  <c r="R160" i="8" s="1"/>
  <c r="S159" i="8" s="1"/>
  <c r="T158" i="8" s="1"/>
  <c r="C174" i="8"/>
  <c r="C173" i="8"/>
  <c r="D172" i="8" s="1"/>
  <c r="E171" i="8" s="1"/>
  <c r="F170" i="8" s="1"/>
  <c r="G169" i="8" s="1"/>
  <c r="H168" i="8" s="1"/>
  <c r="I167" i="8" s="1"/>
  <c r="J166" i="8" s="1"/>
  <c r="K165" i="8" s="1"/>
  <c r="L164" i="8" s="1"/>
  <c r="M163" i="8" s="1"/>
  <c r="N162" i="8" s="1"/>
  <c r="O161" i="8" s="1"/>
  <c r="P160" i="8" s="1"/>
  <c r="Q159" i="8" s="1"/>
  <c r="R158" i="8" s="1"/>
  <c r="S157" i="8" s="1"/>
  <c r="T156" i="8" s="1"/>
  <c r="C172" i="8"/>
  <c r="D171" i="8" s="1"/>
  <c r="E170" i="8" s="1"/>
  <c r="F169" i="8" s="1"/>
  <c r="G168" i="8" s="1"/>
  <c r="H167" i="8" s="1"/>
  <c r="I166" i="8" s="1"/>
  <c r="J165" i="8" s="1"/>
  <c r="K164" i="8" s="1"/>
  <c r="L163" i="8" s="1"/>
  <c r="M162" i="8" s="1"/>
  <c r="N161" i="8" s="1"/>
  <c r="O160" i="8" s="1"/>
  <c r="P159" i="8" s="1"/>
  <c r="Q158" i="8" s="1"/>
  <c r="R157" i="8" s="1"/>
  <c r="S156" i="8" s="1"/>
  <c r="T155" i="8" s="1"/>
  <c r="C171" i="8"/>
  <c r="D170" i="8" s="1"/>
  <c r="E169" i="8" s="1"/>
  <c r="F168" i="8" s="1"/>
  <c r="G167" i="8" s="1"/>
  <c r="H166" i="8" s="1"/>
  <c r="I165" i="8" s="1"/>
  <c r="J164" i="8" s="1"/>
  <c r="K163" i="8" s="1"/>
  <c r="L162" i="8" s="1"/>
  <c r="M161" i="8" s="1"/>
  <c r="N160" i="8" s="1"/>
  <c r="O159" i="8" s="1"/>
  <c r="P158" i="8" s="1"/>
  <c r="Q157" i="8" s="1"/>
  <c r="R156" i="8" s="1"/>
  <c r="S155" i="8" s="1"/>
  <c r="T154" i="8" s="1"/>
  <c r="C170" i="8"/>
  <c r="C169" i="8"/>
  <c r="D168" i="8" s="1"/>
  <c r="E167" i="8" s="1"/>
  <c r="F166" i="8" s="1"/>
  <c r="G165" i="8" s="1"/>
  <c r="H164" i="8" s="1"/>
  <c r="I163" i="8" s="1"/>
  <c r="J162" i="8" s="1"/>
  <c r="K161" i="8" s="1"/>
  <c r="L160" i="8" s="1"/>
  <c r="M159" i="8" s="1"/>
  <c r="N158" i="8" s="1"/>
  <c r="O157" i="8" s="1"/>
  <c r="P156" i="8" s="1"/>
  <c r="Q155" i="8" s="1"/>
  <c r="R154" i="8" s="1"/>
  <c r="S153" i="8" s="1"/>
  <c r="T152" i="8" s="1"/>
  <c r="C168" i="8"/>
  <c r="D167" i="8" s="1"/>
  <c r="C167" i="8"/>
  <c r="D166" i="8" s="1"/>
  <c r="E165" i="8" s="1"/>
  <c r="F164" i="8" s="1"/>
  <c r="G163" i="8" s="1"/>
  <c r="H162" i="8" s="1"/>
  <c r="I161" i="8" s="1"/>
  <c r="J160" i="8" s="1"/>
  <c r="K159" i="8" s="1"/>
  <c r="L158" i="8" s="1"/>
  <c r="M157" i="8" s="1"/>
  <c r="N156" i="8" s="1"/>
  <c r="O155" i="8" s="1"/>
  <c r="P154" i="8" s="1"/>
  <c r="Q153" i="8" s="1"/>
  <c r="R152" i="8" s="1"/>
  <c r="S151" i="8" s="1"/>
  <c r="T150" i="8" s="1"/>
  <c r="C166" i="8"/>
  <c r="C165" i="8"/>
  <c r="D164" i="8" s="1"/>
  <c r="E163" i="8" s="1"/>
  <c r="F162" i="8" s="1"/>
  <c r="G161" i="8" s="1"/>
  <c r="H160" i="8" s="1"/>
  <c r="I159" i="8" s="1"/>
  <c r="J158" i="8" s="1"/>
  <c r="K157" i="8" s="1"/>
  <c r="L156" i="8" s="1"/>
  <c r="M155" i="8" s="1"/>
  <c r="N154" i="8" s="1"/>
  <c r="O153" i="8" s="1"/>
  <c r="P152" i="8" s="1"/>
  <c r="Q151" i="8" s="1"/>
  <c r="R150" i="8" s="1"/>
  <c r="S149" i="8" s="1"/>
  <c r="T148" i="8" s="1"/>
  <c r="C164" i="8"/>
  <c r="D163" i="8" s="1"/>
  <c r="E162" i="8" s="1"/>
  <c r="F161" i="8" s="1"/>
  <c r="G160" i="8" s="1"/>
  <c r="H159" i="8" s="1"/>
  <c r="I158" i="8" s="1"/>
  <c r="J157" i="8" s="1"/>
  <c r="K156" i="8" s="1"/>
  <c r="L155" i="8" s="1"/>
  <c r="M154" i="8" s="1"/>
  <c r="N153" i="8" s="1"/>
  <c r="O152" i="8" s="1"/>
  <c r="P151" i="8" s="1"/>
  <c r="Q150" i="8" s="1"/>
  <c r="R149" i="8" s="1"/>
  <c r="S148" i="8" s="1"/>
  <c r="T147" i="8" s="1"/>
  <c r="C163" i="8"/>
  <c r="D162" i="8" s="1"/>
  <c r="E161" i="8" s="1"/>
  <c r="F160" i="8" s="1"/>
  <c r="G159" i="8" s="1"/>
  <c r="H158" i="8" s="1"/>
  <c r="I157" i="8" s="1"/>
  <c r="J156" i="8" s="1"/>
  <c r="K155" i="8" s="1"/>
  <c r="L154" i="8" s="1"/>
  <c r="M153" i="8" s="1"/>
  <c r="N152" i="8" s="1"/>
  <c r="O151" i="8" s="1"/>
  <c r="P150" i="8" s="1"/>
  <c r="Q149" i="8" s="1"/>
  <c r="R148" i="8" s="1"/>
  <c r="S147" i="8" s="1"/>
  <c r="T146" i="8" s="1"/>
  <c r="C162" i="8"/>
  <c r="D161" i="8" s="1"/>
  <c r="E160" i="8" s="1"/>
  <c r="F159" i="8" s="1"/>
  <c r="G158" i="8" s="1"/>
  <c r="H157" i="8" s="1"/>
  <c r="I156" i="8" s="1"/>
  <c r="J155" i="8" s="1"/>
  <c r="K154" i="8" s="1"/>
  <c r="L153" i="8" s="1"/>
  <c r="M152" i="8" s="1"/>
  <c r="N151" i="8" s="1"/>
  <c r="O150" i="8" s="1"/>
  <c r="P149" i="8" s="1"/>
  <c r="Q148" i="8" s="1"/>
  <c r="R147" i="8" s="1"/>
  <c r="S146" i="8" s="1"/>
  <c r="T145" i="8" s="1"/>
  <c r="C161" i="8"/>
  <c r="D160" i="8" s="1"/>
  <c r="E159" i="8" s="1"/>
  <c r="F158" i="8" s="1"/>
  <c r="G157" i="8" s="1"/>
  <c r="H156" i="8" s="1"/>
  <c r="I155" i="8" s="1"/>
  <c r="J154" i="8" s="1"/>
  <c r="K153" i="8" s="1"/>
  <c r="L152" i="8" s="1"/>
  <c r="M151" i="8" s="1"/>
  <c r="N150" i="8" s="1"/>
  <c r="O149" i="8" s="1"/>
  <c r="P148" i="8" s="1"/>
  <c r="Q147" i="8" s="1"/>
  <c r="R146" i="8" s="1"/>
  <c r="S145" i="8" s="1"/>
  <c r="T144" i="8" s="1"/>
  <c r="C160" i="8"/>
  <c r="D159" i="8" s="1"/>
  <c r="E158" i="8" s="1"/>
  <c r="C159" i="8"/>
  <c r="D158" i="8" s="1"/>
  <c r="E157" i="8" s="1"/>
  <c r="F156" i="8" s="1"/>
  <c r="G155" i="8" s="1"/>
  <c r="H154" i="8" s="1"/>
  <c r="I153" i="8" s="1"/>
  <c r="J152" i="8" s="1"/>
  <c r="K151" i="8" s="1"/>
  <c r="L150" i="8" s="1"/>
  <c r="M149" i="8" s="1"/>
  <c r="N148" i="8" s="1"/>
  <c r="O147" i="8" s="1"/>
  <c r="P146" i="8" s="1"/>
  <c r="Q145" i="8" s="1"/>
  <c r="R144" i="8" s="1"/>
  <c r="S143" i="8" s="1"/>
  <c r="T142" i="8" s="1"/>
  <c r="C158" i="8"/>
  <c r="D157" i="8" s="1"/>
  <c r="E156" i="8" s="1"/>
  <c r="F155" i="8" s="1"/>
  <c r="G154" i="8" s="1"/>
  <c r="H153" i="8" s="1"/>
  <c r="F157" i="8"/>
  <c r="G156" i="8" s="1"/>
  <c r="H155" i="8" s="1"/>
  <c r="I154" i="8" s="1"/>
  <c r="J153" i="8" s="1"/>
  <c r="K152" i="8" s="1"/>
  <c r="L151" i="8" s="1"/>
  <c r="M150" i="8" s="1"/>
  <c r="N149" i="8" s="1"/>
  <c r="O148" i="8" s="1"/>
  <c r="P147" i="8" s="1"/>
  <c r="Q146" i="8" s="1"/>
  <c r="R145" i="8" s="1"/>
  <c r="S144" i="8" s="1"/>
  <c r="T143" i="8" s="1"/>
  <c r="C157" i="8"/>
  <c r="D156" i="8" s="1"/>
  <c r="E155" i="8" s="1"/>
  <c r="F154" i="8" s="1"/>
  <c r="G153" i="8" s="1"/>
  <c r="H152" i="8" s="1"/>
  <c r="I151" i="8" s="1"/>
  <c r="J150" i="8" s="1"/>
  <c r="K149" i="8" s="1"/>
  <c r="L148" i="8" s="1"/>
  <c r="M147" i="8" s="1"/>
  <c r="N146" i="8" s="1"/>
  <c r="O145" i="8" s="1"/>
  <c r="P144" i="8" s="1"/>
  <c r="Q143" i="8" s="1"/>
  <c r="R142" i="8" s="1"/>
  <c r="S141" i="8" s="1"/>
  <c r="T140" i="8" s="1"/>
  <c r="C156" i="8"/>
  <c r="D155" i="8"/>
  <c r="E154" i="8" s="1"/>
  <c r="F153" i="8" s="1"/>
  <c r="G152" i="8" s="1"/>
  <c r="H151" i="8" s="1"/>
  <c r="I150" i="8" s="1"/>
  <c r="J149" i="8" s="1"/>
  <c r="K148" i="8" s="1"/>
  <c r="L147" i="8" s="1"/>
  <c r="M146" i="8" s="1"/>
  <c r="N145" i="8" s="1"/>
  <c r="O144" i="8" s="1"/>
  <c r="P143" i="8" s="1"/>
  <c r="Q142" i="8" s="1"/>
  <c r="R141" i="8" s="1"/>
  <c r="S140" i="8" s="1"/>
  <c r="T139" i="8" s="1"/>
  <c r="C155" i="8"/>
  <c r="D154" i="8" s="1"/>
  <c r="E153" i="8" s="1"/>
  <c r="F152" i="8" s="1"/>
  <c r="G151" i="8" s="1"/>
  <c r="H150" i="8" s="1"/>
  <c r="I149" i="8" s="1"/>
  <c r="J148" i="8" s="1"/>
  <c r="K147" i="8" s="1"/>
  <c r="L146" i="8" s="1"/>
  <c r="M145" i="8" s="1"/>
  <c r="N144" i="8" s="1"/>
  <c r="O143" i="8" s="1"/>
  <c r="P142" i="8" s="1"/>
  <c r="Q141" i="8" s="1"/>
  <c r="R140" i="8" s="1"/>
  <c r="S139" i="8" s="1"/>
  <c r="T138" i="8" s="1"/>
  <c r="C154" i="8"/>
  <c r="D153" i="8" s="1"/>
  <c r="E152" i="8" s="1"/>
  <c r="F151" i="8" s="1"/>
  <c r="G150" i="8" s="1"/>
  <c r="H149" i="8" s="1"/>
  <c r="I148" i="8" s="1"/>
  <c r="J147" i="8" s="1"/>
  <c r="K146" i="8" s="1"/>
  <c r="L145" i="8" s="1"/>
  <c r="M144" i="8" s="1"/>
  <c r="N143" i="8" s="1"/>
  <c r="O142" i="8" s="1"/>
  <c r="P141" i="8" s="1"/>
  <c r="Q140" i="8" s="1"/>
  <c r="R139" i="8" s="1"/>
  <c r="S138" i="8" s="1"/>
  <c r="T137" i="8" s="1"/>
  <c r="X137" i="8" s="1"/>
  <c r="C153" i="8"/>
  <c r="D152" i="8" s="1"/>
  <c r="E151" i="8" s="1"/>
  <c r="F150" i="8" s="1"/>
  <c r="G149" i="8" s="1"/>
  <c r="H148" i="8" s="1"/>
  <c r="I147" i="8" s="1"/>
  <c r="J146" i="8" s="1"/>
  <c r="K145" i="8" s="1"/>
  <c r="L144" i="8" s="1"/>
  <c r="M143" i="8" s="1"/>
  <c r="N142" i="8" s="1"/>
  <c r="O141" i="8" s="1"/>
  <c r="P140" i="8" s="1"/>
  <c r="Q139" i="8" s="1"/>
  <c r="R138" i="8" s="1"/>
  <c r="S137" i="8" s="1"/>
  <c r="T136" i="8" s="1"/>
  <c r="C152" i="8"/>
  <c r="D151" i="8" s="1"/>
  <c r="E150" i="8" s="1"/>
  <c r="F149" i="8" s="1"/>
  <c r="G148" i="8" s="1"/>
  <c r="H147" i="8" s="1"/>
  <c r="I146" i="8" s="1"/>
  <c r="J145" i="8" s="1"/>
  <c r="K144" i="8" s="1"/>
  <c r="L143" i="8" s="1"/>
  <c r="M142" i="8" s="1"/>
  <c r="N141" i="8" s="1"/>
  <c r="O140" i="8" s="1"/>
  <c r="P139" i="8" s="1"/>
  <c r="Q138" i="8" s="1"/>
  <c r="R137" i="8" s="1"/>
  <c r="S136" i="8" s="1"/>
  <c r="T135" i="8" s="1"/>
  <c r="C151" i="8"/>
  <c r="D150" i="8" s="1"/>
  <c r="E149" i="8" s="1"/>
  <c r="F148" i="8" s="1"/>
  <c r="G147" i="8" s="1"/>
  <c r="H146" i="8" s="1"/>
  <c r="I145" i="8" s="1"/>
  <c r="J144" i="8" s="1"/>
  <c r="K143" i="8" s="1"/>
  <c r="L142" i="8" s="1"/>
  <c r="M141" i="8" s="1"/>
  <c r="N140" i="8" s="1"/>
  <c r="O139" i="8" s="1"/>
  <c r="P138" i="8" s="1"/>
  <c r="Q137" i="8" s="1"/>
  <c r="R136" i="8" s="1"/>
  <c r="S135" i="8" s="1"/>
  <c r="T134" i="8" s="1"/>
  <c r="C150" i="8"/>
  <c r="C149" i="8"/>
  <c r="D148" i="8" s="1"/>
  <c r="E147" i="8" s="1"/>
  <c r="F146" i="8" s="1"/>
  <c r="G145" i="8" s="1"/>
  <c r="H144" i="8" s="1"/>
  <c r="I143" i="8" s="1"/>
  <c r="J142" i="8" s="1"/>
  <c r="K141" i="8" s="1"/>
  <c r="L140" i="8" s="1"/>
  <c r="M139" i="8" s="1"/>
  <c r="N138" i="8" s="1"/>
  <c r="O137" i="8" s="1"/>
  <c r="P136" i="8" s="1"/>
  <c r="Q135" i="8" s="1"/>
  <c r="R134" i="8" s="1"/>
  <c r="S133" i="8" s="1"/>
  <c r="T132" i="8" s="1"/>
  <c r="C148" i="8"/>
  <c r="D147" i="8" s="1"/>
  <c r="E146" i="8" s="1"/>
  <c r="F145" i="8" s="1"/>
  <c r="G144" i="8" s="1"/>
  <c r="H143" i="8" s="1"/>
  <c r="I142" i="8" s="1"/>
  <c r="J141" i="8" s="1"/>
  <c r="K140" i="8" s="1"/>
  <c r="L139" i="8" s="1"/>
  <c r="M138" i="8" s="1"/>
  <c r="N137" i="8" s="1"/>
  <c r="O136" i="8" s="1"/>
  <c r="P135" i="8" s="1"/>
  <c r="Q134" i="8" s="1"/>
  <c r="R133" i="8" s="1"/>
  <c r="S132" i="8" s="1"/>
  <c r="T131" i="8" s="1"/>
  <c r="C147" i="8"/>
  <c r="C146" i="8"/>
  <c r="D145" i="8"/>
  <c r="E144" i="8" s="1"/>
  <c r="F143" i="8" s="1"/>
  <c r="G142" i="8" s="1"/>
  <c r="H141" i="8" s="1"/>
  <c r="I140" i="8" s="1"/>
  <c r="J139" i="8" s="1"/>
  <c r="K138" i="8" s="1"/>
  <c r="L137" i="8" s="1"/>
  <c r="M136" i="8" s="1"/>
  <c r="N135" i="8" s="1"/>
  <c r="O134" i="8" s="1"/>
  <c r="P133" i="8" s="1"/>
  <c r="Q132" i="8" s="1"/>
  <c r="R131" i="8" s="1"/>
  <c r="S130" i="8" s="1"/>
  <c r="T129" i="8" s="1"/>
  <c r="C145" i="8"/>
  <c r="D144" i="8" s="1"/>
  <c r="E143" i="8" s="1"/>
  <c r="F142" i="8" s="1"/>
  <c r="G141" i="8" s="1"/>
  <c r="H140" i="8" s="1"/>
  <c r="I139" i="8" s="1"/>
  <c r="J138" i="8" s="1"/>
  <c r="K137" i="8" s="1"/>
  <c r="L136" i="8" s="1"/>
  <c r="M135" i="8" s="1"/>
  <c r="N134" i="8" s="1"/>
  <c r="O133" i="8" s="1"/>
  <c r="P132" i="8" s="1"/>
  <c r="Q131" i="8" s="1"/>
  <c r="R130" i="8" s="1"/>
  <c r="S129" i="8" s="1"/>
  <c r="T128" i="8" s="1"/>
  <c r="C144" i="8"/>
  <c r="D143" i="8" s="1"/>
  <c r="E142" i="8" s="1"/>
  <c r="F141" i="8" s="1"/>
  <c r="G140" i="8" s="1"/>
  <c r="H139" i="8" s="1"/>
  <c r="I138" i="8" s="1"/>
  <c r="J137" i="8" s="1"/>
  <c r="K136" i="8" s="1"/>
  <c r="L135" i="8" s="1"/>
  <c r="M134" i="8" s="1"/>
  <c r="N133" i="8" s="1"/>
  <c r="O132" i="8" s="1"/>
  <c r="P131" i="8" s="1"/>
  <c r="Q130" i="8" s="1"/>
  <c r="R129" i="8" s="1"/>
  <c r="S128" i="8" s="1"/>
  <c r="T127" i="8" s="1"/>
  <c r="C143" i="8"/>
  <c r="C142" i="8"/>
  <c r="D141" i="8" s="1"/>
  <c r="E140" i="8" s="1"/>
  <c r="F139" i="8" s="1"/>
  <c r="G138" i="8" s="1"/>
  <c r="H137" i="8" s="1"/>
  <c r="I136" i="8" s="1"/>
  <c r="J135" i="8" s="1"/>
  <c r="K134" i="8" s="1"/>
  <c r="L133" i="8" s="1"/>
  <c r="M132" i="8" s="1"/>
  <c r="N131" i="8" s="1"/>
  <c r="O130" i="8" s="1"/>
  <c r="P129" i="8" s="1"/>
  <c r="Q128" i="8" s="1"/>
  <c r="R127" i="8" s="1"/>
  <c r="S126" i="8" s="1"/>
  <c r="T125" i="8" s="1"/>
  <c r="X125" i="8" s="1"/>
  <c r="C141" i="8"/>
  <c r="D140" i="8" s="1"/>
  <c r="C140" i="8"/>
  <c r="D139" i="8" s="1"/>
  <c r="E138" i="8" s="1"/>
  <c r="F137" i="8" s="1"/>
  <c r="G136" i="8" s="1"/>
  <c r="H135" i="8" s="1"/>
  <c r="I134" i="8" s="1"/>
  <c r="J133" i="8" s="1"/>
  <c r="K132" i="8" s="1"/>
  <c r="L131" i="8" s="1"/>
  <c r="M130" i="8" s="1"/>
  <c r="N129" i="8" s="1"/>
  <c r="O128" i="8" s="1"/>
  <c r="P127" i="8" s="1"/>
  <c r="Q126" i="8" s="1"/>
  <c r="R125" i="8" s="1"/>
  <c r="S124" i="8" s="1"/>
  <c r="T123" i="8" s="1"/>
  <c r="C139" i="8"/>
  <c r="D138" i="8" s="1"/>
  <c r="E137" i="8" s="1"/>
  <c r="F136" i="8" s="1"/>
  <c r="C138" i="8"/>
  <c r="D137" i="8"/>
  <c r="E136" i="8" s="1"/>
  <c r="F135" i="8" s="1"/>
  <c r="G134" i="8" s="1"/>
  <c r="H133" i="8" s="1"/>
  <c r="I132" i="8" s="1"/>
  <c r="J131" i="8" s="1"/>
  <c r="K130" i="8" s="1"/>
  <c r="L129" i="8" s="1"/>
  <c r="M128" i="8" s="1"/>
  <c r="N127" i="8" s="1"/>
  <c r="O126" i="8" s="1"/>
  <c r="P125" i="8" s="1"/>
  <c r="Q124" i="8" s="1"/>
  <c r="R123" i="8" s="1"/>
  <c r="S122" i="8" s="1"/>
  <c r="T121" i="8" s="1"/>
  <c r="C137" i="8"/>
  <c r="D136" i="8" s="1"/>
  <c r="E135" i="8" s="1"/>
  <c r="F134" i="8" s="1"/>
  <c r="G133" i="8" s="1"/>
  <c r="H132" i="8" s="1"/>
  <c r="I131" i="8" s="1"/>
  <c r="J130" i="8" s="1"/>
  <c r="K129" i="8" s="1"/>
  <c r="L128" i="8" s="1"/>
  <c r="M127" i="8" s="1"/>
  <c r="N126" i="8" s="1"/>
  <c r="O125" i="8" s="1"/>
  <c r="P124" i="8" s="1"/>
  <c r="Q123" i="8" s="1"/>
  <c r="R122" i="8" s="1"/>
  <c r="S121" i="8" s="1"/>
  <c r="T120" i="8" s="1"/>
  <c r="C136" i="8"/>
  <c r="D135" i="8" s="1"/>
  <c r="E134" i="8" s="1"/>
  <c r="F133" i="8" s="1"/>
  <c r="G132" i="8" s="1"/>
  <c r="H131" i="8" s="1"/>
  <c r="I130" i="8" s="1"/>
  <c r="J129" i="8" s="1"/>
  <c r="K128" i="8" s="1"/>
  <c r="L127" i="8" s="1"/>
  <c r="M126" i="8" s="1"/>
  <c r="N125" i="8" s="1"/>
  <c r="O124" i="8" s="1"/>
  <c r="P123" i="8" s="1"/>
  <c r="Q122" i="8" s="1"/>
  <c r="R121" i="8" s="1"/>
  <c r="S120" i="8" s="1"/>
  <c r="T119" i="8" s="1"/>
  <c r="C135" i="8"/>
  <c r="D134" i="8" s="1"/>
  <c r="E133" i="8" s="1"/>
  <c r="F132" i="8" s="1"/>
  <c r="G131" i="8" s="1"/>
  <c r="H130" i="8" s="1"/>
  <c r="I129" i="8" s="1"/>
  <c r="J128" i="8" s="1"/>
  <c r="K127" i="8" s="1"/>
  <c r="L126" i="8" s="1"/>
  <c r="M125" i="8" s="1"/>
  <c r="N124" i="8" s="1"/>
  <c r="O123" i="8" s="1"/>
  <c r="P122" i="8" s="1"/>
  <c r="Q121" i="8" s="1"/>
  <c r="R120" i="8" s="1"/>
  <c r="S119" i="8" s="1"/>
  <c r="T118" i="8" s="1"/>
  <c r="C134" i="8"/>
  <c r="D133" i="8" s="1"/>
  <c r="C133" i="8"/>
  <c r="C132" i="8"/>
  <c r="C131" i="8"/>
  <c r="C130" i="8"/>
  <c r="C129" i="8"/>
  <c r="D128" i="8" s="1"/>
  <c r="C128" i="8"/>
  <c r="D127" i="8" s="1"/>
  <c r="E126" i="8" s="1"/>
  <c r="F125" i="8" s="1"/>
  <c r="G124" i="8" s="1"/>
  <c r="H123" i="8" s="1"/>
  <c r="I122" i="8" s="1"/>
  <c r="J121" i="8" s="1"/>
  <c r="K120" i="8" s="1"/>
  <c r="L119" i="8" s="1"/>
  <c r="M118" i="8" s="1"/>
  <c r="N117" i="8" s="1"/>
  <c r="O116" i="8" s="1"/>
  <c r="P115" i="8" s="1"/>
  <c r="Q114" i="8" s="1"/>
  <c r="R113" i="8" s="1"/>
  <c r="S112" i="8" s="1"/>
  <c r="T111" i="8" s="1"/>
  <c r="C127" i="8"/>
  <c r="C126" i="8"/>
  <c r="D125" i="8" s="1"/>
  <c r="E124" i="8" s="1"/>
  <c r="F123" i="8" s="1"/>
  <c r="G122" i="8" s="1"/>
  <c r="H121" i="8" s="1"/>
  <c r="I120" i="8" s="1"/>
  <c r="J119" i="8" s="1"/>
  <c r="K118" i="8" s="1"/>
  <c r="L117" i="8" s="1"/>
  <c r="M116" i="8" s="1"/>
  <c r="N115" i="8" s="1"/>
  <c r="O114" i="8" s="1"/>
  <c r="P113" i="8" s="1"/>
  <c r="Q112" i="8" s="1"/>
  <c r="R111" i="8" s="1"/>
  <c r="S110" i="8" s="1"/>
  <c r="T109" i="8" s="1"/>
  <c r="C125" i="8"/>
  <c r="D124" i="8" s="1"/>
  <c r="E123" i="8" s="1"/>
  <c r="F122" i="8" s="1"/>
  <c r="G121" i="8" s="1"/>
  <c r="H120" i="8" s="1"/>
  <c r="I119" i="8" s="1"/>
  <c r="J118" i="8" s="1"/>
  <c r="K117" i="8" s="1"/>
  <c r="L116" i="8" s="1"/>
  <c r="M115" i="8" s="1"/>
  <c r="N114" i="8" s="1"/>
  <c r="O113" i="8" s="1"/>
  <c r="P112" i="8" s="1"/>
  <c r="Q111" i="8" s="1"/>
  <c r="R110" i="8" s="1"/>
  <c r="S109" i="8" s="1"/>
  <c r="T108" i="8" s="1"/>
  <c r="C124" i="8"/>
  <c r="D123" i="8" s="1"/>
  <c r="E122" i="8" s="1"/>
  <c r="F121" i="8" s="1"/>
  <c r="G120" i="8" s="1"/>
  <c r="H119" i="8" s="1"/>
  <c r="I118" i="8" s="1"/>
  <c r="J117" i="8" s="1"/>
  <c r="K116" i="8" s="1"/>
  <c r="L115" i="8" s="1"/>
  <c r="M114" i="8" s="1"/>
  <c r="N113" i="8" s="1"/>
  <c r="O112" i="8" s="1"/>
  <c r="P111" i="8" s="1"/>
  <c r="Q110" i="8" s="1"/>
  <c r="R109" i="8" s="1"/>
  <c r="S108" i="8" s="1"/>
  <c r="T107" i="8" s="1"/>
  <c r="C123" i="8"/>
  <c r="C122" i="8"/>
  <c r="C121" i="8"/>
  <c r="D120" i="8" s="1"/>
  <c r="E119" i="8" s="1"/>
  <c r="F118" i="8" s="1"/>
  <c r="G117" i="8" s="1"/>
  <c r="H116" i="8" s="1"/>
  <c r="I115" i="8" s="1"/>
  <c r="J114" i="8" s="1"/>
  <c r="K113" i="8" s="1"/>
  <c r="L112" i="8" s="1"/>
  <c r="M111" i="8" s="1"/>
  <c r="N110" i="8" s="1"/>
  <c r="O109" i="8" s="1"/>
  <c r="P108" i="8" s="1"/>
  <c r="Q107" i="8" s="1"/>
  <c r="R106" i="8" s="1"/>
  <c r="S105" i="8" s="1"/>
  <c r="T104" i="8" s="1"/>
  <c r="C120" i="8"/>
  <c r="D119" i="8" s="1"/>
  <c r="E118" i="8" s="1"/>
  <c r="F117" i="8" s="1"/>
  <c r="G116" i="8" s="1"/>
  <c r="H115" i="8" s="1"/>
  <c r="I114" i="8" s="1"/>
  <c r="J113" i="8" s="1"/>
  <c r="K112" i="8" s="1"/>
  <c r="L111" i="8" s="1"/>
  <c r="M110" i="8" s="1"/>
  <c r="N109" i="8" s="1"/>
  <c r="O108" i="8" s="1"/>
  <c r="P107" i="8" s="1"/>
  <c r="Q106" i="8" s="1"/>
  <c r="R105" i="8" s="1"/>
  <c r="S104" i="8" s="1"/>
  <c r="T103" i="8" s="1"/>
  <c r="C119" i="8"/>
  <c r="C118" i="8"/>
  <c r="C117" i="8"/>
  <c r="C116" i="8"/>
  <c r="D115" i="8" s="1"/>
  <c r="E114" i="8" s="1"/>
  <c r="F113" i="8" s="1"/>
  <c r="G112" i="8" s="1"/>
  <c r="H111" i="8" s="1"/>
  <c r="I110" i="8" s="1"/>
  <c r="J109" i="8" s="1"/>
  <c r="K108" i="8" s="1"/>
  <c r="L107" i="8" s="1"/>
  <c r="M106" i="8" s="1"/>
  <c r="N105" i="8" s="1"/>
  <c r="O104" i="8" s="1"/>
  <c r="P103" i="8" s="1"/>
  <c r="Q102" i="8" s="1"/>
  <c r="R101" i="8" s="1"/>
  <c r="S100" i="8" s="1"/>
  <c r="T99" i="8" s="1"/>
  <c r="C115" i="8"/>
  <c r="C114" i="8"/>
  <c r="C113" i="8"/>
  <c r="D112" i="8" s="1"/>
  <c r="E111" i="8" s="1"/>
  <c r="F110" i="8" s="1"/>
  <c r="G109" i="8" s="1"/>
  <c r="H108" i="8" s="1"/>
  <c r="I107" i="8" s="1"/>
  <c r="J106" i="8" s="1"/>
  <c r="K105" i="8" s="1"/>
  <c r="L104" i="8" s="1"/>
  <c r="M103" i="8" s="1"/>
  <c r="N102" i="8" s="1"/>
  <c r="O101" i="8" s="1"/>
  <c r="P100" i="8" s="1"/>
  <c r="Q99" i="8" s="1"/>
  <c r="R98" i="8" s="1"/>
  <c r="S97" i="8" s="1"/>
  <c r="T96" i="8" s="1"/>
  <c r="C112" i="8"/>
  <c r="D111" i="8" s="1"/>
  <c r="E110" i="8" s="1"/>
  <c r="F109" i="8" s="1"/>
  <c r="G108" i="8" s="1"/>
  <c r="H107" i="8" s="1"/>
  <c r="I106" i="8" s="1"/>
  <c r="J105" i="8" s="1"/>
  <c r="K104" i="8" s="1"/>
  <c r="L103" i="8" s="1"/>
  <c r="M102" i="8" s="1"/>
  <c r="N101" i="8" s="1"/>
  <c r="O100" i="8" s="1"/>
  <c r="P99" i="8" s="1"/>
  <c r="Q98" i="8" s="1"/>
  <c r="R97" i="8" s="1"/>
  <c r="S96" i="8" s="1"/>
  <c r="T95" i="8" s="1"/>
  <c r="C111" i="8"/>
  <c r="D110" i="8" s="1"/>
  <c r="E109" i="8" s="1"/>
  <c r="F108" i="8" s="1"/>
  <c r="G107" i="8" s="1"/>
  <c r="H106" i="8" s="1"/>
  <c r="I105" i="8" s="1"/>
  <c r="J104" i="8" s="1"/>
  <c r="K103" i="8" s="1"/>
  <c r="L102" i="8" s="1"/>
  <c r="M101" i="8" s="1"/>
  <c r="N100" i="8" s="1"/>
  <c r="O99" i="8" s="1"/>
  <c r="P98" i="8" s="1"/>
  <c r="Q97" i="8" s="1"/>
  <c r="R96" i="8" s="1"/>
  <c r="S95" i="8" s="1"/>
  <c r="T94" i="8" s="1"/>
  <c r="C110" i="8"/>
  <c r="D109" i="8" s="1"/>
  <c r="E108" i="8" s="1"/>
  <c r="F107" i="8" s="1"/>
  <c r="G106" i="8" s="1"/>
  <c r="H105" i="8" s="1"/>
  <c r="I104" i="8" s="1"/>
  <c r="J103" i="8" s="1"/>
  <c r="K102" i="8" s="1"/>
  <c r="L101" i="8" s="1"/>
  <c r="M100" i="8" s="1"/>
  <c r="N99" i="8" s="1"/>
  <c r="O98" i="8" s="1"/>
  <c r="P97" i="8" s="1"/>
  <c r="Q96" i="8" s="1"/>
  <c r="R95" i="8" s="1"/>
  <c r="S94" i="8" s="1"/>
  <c r="T93" i="8" s="1"/>
  <c r="C109" i="8"/>
  <c r="D108" i="8" s="1"/>
  <c r="E107" i="8" s="1"/>
  <c r="F106" i="8" s="1"/>
  <c r="G105" i="8" s="1"/>
  <c r="H104" i="8" s="1"/>
  <c r="I103" i="8" s="1"/>
  <c r="J102" i="8" s="1"/>
  <c r="K101" i="8" s="1"/>
  <c r="L100" i="8" s="1"/>
  <c r="M99" i="8" s="1"/>
  <c r="N98" i="8" s="1"/>
  <c r="O97" i="8" s="1"/>
  <c r="P96" i="8" s="1"/>
  <c r="Q95" i="8" s="1"/>
  <c r="R94" i="8" s="1"/>
  <c r="S93" i="8" s="1"/>
  <c r="T92" i="8" s="1"/>
  <c r="X92" i="8" s="1"/>
  <c r="C108" i="8"/>
  <c r="C107" i="8"/>
  <c r="C106" i="8"/>
  <c r="C105" i="8"/>
  <c r="D104" i="8" s="1"/>
  <c r="E103" i="8" s="1"/>
  <c r="F102" i="8" s="1"/>
  <c r="G101" i="8" s="1"/>
  <c r="H100" i="8" s="1"/>
  <c r="I99" i="8" s="1"/>
  <c r="J98" i="8" s="1"/>
  <c r="K97" i="8" s="1"/>
  <c r="L96" i="8" s="1"/>
  <c r="M95" i="8" s="1"/>
  <c r="N94" i="8" s="1"/>
  <c r="O93" i="8" s="1"/>
  <c r="P92" i="8" s="1"/>
  <c r="Q91" i="8" s="1"/>
  <c r="R90" i="8" s="1"/>
  <c r="S89" i="8" s="1"/>
  <c r="T88" i="8" s="1"/>
  <c r="C104" i="8"/>
  <c r="D103" i="8" s="1"/>
  <c r="C103" i="8"/>
  <c r="D102" i="8" s="1"/>
  <c r="E101" i="8" s="1"/>
  <c r="F100" i="8" s="1"/>
  <c r="G99" i="8" s="1"/>
  <c r="H98" i="8" s="1"/>
  <c r="I97" i="8" s="1"/>
  <c r="J96" i="8" s="1"/>
  <c r="K95" i="8" s="1"/>
  <c r="L94" i="8" s="1"/>
  <c r="M93" i="8" s="1"/>
  <c r="N92" i="8" s="1"/>
  <c r="O91" i="8" s="1"/>
  <c r="P90" i="8" s="1"/>
  <c r="Q89" i="8" s="1"/>
  <c r="R88" i="8" s="1"/>
  <c r="S87" i="8" s="1"/>
  <c r="T86" i="8" s="1"/>
  <c r="C102" i="8"/>
  <c r="D101" i="8" s="1"/>
  <c r="E100" i="8" s="1"/>
  <c r="F99" i="8" s="1"/>
  <c r="G98" i="8" s="1"/>
  <c r="C101" i="8"/>
  <c r="D100" i="8" s="1"/>
  <c r="E99" i="8" s="1"/>
  <c r="F98" i="8" s="1"/>
  <c r="G97" i="8" s="1"/>
  <c r="H96" i="8" s="1"/>
  <c r="I95" i="8" s="1"/>
  <c r="J94" i="8" s="1"/>
  <c r="K93" i="8" s="1"/>
  <c r="L92" i="8" s="1"/>
  <c r="M91" i="8" s="1"/>
  <c r="N90" i="8" s="1"/>
  <c r="O89" i="8" s="1"/>
  <c r="P88" i="8" s="1"/>
  <c r="Q87" i="8" s="1"/>
  <c r="R86" i="8" s="1"/>
  <c r="S85" i="8" s="1"/>
  <c r="T84" i="8" s="1"/>
  <c r="C100" i="8"/>
  <c r="D99" i="8" s="1"/>
  <c r="E98" i="8" s="1"/>
  <c r="F97" i="8" s="1"/>
  <c r="G96" i="8" s="1"/>
  <c r="H95" i="8" s="1"/>
  <c r="I94" i="8" s="1"/>
  <c r="J93" i="8" s="1"/>
  <c r="K92" i="8" s="1"/>
  <c r="L91" i="8" s="1"/>
  <c r="M90" i="8" s="1"/>
  <c r="N89" i="8" s="1"/>
  <c r="O88" i="8" s="1"/>
  <c r="P87" i="8" s="1"/>
  <c r="Q86" i="8" s="1"/>
  <c r="R85" i="8" s="1"/>
  <c r="S84" i="8" s="1"/>
  <c r="T83" i="8" s="1"/>
  <c r="C99" i="8"/>
  <c r="D98" i="8"/>
  <c r="E97" i="8" s="1"/>
  <c r="F96" i="8" s="1"/>
  <c r="G95" i="8" s="1"/>
  <c r="H94" i="8" s="1"/>
  <c r="I93" i="8" s="1"/>
  <c r="J92" i="8" s="1"/>
  <c r="K91" i="8" s="1"/>
  <c r="L90" i="8" s="1"/>
  <c r="M89" i="8" s="1"/>
  <c r="N88" i="8" s="1"/>
  <c r="O87" i="8" s="1"/>
  <c r="P86" i="8" s="1"/>
  <c r="Q85" i="8" s="1"/>
  <c r="R84" i="8" s="1"/>
  <c r="S83" i="8" s="1"/>
  <c r="T82" i="8" s="1"/>
  <c r="X82" i="8" s="1"/>
  <c r="Y82" i="8" s="1"/>
  <c r="C98" i="8"/>
  <c r="D97" i="8" s="1"/>
  <c r="E96" i="8" s="1"/>
  <c r="F95" i="8" s="1"/>
  <c r="G94" i="8" s="1"/>
  <c r="H93" i="8" s="1"/>
  <c r="I92" i="8" s="1"/>
  <c r="J91" i="8" s="1"/>
  <c r="K90" i="8" s="1"/>
  <c r="L89" i="8" s="1"/>
  <c r="M88" i="8" s="1"/>
  <c r="N87" i="8" s="1"/>
  <c r="O86" i="8" s="1"/>
  <c r="P85" i="8" s="1"/>
  <c r="Q84" i="8" s="1"/>
  <c r="R83" i="8" s="1"/>
  <c r="S82" i="8" s="1"/>
  <c r="T81" i="8" s="1"/>
  <c r="C97" i="8"/>
  <c r="D96" i="8" s="1"/>
  <c r="E95" i="8" s="1"/>
  <c r="F94" i="8" s="1"/>
  <c r="G93" i="8" s="1"/>
  <c r="H92" i="8" s="1"/>
  <c r="I91" i="8" s="1"/>
  <c r="J90" i="8" s="1"/>
  <c r="K89" i="8" s="1"/>
  <c r="L88" i="8" s="1"/>
  <c r="M87" i="8" s="1"/>
  <c r="N86" i="8" s="1"/>
  <c r="O85" i="8" s="1"/>
  <c r="P84" i="8" s="1"/>
  <c r="Q83" i="8" s="1"/>
  <c r="R82" i="8" s="1"/>
  <c r="S81" i="8" s="1"/>
  <c r="T80" i="8" s="1"/>
  <c r="C96" i="8"/>
  <c r="D95" i="8" s="1"/>
  <c r="E94" i="8" s="1"/>
  <c r="F93" i="8" s="1"/>
  <c r="G92" i="8" s="1"/>
  <c r="H91" i="8" s="1"/>
  <c r="I90" i="8" s="1"/>
  <c r="J89" i="8" s="1"/>
  <c r="K88" i="8" s="1"/>
  <c r="L87" i="8" s="1"/>
  <c r="M86" i="8" s="1"/>
  <c r="N85" i="8" s="1"/>
  <c r="O84" i="8" s="1"/>
  <c r="P83" i="8" s="1"/>
  <c r="Q82" i="8" s="1"/>
  <c r="R81" i="8" s="1"/>
  <c r="S80" i="8" s="1"/>
  <c r="T79" i="8" s="1"/>
  <c r="C95" i="8"/>
  <c r="C94" i="8"/>
  <c r="D93" i="8" s="1"/>
  <c r="E92" i="8" s="1"/>
  <c r="F91" i="8" s="1"/>
  <c r="G90" i="8" s="1"/>
  <c r="H89" i="8" s="1"/>
  <c r="I88" i="8" s="1"/>
  <c r="J87" i="8" s="1"/>
  <c r="K86" i="8" s="1"/>
  <c r="L85" i="8" s="1"/>
  <c r="M84" i="8" s="1"/>
  <c r="N83" i="8" s="1"/>
  <c r="O82" i="8" s="1"/>
  <c r="P81" i="8" s="1"/>
  <c r="Q80" i="8" s="1"/>
  <c r="R79" i="8" s="1"/>
  <c r="S78" i="8" s="1"/>
  <c r="T77" i="8" s="1"/>
  <c r="C93" i="8"/>
  <c r="C92" i="8"/>
  <c r="C91" i="8"/>
  <c r="D90" i="8" s="1"/>
  <c r="C90" i="8"/>
  <c r="D89" i="8" s="1"/>
  <c r="E88" i="8" s="1"/>
  <c r="F87" i="8" s="1"/>
  <c r="G86" i="8" s="1"/>
  <c r="H85" i="8" s="1"/>
  <c r="I84" i="8" s="1"/>
  <c r="J83" i="8" s="1"/>
  <c r="K82" i="8" s="1"/>
  <c r="L81" i="8" s="1"/>
  <c r="M80" i="8" s="1"/>
  <c r="N79" i="8" s="1"/>
  <c r="O78" i="8" s="1"/>
  <c r="P77" i="8" s="1"/>
  <c r="Q76" i="8" s="1"/>
  <c r="R75" i="8" s="1"/>
  <c r="S74" i="8" s="1"/>
  <c r="T73" i="8" s="1"/>
  <c r="C89" i="8"/>
  <c r="C88" i="8"/>
  <c r="D87" i="8" s="1"/>
  <c r="E86" i="8" s="1"/>
  <c r="F85" i="8" s="1"/>
  <c r="G84" i="8" s="1"/>
  <c r="H83" i="8" s="1"/>
  <c r="I82" i="8" s="1"/>
  <c r="J81" i="8" s="1"/>
  <c r="K80" i="8" s="1"/>
  <c r="L79" i="8" s="1"/>
  <c r="M78" i="8" s="1"/>
  <c r="N77" i="8" s="1"/>
  <c r="O76" i="8" s="1"/>
  <c r="P75" i="8" s="1"/>
  <c r="Q74" i="8" s="1"/>
  <c r="R73" i="8" s="1"/>
  <c r="S72" i="8" s="1"/>
  <c r="T71" i="8" s="1"/>
  <c r="C87" i="8"/>
  <c r="D86" i="8" s="1"/>
  <c r="E85" i="8" s="1"/>
  <c r="F84" i="8" s="1"/>
  <c r="G83" i="8" s="1"/>
  <c r="H82" i="8" s="1"/>
  <c r="I81" i="8" s="1"/>
  <c r="J80" i="8" s="1"/>
  <c r="K79" i="8" s="1"/>
  <c r="L78" i="8" s="1"/>
  <c r="M77" i="8" s="1"/>
  <c r="N76" i="8" s="1"/>
  <c r="O75" i="8" s="1"/>
  <c r="P74" i="8" s="1"/>
  <c r="Q73" i="8" s="1"/>
  <c r="R72" i="8" s="1"/>
  <c r="S71" i="8" s="1"/>
  <c r="T70" i="8" s="1"/>
  <c r="C86" i="8"/>
  <c r="D85" i="8" s="1"/>
  <c r="E84" i="8" s="1"/>
  <c r="F83" i="8" s="1"/>
  <c r="G82" i="8" s="1"/>
  <c r="H81" i="8" s="1"/>
  <c r="I80" i="8" s="1"/>
  <c r="J79" i="8" s="1"/>
  <c r="K78" i="8" s="1"/>
  <c r="L77" i="8" s="1"/>
  <c r="M76" i="8" s="1"/>
  <c r="N75" i="8" s="1"/>
  <c r="O74" i="8" s="1"/>
  <c r="P73" i="8" s="1"/>
  <c r="Q72" i="8" s="1"/>
  <c r="R71" i="8" s="1"/>
  <c r="S70" i="8" s="1"/>
  <c r="T69" i="8" s="1"/>
  <c r="C85" i="8"/>
  <c r="D84" i="8"/>
  <c r="E83" i="8" s="1"/>
  <c r="F82" i="8" s="1"/>
  <c r="G81" i="8" s="1"/>
  <c r="H80" i="8" s="1"/>
  <c r="I79" i="8" s="1"/>
  <c r="J78" i="8" s="1"/>
  <c r="K77" i="8" s="1"/>
  <c r="L76" i="8" s="1"/>
  <c r="M75" i="8" s="1"/>
  <c r="N74" i="8" s="1"/>
  <c r="O73" i="8" s="1"/>
  <c r="P72" i="8" s="1"/>
  <c r="Q71" i="8" s="1"/>
  <c r="R70" i="8" s="1"/>
  <c r="S69" i="8" s="1"/>
  <c r="T68" i="8" s="1"/>
  <c r="C84" i="8"/>
  <c r="D83" i="8" s="1"/>
  <c r="E82" i="8" s="1"/>
  <c r="F81" i="8" s="1"/>
  <c r="G80" i="8" s="1"/>
  <c r="H79" i="8" s="1"/>
  <c r="I78" i="8" s="1"/>
  <c r="J77" i="8" s="1"/>
  <c r="K76" i="8" s="1"/>
  <c r="L75" i="8" s="1"/>
  <c r="M74" i="8" s="1"/>
  <c r="N73" i="8" s="1"/>
  <c r="O72" i="8" s="1"/>
  <c r="P71" i="8" s="1"/>
  <c r="Q70" i="8" s="1"/>
  <c r="R69" i="8" s="1"/>
  <c r="S68" i="8" s="1"/>
  <c r="T67" i="8" s="1"/>
  <c r="C83" i="8"/>
  <c r="C82" i="8"/>
  <c r="D81" i="8" s="1"/>
  <c r="E80" i="8" s="1"/>
  <c r="F79" i="8" s="1"/>
  <c r="G78" i="8" s="1"/>
  <c r="H77" i="8" s="1"/>
  <c r="I76" i="8" s="1"/>
  <c r="J75" i="8" s="1"/>
  <c r="K74" i="8" s="1"/>
  <c r="L73" i="8" s="1"/>
  <c r="M72" i="8" s="1"/>
  <c r="N71" i="8" s="1"/>
  <c r="O70" i="8" s="1"/>
  <c r="P69" i="8" s="1"/>
  <c r="Q68" i="8" s="1"/>
  <c r="R67" i="8" s="1"/>
  <c r="S66" i="8" s="1"/>
  <c r="T65" i="8" s="1"/>
  <c r="C81" i="8"/>
  <c r="D80" i="8" s="1"/>
  <c r="E79" i="8" s="1"/>
  <c r="F78" i="8" s="1"/>
  <c r="G77" i="8" s="1"/>
  <c r="H76" i="8" s="1"/>
  <c r="I75" i="8" s="1"/>
  <c r="J74" i="8" s="1"/>
  <c r="K73" i="8" s="1"/>
  <c r="L72" i="8" s="1"/>
  <c r="M71" i="8" s="1"/>
  <c r="N70" i="8" s="1"/>
  <c r="O69" i="8" s="1"/>
  <c r="P68" i="8" s="1"/>
  <c r="Q67" i="8" s="1"/>
  <c r="R66" i="8" s="1"/>
  <c r="S65" i="8" s="1"/>
  <c r="T64" i="8" s="1"/>
  <c r="C80" i="8"/>
  <c r="D79" i="8"/>
  <c r="E78" i="8" s="1"/>
  <c r="F77" i="8" s="1"/>
  <c r="G76" i="8" s="1"/>
  <c r="H75" i="8" s="1"/>
  <c r="I74" i="8" s="1"/>
  <c r="J73" i="8" s="1"/>
  <c r="K72" i="8" s="1"/>
  <c r="L71" i="8" s="1"/>
  <c r="M70" i="8" s="1"/>
  <c r="N69" i="8" s="1"/>
  <c r="O68" i="8" s="1"/>
  <c r="P67" i="8" s="1"/>
  <c r="Q66" i="8" s="1"/>
  <c r="R65" i="8" s="1"/>
  <c r="S64" i="8" s="1"/>
  <c r="T63" i="8" s="1"/>
  <c r="C79" i="8"/>
  <c r="D78" i="8" s="1"/>
  <c r="E77" i="8" s="1"/>
  <c r="F76" i="8" s="1"/>
  <c r="G75" i="8" s="1"/>
  <c r="H74" i="8" s="1"/>
  <c r="I73" i="8" s="1"/>
  <c r="J72" i="8" s="1"/>
  <c r="K71" i="8" s="1"/>
  <c r="L70" i="8" s="1"/>
  <c r="M69" i="8" s="1"/>
  <c r="N68" i="8" s="1"/>
  <c r="O67" i="8" s="1"/>
  <c r="P66" i="8" s="1"/>
  <c r="Q65" i="8" s="1"/>
  <c r="R64" i="8" s="1"/>
  <c r="S63" i="8" s="1"/>
  <c r="T62" i="8" s="1"/>
  <c r="C78" i="8"/>
  <c r="D77" i="8" s="1"/>
  <c r="E76" i="8" s="1"/>
  <c r="F75" i="8" s="1"/>
  <c r="G74" i="8" s="1"/>
  <c r="H73" i="8" s="1"/>
  <c r="I72" i="8" s="1"/>
  <c r="J71" i="8" s="1"/>
  <c r="K70" i="8" s="1"/>
  <c r="L69" i="8" s="1"/>
  <c r="M68" i="8" s="1"/>
  <c r="N67" i="8" s="1"/>
  <c r="O66" i="8" s="1"/>
  <c r="P65" i="8" s="1"/>
  <c r="Q64" i="8" s="1"/>
  <c r="R63" i="8" s="1"/>
  <c r="S62" i="8" s="1"/>
  <c r="T61" i="8" s="1"/>
  <c r="C77" i="8"/>
  <c r="C76" i="8"/>
  <c r="C75" i="8"/>
  <c r="C74" i="8"/>
  <c r="C73" i="8"/>
  <c r="D72" i="8" s="1"/>
  <c r="E71" i="8" s="1"/>
  <c r="F70" i="8" s="1"/>
  <c r="G69" i="8" s="1"/>
  <c r="C72" i="8"/>
  <c r="D71" i="8" s="1"/>
  <c r="E70" i="8" s="1"/>
  <c r="F69" i="8" s="1"/>
  <c r="G68" i="8" s="1"/>
  <c r="H67" i="8" s="1"/>
  <c r="I66" i="8" s="1"/>
  <c r="J65" i="8" s="1"/>
  <c r="K64" i="8" s="1"/>
  <c r="L63" i="8" s="1"/>
  <c r="M62" i="8" s="1"/>
  <c r="N61" i="8" s="1"/>
  <c r="O60" i="8" s="1"/>
  <c r="P59" i="8" s="1"/>
  <c r="Q58" i="8" s="1"/>
  <c r="R57" i="8" s="1"/>
  <c r="S56" i="8" s="1"/>
  <c r="T55" i="8" s="1"/>
  <c r="C71" i="8"/>
  <c r="D70" i="8" s="1"/>
  <c r="E69" i="8" s="1"/>
  <c r="F68" i="8" s="1"/>
  <c r="G67" i="8" s="1"/>
  <c r="H66" i="8" s="1"/>
  <c r="I65" i="8" s="1"/>
  <c r="J64" i="8" s="1"/>
  <c r="K63" i="8" s="1"/>
  <c r="L62" i="8" s="1"/>
  <c r="M61" i="8" s="1"/>
  <c r="N60" i="8" s="1"/>
  <c r="O59" i="8" s="1"/>
  <c r="P58" i="8" s="1"/>
  <c r="Q57" i="8" s="1"/>
  <c r="R56" i="8" s="1"/>
  <c r="S55" i="8" s="1"/>
  <c r="T54" i="8" s="1"/>
  <c r="C70" i="8"/>
  <c r="D69" i="8" s="1"/>
  <c r="E68" i="8" s="1"/>
  <c r="F67" i="8" s="1"/>
  <c r="G66" i="8" s="1"/>
  <c r="H65" i="8" s="1"/>
  <c r="I64" i="8" s="1"/>
  <c r="J63" i="8" s="1"/>
  <c r="K62" i="8" s="1"/>
  <c r="L61" i="8" s="1"/>
  <c r="M60" i="8" s="1"/>
  <c r="N59" i="8" s="1"/>
  <c r="O58" i="8" s="1"/>
  <c r="P57" i="8" s="1"/>
  <c r="Q56" i="8" s="1"/>
  <c r="R55" i="8" s="1"/>
  <c r="S54" i="8" s="1"/>
  <c r="T53" i="8" s="1"/>
  <c r="C69" i="8"/>
  <c r="D68" i="8" s="1"/>
  <c r="E67" i="8" s="1"/>
  <c r="F66" i="8" s="1"/>
  <c r="G65" i="8" s="1"/>
  <c r="H64" i="8" s="1"/>
  <c r="I63" i="8" s="1"/>
  <c r="J62" i="8" s="1"/>
  <c r="K61" i="8" s="1"/>
  <c r="L60" i="8" s="1"/>
  <c r="M59" i="8" s="1"/>
  <c r="N58" i="8" s="1"/>
  <c r="O57" i="8" s="1"/>
  <c r="P56" i="8" s="1"/>
  <c r="Q55" i="8" s="1"/>
  <c r="R54" i="8" s="1"/>
  <c r="S53" i="8" s="1"/>
  <c r="T52" i="8" s="1"/>
  <c r="C68" i="8"/>
  <c r="D67" i="8" s="1"/>
  <c r="E66" i="8" s="1"/>
  <c r="F65" i="8" s="1"/>
  <c r="G64" i="8" s="1"/>
  <c r="H63" i="8" s="1"/>
  <c r="I62" i="8" s="1"/>
  <c r="J61" i="8" s="1"/>
  <c r="K60" i="8" s="1"/>
  <c r="L59" i="8" s="1"/>
  <c r="M58" i="8" s="1"/>
  <c r="N57" i="8" s="1"/>
  <c r="O56" i="8" s="1"/>
  <c r="P55" i="8" s="1"/>
  <c r="Q54" i="8" s="1"/>
  <c r="R53" i="8" s="1"/>
  <c r="S52" i="8" s="1"/>
  <c r="T51" i="8" s="1"/>
  <c r="C67" i="8"/>
  <c r="D66" i="8"/>
  <c r="C66" i="8"/>
  <c r="D65" i="8" s="1"/>
  <c r="E64" i="8" s="1"/>
  <c r="F63" i="8" s="1"/>
  <c r="G62" i="8" s="1"/>
  <c r="H61" i="8" s="1"/>
  <c r="I60" i="8" s="1"/>
  <c r="J59" i="8" s="1"/>
  <c r="K58" i="8" s="1"/>
  <c r="L57" i="8" s="1"/>
  <c r="M56" i="8" s="1"/>
  <c r="N55" i="8" s="1"/>
  <c r="O54" i="8" s="1"/>
  <c r="P53" i="8" s="1"/>
  <c r="Q52" i="8" s="1"/>
  <c r="R51" i="8" s="1"/>
  <c r="S50" i="8" s="1"/>
  <c r="T49" i="8" s="1"/>
  <c r="C65" i="8"/>
  <c r="C64" i="8"/>
  <c r="D63" i="8" s="1"/>
  <c r="E62" i="8" s="1"/>
  <c r="F61" i="8" s="1"/>
  <c r="G60" i="8" s="1"/>
  <c r="H59" i="8" s="1"/>
  <c r="I58" i="8" s="1"/>
  <c r="J57" i="8" s="1"/>
  <c r="K56" i="8" s="1"/>
  <c r="L55" i="8" s="1"/>
  <c r="M54" i="8" s="1"/>
  <c r="N53" i="8" s="1"/>
  <c r="O52" i="8" s="1"/>
  <c r="P51" i="8" s="1"/>
  <c r="Q50" i="8" s="1"/>
  <c r="R49" i="8" s="1"/>
  <c r="S48" i="8" s="1"/>
  <c r="T47" i="8" s="1"/>
  <c r="C63" i="8"/>
  <c r="D62" i="8" s="1"/>
  <c r="E61" i="8" s="1"/>
  <c r="F60" i="8" s="1"/>
  <c r="G59" i="8" s="1"/>
  <c r="H58" i="8" s="1"/>
  <c r="I57" i="8" s="1"/>
  <c r="J56" i="8" s="1"/>
  <c r="K55" i="8" s="1"/>
  <c r="L54" i="8" s="1"/>
  <c r="M53" i="8" s="1"/>
  <c r="N52" i="8" s="1"/>
  <c r="O51" i="8" s="1"/>
  <c r="P50" i="8" s="1"/>
  <c r="Q49" i="8" s="1"/>
  <c r="R48" i="8" s="1"/>
  <c r="S47" i="8" s="1"/>
  <c r="T46" i="8" s="1"/>
  <c r="C62" i="8"/>
  <c r="C61" i="8"/>
  <c r="D60" i="8" s="1"/>
  <c r="E59" i="8" s="1"/>
  <c r="F58" i="8" s="1"/>
  <c r="G57" i="8" s="1"/>
  <c r="H56" i="8" s="1"/>
  <c r="I55" i="8" s="1"/>
  <c r="J54" i="8" s="1"/>
  <c r="K53" i="8" s="1"/>
  <c r="L52" i="8" s="1"/>
  <c r="M51" i="8" s="1"/>
  <c r="N50" i="8" s="1"/>
  <c r="O49" i="8" s="1"/>
  <c r="P48" i="8" s="1"/>
  <c r="Q47" i="8" s="1"/>
  <c r="R46" i="8" s="1"/>
  <c r="S45" i="8" s="1"/>
  <c r="T44" i="8" s="1"/>
  <c r="C60" i="8"/>
  <c r="C59" i="8"/>
  <c r="D58" i="8" s="1"/>
  <c r="E57" i="8" s="1"/>
  <c r="F56" i="8" s="1"/>
  <c r="G55" i="8" s="1"/>
  <c r="H54" i="8" s="1"/>
  <c r="I53" i="8" s="1"/>
  <c r="J52" i="8" s="1"/>
  <c r="K51" i="8" s="1"/>
  <c r="L50" i="8" s="1"/>
  <c r="M49" i="8" s="1"/>
  <c r="N48" i="8" s="1"/>
  <c r="O47" i="8" s="1"/>
  <c r="P46" i="8" s="1"/>
  <c r="Q45" i="8" s="1"/>
  <c r="R44" i="8" s="1"/>
  <c r="S43" i="8" s="1"/>
  <c r="T42" i="8" s="1"/>
  <c r="C58" i="8"/>
  <c r="D57" i="8" s="1"/>
  <c r="E56" i="8" s="1"/>
  <c r="F55" i="8" s="1"/>
  <c r="G54" i="8" s="1"/>
  <c r="H53" i="8" s="1"/>
  <c r="I52" i="8" s="1"/>
  <c r="J51" i="8" s="1"/>
  <c r="K50" i="8" s="1"/>
  <c r="L49" i="8" s="1"/>
  <c r="M48" i="8" s="1"/>
  <c r="N47" i="8" s="1"/>
  <c r="O46" i="8" s="1"/>
  <c r="P45" i="8" s="1"/>
  <c r="Q44" i="8" s="1"/>
  <c r="R43" i="8" s="1"/>
  <c r="S42" i="8" s="1"/>
  <c r="T41" i="8" s="1"/>
  <c r="C57" i="8"/>
  <c r="D56" i="8"/>
  <c r="E55" i="8" s="1"/>
  <c r="F54" i="8" s="1"/>
  <c r="G53" i="8" s="1"/>
  <c r="H52" i="8" s="1"/>
  <c r="I51" i="8" s="1"/>
  <c r="J50" i="8" s="1"/>
  <c r="K49" i="8" s="1"/>
  <c r="L48" i="8" s="1"/>
  <c r="M47" i="8" s="1"/>
  <c r="N46" i="8" s="1"/>
  <c r="O45" i="8" s="1"/>
  <c r="P44" i="8" s="1"/>
  <c r="Q43" i="8" s="1"/>
  <c r="R42" i="8" s="1"/>
  <c r="S41" i="8" s="1"/>
  <c r="T40" i="8" s="1"/>
  <c r="C56" i="8"/>
  <c r="D55" i="8" s="1"/>
  <c r="E54" i="8" s="1"/>
  <c r="F53" i="8" s="1"/>
  <c r="G52" i="8" s="1"/>
  <c r="H51" i="8" s="1"/>
  <c r="I50" i="8" s="1"/>
  <c r="J49" i="8" s="1"/>
  <c r="K48" i="8" s="1"/>
  <c r="L47" i="8" s="1"/>
  <c r="M46" i="8" s="1"/>
  <c r="N45" i="8" s="1"/>
  <c r="O44" i="8" s="1"/>
  <c r="P43" i="8" s="1"/>
  <c r="Q42" i="8" s="1"/>
  <c r="R41" i="8" s="1"/>
  <c r="S40" i="8" s="1"/>
  <c r="T39" i="8" s="1"/>
  <c r="C55" i="8"/>
  <c r="D54" i="8" s="1"/>
  <c r="C54" i="8"/>
  <c r="D53" i="8" s="1"/>
  <c r="E52" i="8" s="1"/>
  <c r="F51" i="8" s="1"/>
  <c r="G50" i="8" s="1"/>
  <c r="H49" i="8" s="1"/>
  <c r="I48" i="8" s="1"/>
  <c r="J47" i="8" s="1"/>
  <c r="K46" i="8" s="1"/>
  <c r="L45" i="8" s="1"/>
  <c r="M44" i="8" s="1"/>
  <c r="N43" i="8" s="1"/>
  <c r="O42" i="8" s="1"/>
  <c r="P41" i="8" s="1"/>
  <c r="Q40" i="8" s="1"/>
  <c r="R39" i="8" s="1"/>
  <c r="S38" i="8" s="1"/>
  <c r="T37" i="8" s="1"/>
  <c r="C53" i="8"/>
  <c r="D52" i="8" s="1"/>
  <c r="C52" i="8"/>
  <c r="D51" i="8" s="1"/>
  <c r="E50" i="8" s="1"/>
  <c r="F49" i="8" s="1"/>
  <c r="G48" i="8" s="1"/>
  <c r="H47" i="8" s="1"/>
  <c r="I46" i="8" s="1"/>
  <c r="J45" i="8" s="1"/>
  <c r="K44" i="8" s="1"/>
  <c r="L43" i="8" s="1"/>
  <c r="M42" i="8" s="1"/>
  <c r="N41" i="8" s="1"/>
  <c r="O40" i="8" s="1"/>
  <c r="P39" i="8" s="1"/>
  <c r="Q38" i="8" s="1"/>
  <c r="R37" i="8" s="1"/>
  <c r="S36" i="8" s="1"/>
  <c r="T35" i="8" s="1"/>
  <c r="C51" i="8"/>
  <c r="C50" i="8"/>
  <c r="C49" i="8"/>
  <c r="C48" i="8"/>
  <c r="C47" i="8"/>
  <c r="D46" i="8" s="1"/>
  <c r="E45" i="8" s="1"/>
  <c r="F44" i="8" s="1"/>
  <c r="G43" i="8" s="1"/>
  <c r="H42" i="8" s="1"/>
  <c r="I41" i="8" s="1"/>
  <c r="J40" i="8" s="1"/>
  <c r="K39" i="8" s="1"/>
  <c r="L38" i="8" s="1"/>
  <c r="M37" i="8" s="1"/>
  <c r="N36" i="8" s="1"/>
  <c r="O35" i="8" s="1"/>
  <c r="P34" i="8" s="1"/>
  <c r="Q33" i="8" s="1"/>
  <c r="R32" i="8" s="1"/>
  <c r="S31" i="8" s="1"/>
  <c r="T30" i="8" s="1"/>
  <c r="C46" i="8"/>
  <c r="D45" i="8" s="1"/>
  <c r="E44" i="8" s="1"/>
  <c r="F43" i="8" s="1"/>
  <c r="G42" i="8" s="1"/>
  <c r="H41" i="8" s="1"/>
  <c r="I40" i="8" s="1"/>
  <c r="J39" i="8" s="1"/>
  <c r="K38" i="8" s="1"/>
  <c r="L37" i="8" s="1"/>
  <c r="M36" i="8" s="1"/>
  <c r="N35" i="8" s="1"/>
  <c r="O34" i="8" s="1"/>
  <c r="P33" i="8" s="1"/>
  <c r="Q32" i="8" s="1"/>
  <c r="R31" i="8" s="1"/>
  <c r="S30" i="8" s="1"/>
  <c r="T29" i="8" s="1"/>
  <c r="X29" i="8" s="1"/>
  <c r="C45" i="8"/>
  <c r="D44" i="8" s="1"/>
  <c r="E43" i="8" s="1"/>
  <c r="F42" i="8" s="1"/>
  <c r="G41" i="8" s="1"/>
  <c r="H40" i="8" s="1"/>
  <c r="I39" i="8" s="1"/>
  <c r="J38" i="8" s="1"/>
  <c r="K37" i="8" s="1"/>
  <c r="L36" i="8" s="1"/>
  <c r="M35" i="8" s="1"/>
  <c r="N34" i="8" s="1"/>
  <c r="O33" i="8" s="1"/>
  <c r="P32" i="8" s="1"/>
  <c r="Q31" i="8" s="1"/>
  <c r="R30" i="8" s="1"/>
  <c r="S29" i="8" s="1"/>
  <c r="T28" i="8" s="1"/>
  <c r="X28" i="8" s="1"/>
  <c r="C44" i="8"/>
  <c r="D43" i="8" s="1"/>
  <c r="E42" i="8" s="1"/>
  <c r="F41" i="8" s="1"/>
  <c r="G40" i="8" s="1"/>
  <c r="H39" i="8" s="1"/>
  <c r="I38" i="8" s="1"/>
  <c r="J37" i="8" s="1"/>
  <c r="K36" i="8" s="1"/>
  <c r="L35" i="8" s="1"/>
  <c r="M34" i="8" s="1"/>
  <c r="N33" i="8" s="1"/>
  <c r="O32" i="8" s="1"/>
  <c r="P31" i="8" s="1"/>
  <c r="Q30" i="8" s="1"/>
  <c r="R29" i="8" s="1"/>
  <c r="S28" i="8" s="1"/>
  <c r="T27" i="8" s="1"/>
  <c r="C43" i="8"/>
  <c r="C42" i="8"/>
  <c r="D41" i="8" s="1"/>
  <c r="C41" i="8"/>
  <c r="D40" i="8" s="1"/>
  <c r="E39" i="8" s="1"/>
  <c r="F38" i="8" s="1"/>
  <c r="G37" i="8" s="1"/>
  <c r="H36" i="8" s="1"/>
  <c r="I35" i="8" s="1"/>
  <c r="J34" i="8" s="1"/>
  <c r="K33" i="8" s="1"/>
  <c r="L32" i="8" s="1"/>
  <c r="M31" i="8" s="1"/>
  <c r="N30" i="8" s="1"/>
  <c r="O29" i="8" s="1"/>
  <c r="P28" i="8" s="1"/>
  <c r="Q27" i="8" s="1"/>
  <c r="R26" i="8" s="1"/>
  <c r="S25" i="8" s="1"/>
  <c r="T24" i="8" s="1"/>
  <c r="C40" i="8"/>
  <c r="D39" i="8" s="1"/>
  <c r="E38" i="8" s="1"/>
  <c r="F37" i="8" s="1"/>
  <c r="G36" i="8" s="1"/>
  <c r="H35" i="8" s="1"/>
  <c r="I34" i="8" s="1"/>
  <c r="J33" i="8" s="1"/>
  <c r="K32" i="8" s="1"/>
  <c r="L31" i="8" s="1"/>
  <c r="M30" i="8" s="1"/>
  <c r="N29" i="8" s="1"/>
  <c r="O28" i="8" s="1"/>
  <c r="P27" i="8" s="1"/>
  <c r="Q26" i="8" s="1"/>
  <c r="R25" i="8" s="1"/>
  <c r="S24" i="8" s="1"/>
  <c r="T23" i="8" s="1"/>
  <c r="C39" i="8"/>
  <c r="D38" i="8" s="1"/>
  <c r="E37" i="8" s="1"/>
  <c r="F36" i="8" s="1"/>
  <c r="G35" i="8" s="1"/>
  <c r="H34" i="8" s="1"/>
  <c r="I33" i="8" s="1"/>
  <c r="J32" i="8" s="1"/>
  <c r="K31" i="8" s="1"/>
  <c r="L30" i="8" s="1"/>
  <c r="M29" i="8" s="1"/>
  <c r="N28" i="8" s="1"/>
  <c r="O27" i="8" s="1"/>
  <c r="P26" i="8" s="1"/>
  <c r="Q25" i="8" s="1"/>
  <c r="R24" i="8" s="1"/>
  <c r="S23" i="8" s="1"/>
  <c r="T22" i="8" s="1"/>
  <c r="C38" i="8"/>
  <c r="D37" i="8" s="1"/>
  <c r="E36" i="8" s="1"/>
  <c r="F35" i="8" s="1"/>
  <c r="G34" i="8" s="1"/>
  <c r="H33" i="8" s="1"/>
  <c r="I32" i="8" s="1"/>
  <c r="J31" i="8" s="1"/>
  <c r="K30" i="8" s="1"/>
  <c r="L29" i="8" s="1"/>
  <c r="M28" i="8" s="1"/>
  <c r="N27" i="8" s="1"/>
  <c r="O26" i="8" s="1"/>
  <c r="P25" i="8" s="1"/>
  <c r="Q24" i="8" s="1"/>
  <c r="R23" i="8" s="1"/>
  <c r="S22" i="8" s="1"/>
  <c r="T21" i="8" s="1"/>
  <c r="C37" i="8"/>
  <c r="D36" i="8" s="1"/>
  <c r="E35" i="8" s="1"/>
  <c r="F34" i="8" s="1"/>
  <c r="G33" i="8" s="1"/>
  <c r="H32" i="8" s="1"/>
  <c r="I31" i="8" s="1"/>
  <c r="J30" i="8" s="1"/>
  <c r="K29" i="8" s="1"/>
  <c r="L28" i="8" s="1"/>
  <c r="M27" i="8" s="1"/>
  <c r="N26" i="8" s="1"/>
  <c r="O25" i="8" s="1"/>
  <c r="P24" i="8" s="1"/>
  <c r="Q23" i="8" s="1"/>
  <c r="R22" i="8" s="1"/>
  <c r="S21" i="8" s="1"/>
  <c r="T20" i="8" s="1"/>
  <c r="C36" i="8"/>
  <c r="D35" i="8" s="1"/>
  <c r="E34" i="8" s="1"/>
  <c r="F33" i="8" s="1"/>
  <c r="G32" i="8" s="1"/>
  <c r="H31" i="8" s="1"/>
  <c r="I30" i="8" s="1"/>
  <c r="J29" i="8" s="1"/>
  <c r="K28" i="8" s="1"/>
  <c r="L27" i="8" s="1"/>
  <c r="M26" i="8" s="1"/>
  <c r="N25" i="8" s="1"/>
  <c r="O24" i="8" s="1"/>
  <c r="P23" i="8" s="1"/>
  <c r="Q22" i="8" s="1"/>
  <c r="R21" i="8" s="1"/>
  <c r="S20" i="8" s="1"/>
  <c r="T19" i="8" s="1"/>
  <c r="C35" i="8"/>
  <c r="D34" i="8" s="1"/>
  <c r="E33" i="8" s="1"/>
  <c r="F32" i="8" s="1"/>
  <c r="G31" i="8" s="1"/>
  <c r="H30" i="8" s="1"/>
  <c r="I29" i="8" s="1"/>
  <c r="J28" i="8" s="1"/>
  <c r="K27" i="8" s="1"/>
  <c r="L26" i="8" s="1"/>
  <c r="M25" i="8" s="1"/>
  <c r="N24" i="8" s="1"/>
  <c r="O23" i="8" s="1"/>
  <c r="P22" i="8" s="1"/>
  <c r="Q21" i="8" s="1"/>
  <c r="R20" i="8" s="1"/>
  <c r="S19" i="8" s="1"/>
  <c r="T18" i="8" s="1"/>
  <c r="C34" i="8"/>
  <c r="D33" i="8" s="1"/>
  <c r="C33" i="8"/>
  <c r="D32" i="8" s="1"/>
  <c r="E31" i="8" s="1"/>
  <c r="F30" i="8" s="1"/>
  <c r="G29" i="8" s="1"/>
  <c r="H28" i="8" s="1"/>
  <c r="I27" i="8" s="1"/>
  <c r="J26" i="8" s="1"/>
  <c r="K25" i="8" s="1"/>
  <c r="L24" i="8" s="1"/>
  <c r="M23" i="8" s="1"/>
  <c r="N22" i="8" s="1"/>
  <c r="O21" i="8" s="1"/>
  <c r="P20" i="8" s="1"/>
  <c r="Q19" i="8" s="1"/>
  <c r="R18" i="8" s="1"/>
  <c r="S17" i="8" s="1"/>
  <c r="T16" i="8" s="1"/>
  <c r="C32" i="8"/>
  <c r="D31" i="8" s="1"/>
  <c r="E30" i="8" s="1"/>
  <c r="F29" i="8" s="1"/>
  <c r="G28" i="8" s="1"/>
  <c r="H27" i="8" s="1"/>
  <c r="I26" i="8" s="1"/>
  <c r="J25" i="8" s="1"/>
  <c r="K24" i="8" s="1"/>
  <c r="L23" i="8" s="1"/>
  <c r="M22" i="8" s="1"/>
  <c r="N21" i="8" s="1"/>
  <c r="O20" i="8" s="1"/>
  <c r="P19" i="8" s="1"/>
  <c r="Q18" i="8" s="1"/>
  <c r="R17" i="8" s="1"/>
  <c r="S16" i="8" s="1"/>
  <c r="T15" i="8" s="1"/>
  <c r="C31" i="8"/>
  <c r="D30" i="8" s="1"/>
  <c r="E29" i="8" s="1"/>
  <c r="F28" i="8" s="1"/>
  <c r="G27" i="8" s="1"/>
  <c r="H26" i="8" s="1"/>
  <c r="I25" i="8" s="1"/>
  <c r="J24" i="8" s="1"/>
  <c r="K23" i="8" s="1"/>
  <c r="L22" i="8" s="1"/>
  <c r="M21" i="8" s="1"/>
  <c r="N20" i="8" s="1"/>
  <c r="O19" i="8" s="1"/>
  <c r="P18" i="8" s="1"/>
  <c r="Q17" i="8" s="1"/>
  <c r="R16" i="8" s="1"/>
  <c r="S15" i="8" s="1"/>
  <c r="T14" i="8" s="1"/>
  <c r="C30" i="8"/>
  <c r="C29" i="8"/>
  <c r="D28" i="8" s="1"/>
  <c r="E27" i="8" s="1"/>
  <c r="F26" i="8" s="1"/>
  <c r="G25" i="8" s="1"/>
  <c r="H24" i="8" s="1"/>
  <c r="I23" i="8" s="1"/>
  <c r="J22" i="8" s="1"/>
  <c r="K21" i="8" s="1"/>
  <c r="L20" i="8" s="1"/>
  <c r="M19" i="8" s="1"/>
  <c r="N18" i="8" s="1"/>
  <c r="O17" i="8" s="1"/>
  <c r="P16" i="8" s="1"/>
  <c r="Q15" i="8" s="1"/>
  <c r="R14" i="8" s="1"/>
  <c r="S13" i="8" s="1"/>
  <c r="T12" i="8" s="1"/>
  <c r="C28" i="8"/>
  <c r="D27" i="8" s="1"/>
  <c r="E26" i="8" s="1"/>
  <c r="F25" i="8" s="1"/>
  <c r="G24" i="8" s="1"/>
  <c r="H23" i="8" s="1"/>
  <c r="I22" i="8" s="1"/>
  <c r="J21" i="8" s="1"/>
  <c r="K20" i="8" s="1"/>
  <c r="L19" i="8" s="1"/>
  <c r="M18" i="8" s="1"/>
  <c r="N17" i="8" s="1"/>
  <c r="O16" i="8" s="1"/>
  <c r="P15" i="8" s="1"/>
  <c r="Q14" i="8" s="1"/>
  <c r="R13" i="8" s="1"/>
  <c r="S12" i="8" s="1"/>
  <c r="T11" i="8" s="1"/>
  <c r="C27" i="8"/>
  <c r="D26" i="8" s="1"/>
  <c r="E25" i="8" s="1"/>
  <c r="F24" i="8" s="1"/>
  <c r="G23" i="8" s="1"/>
  <c r="H22" i="8" s="1"/>
  <c r="I21" i="8" s="1"/>
  <c r="J20" i="8" s="1"/>
  <c r="K19" i="8" s="1"/>
  <c r="L18" i="8" s="1"/>
  <c r="M17" i="8" s="1"/>
  <c r="N16" i="8" s="1"/>
  <c r="O15" i="8" s="1"/>
  <c r="P14" i="8" s="1"/>
  <c r="Q13" i="8" s="1"/>
  <c r="R12" i="8" s="1"/>
  <c r="S11" i="8" s="1"/>
  <c r="T10" i="8" s="1"/>
  <c r="C26" i="8"/>
  <c r="C25" i="8"/>
  <c r="D24" i="8" s="1"/>
  <c r="E23" i="8" s="1"/>
  <c r="F22" i="8" s="1"/>
  <c r="C24" i="8"/>
  <c r="D23" i="8" s="1"/>
  <c r="E22" i="8" s="1"/>
  <c r="F21" i="8" s="1"/>
  <c r="G20" i="8" s="1"/>
  <c r="H19" i="8" s="1"/>
  <c r="I18" i="8" s="1"/>
  <c r="J17" i="8" s="1"/>
  <c r="K16" i="8" s="1"/>
  <c r="L15" i="8" s="1"/>
  <c r="M14" i="8" s="1"/>
  <c r="N13" i="8" s="1"/>
  <c r="O12" i="8" s="1"/>
  <c r="P11" i="8" s="1"/>
  <c r="Q10" i="8" s="1"/>
  <c r="R9" i="8" s="1"/>
  <c r="S8" i="8" s="1"/>
  <c r="T7" i="8" s="1"/>
  <c r="C23" i="8"/>
  <c r="D22" i="8" s="1"/>
  <c r="E21" i="8" s="1"/>
  <c r="F20" i="8" s="1"/>
  <c r="G19" i="8" s="1"/>
  <c r="H18" i="8" s="1"/>
  <c r="I17" i="8" s="1"/>
  <c r="J16" i="8" s="1"/>
  <c r="K15" i="8" s="1"/>
  <c r="L14" i="8" s="1"/>
  <c r="M13" i="8" s="1"/>
  <c r="N12" i="8" s="1"/>
  <c r="O11" i="8" s="1"/>
  <c r="P10" i="8" s="1"/>
  <c r="Q9" i="8" s="1"/>
  <c r="R8" i="8" s="1"/>
  <c r="S7" i="8" s="1"/>
  <c r="T6" i="8" s="1"/>
  <c r="C22" i="8"/>
  <c r="D21" i="8" s="1"/>
  <c r="E20" i="8" s="1"/>
  <c r="F19" i="8" s="1"/>
  <c r="G18" i="8" s="1"/>
  <c r="H17" i="8" s="1"/>
  <c r="I16" i="8" s="1"/>
  <c r="J15" i="8" s="1"/>
  <c r="K14" i="8" s="1"/>
  <c r="L13" i="8" s="1"/>
  <c r="M12" i="8" s="1"/>
  <c r="N11" i="8" s="1"/>
  <c r="O10" i="8" s="1"/>
  <c r="P9" i="8" s="1"/>
  <c r="Q8" i="8" s="1"/>
  <c r="R7" i="8" s="1"/>
  <c r="S6" i="8" s="1"/>
  <c r="T5" i="8" s="1"/>
  <c r="C21" i="8"/>
  <c r="D20" i="8" s="1"/>
  <c r="E19" i="8" s="1"/>
  <c r="F18" i="8" s="1"/>
  <c r="G17" i="8" s="1"/>
  <c r="H16" i="8" s="1"/>
  <c r="I15" i="8" s="1"/>
  <c r="J14" i="8" s="1"/>
  <c r="K13" i="8" s="1"/>
  <c r="L12" i="8" s="1"/>
  <c r="M11" i="8" s="1"/>
  <c r="N10" i="8" s="1"/>
  <c r="O9" i="8" s="1"/>
  <c r="P8" i="8" s="1"/>
  <c r="Q7" i="8" s="1"/>
  <c r="R6" i="8" s="1"/>
  <c r="S5" i="8" s="1"/>
  <c r="T4" i="8" s="1"/>
  <c r="C20" i="8"/>
  <c r="D19" i="8" s="1"/>
  <c r="E18" i="8" s="1"/>
  <c r="F17" i="8" s="1"/>
  <c r="G16" i="8" s="1"/>
  <c r="H15" i="8" s="1"/>
  <c r="I14" i="8" s="1"/>
  <c r="J13" i="8" s="1"/>
  <c r="K12" i="8" s="1"/>
  <c r="L11" i="8" s="1"/>
  <c r="M10" i="8" s="1"/>
  <c r="N9" i="8" s="1"/>
  <c r="O8" i="8" s="1"/>
  <c r="P7" i="8" s="1"/>
  <c r="Q6" i="8" s="1"/>
  <c r="R5" i="8" s="1"/>
  <c r="S4" i="8" s="1"/>
  <c r="T3" i="8" s="1"/>
  <c r="C19" i="8"/>
  <c r="D18" i="8" s="1"/>
  <c r="E17" i="8" s="1"/>
  <c r="F16" i="8" s="1"/>
  <c r="G15" i="8" s="1"/>
  <c r="H14" i="8" s="1"/>
  <c r="I13" i="8" s="1"/>
  <c r="J12" i="8" s="1"/>
  <c r="K11" i="8" s="1"/>
  <c r="L10" i="8" s="1"/>
  <c r="M9" i="8" s="1"/>
  <c r="N8" i="8" s="1"/>
  <c r="O7" i="8" s="1"/>
  <c r="P6" i="8" s="1"/>
  <c r="Q5" i="8" s="1"/>
  <c r="R4" i="8" s="1"/>
  <c r="S3" i="8" s="1"/>
  <c r="T2" i="8" s="1"/>
  <c r="C18" i="8"/>
  <c r="D17" i="8" s="1"/>
  <c r="E16" i="8" s="1"/>
  <c r="F15" i="8" s="1"/>
  <c r="G14" i="8" s="1"/>
  <c r="H13" i="8" s="1"/>
  <c r="I12" i="8" s="1"/>
  <c r="J11" i="8" s="1"/>
  <c r="K10" i="8" s="1"/>
  <c r="L9" i="8" s="1"/>
  <c r="M8" i="8" s="1"/>
  <c r="N7" i="8" s="1"/>
  <c r="O6" i="8" s="1"/>
  <c r="P5" i="8" s="1"/>
  <c r="Q4" i="8" s="1"/>
  <c r="R3" i="8" s="1"/>
  <c r="S2" i="8" s="1"/>
  <c r="C17" i="8"/>
  <c r="D16" i="8" s="1"/>
  <c r="E15" i="8" s="1"/>
  <c r="F14" i="8" s="1"/>
  <c r="G13" i="8" s="1"/>
  <c r="H12" i="8" s="1"/>
  <c r="I11" i="8" s="1"/>
  <c r="J10" i="8" s="1"/>
  <c r="K9" i="8" s="1"/>
  <c r="L8" i="8" s="1"/>
  <c r="M7" i="8" s="1"/>
  <c r="N6" i="8" s="1"/>
  <c r="O5" i="8" s="1"/>
  <c r="P4" i="8" s="1"/>
  <c r="Q3" i="8" s="1"/>
  <c r="R2" i="8" s="1"/>
  <c r="C16" i="8"/>
  <c r="D15" i="8" s="1"/>
  <c r="E14" i="8" s="1"/>
  <c r="F13" i="8" s="1"/>
  <c r="G12" i="8" s="1"/>
  <c r="H11" i="8" s="1"/>
  <c r="I10" i="8" s="1"/>
  <c r="J9" i="8" s="1"/>
  <c r="K8" i="8" s="1"/>
  <c r="L7" i="8" s="1"/>
  <c r="M6" i="8" s="1"/>
  <c r="N5" i="8" s="1"/>
  <c r="O4" i="8" s="1"/>
  <c r="P3" i="8" s="1"/>
  <c r="Q2" i="8" s="1"/>
  <c r="C15" i="8"/>
  <c r="C14" i="8"/>
  <c r="D13" i="8" s="1"/>
  <c r="E12" i="8" s="1"/>
  <c r="F11" i="8" s="1"/>
  <c r="G10" i="8" s="1"/>
  <c r="H9" i="8" s="1"/>
  <c r="I8" i="8" s="1"/>
  <c r="J7" i="8" s="1"/>
  <c r="K6" i="8" s="1"/>
  <c r="L5" i="8" s="1"/>
  <c r="M4" i="8" s="1"/>
  <c r="N3" i="8" s="1"/>
  <c r="O2" i="8" s="1"/>
  <c r="C13" i="8"/>
  <c r="D12" i="8" s="1"/>
  <c r="E11" i="8" s="1"/>
  <c r="F10" i="8" s="1"/>
  <c r="G9" i="8" s="1"/>
  <c r="H8" i="8" s="1"/>
  <c r="I7" i="8" s="1"/>
  <c r="J6" i="8" s="1"/>
  <c r="K5" i="8" s="1"/>
  <c r="L4" i="8" s="1"/>
  <c r="M3" i="8" s="1"/>
  <c r="N2" i="8" s="1"/>
  <c r="C12" i="8"/>
  <c r="D11" i="8" s="1"/>
  <c r="E10" i="8" s="1"/>
  <c r="F9" i="8" s="1"/>
  <c r="G8" i="8" s="1"/>
  <c r="H7" i="8" s="1"/>
  <c r="I6" i="8" s="1"/>
  <c r="J5" i="8" s="1"/>
  <c r="K4" i="8" s="1"/>
  <c r="L3" i="8" s="1"/>
  <c r="M2" i="8" s="1"/>
  <c r="C11" i="8"/>
  <c r="D10" i="8" s="1"/>
  <c r="E9" i="8" s="1"/>
  <c r="F8" i="8" s="1"/>
  <c r="G7" i="8" s="1"/>
  <c r="H6" i="8" s="1"/>
  <c r="I5" i="8" s="1"/>
  <c r="J4" i="8" s="1"/>
  <c r="K3" i="8" s="1"/>
  <c r="L2" i="8" s="1"/>
  <c r="C10" i="8"/>
  <c r="D9" i="8" s="1"/>
  <c r="E8" i="8" s="1"/>
  <c r="F7" i="8" s="1"/>
  <c r="G6" i="8" s="1"/>
  <c r="H5" i="8" s="1"/>
  <c r="I4" i="8" s="1"/>
  <c r="J3" i="8" s="1"/>
  <c r="K2" i="8" s="1"/>
  <c r="C9" i="8"/>
  <c r="D8" i="8" s="1"/>
  <c r="E7" i="8" s="1"/>
  <c r="F6" i="8" s="1"/>
  <c r="G5" i="8" s="1"/>
  <c r="H4" i="8" s="1"/>
  <c r="I3" i="8" s="1"/>
  <c r="J2" i="8" s="1"/>
  <c r="C8" i="8"/>
  <c r="C7" i="8"/>
  <c r="D6" i="8" s="1"/>
  <c r="E5" i="8" s="1"/>
  <c r="F4" i="8" s="1"/>
  <c r="G3" i="8" s="1"/>
  <c r="H2" i="8" s="1"/>
  <c r="C6" i="8"/>
  <c r="D5" i="8" s="1"/>
  <c r="E4" i="8" s="1"/>
  <c r="F3" i="8" s="1"/>
  <c r="G2" i="8" s="1"/>
  <c r="C5" i="8"/>
  <c r="D4" i="8" s="1"/>
  <c r="E3" i="8" s="1"/>
  <c r="F2" i="8" s="1"/>
  <c r="C4" i="8"/>
  <c r="D3" i="8" s="1"/>
  <c r="E2" i="8" s="1"/>
  <c r="C3" i="8"/>
  <c r="C2" i="8"/>
  <c r="T416" i="6"/>
  <c r="S416" i="6"/>
  <c r="R416" i="6"/>
  <c r="Q416" i="6"/>
  <c r="R415" i="6" s="1"/>
  <c r="S414" i="6" s="1"/>
  <c r="T413" i="6" s="1"/>
  <c r="P416" i="6"/>
  <c r="Q415" i="6" s="1"/>
  <c r="R414" i="6" s="1"/>
  <c r="S413" i="6" s="1"/>
  <c r="T412" i="6" s="1"/>
  <c r="O416" i="6"/>
  <c r="N416" i="6"/>
  <c r="M416" i="6"/>
  <c r="L416" i="6"/>
  <c r="K416" i="6"/>
  <c r="L415" i="6" s="1"/>
  <c r="M414" i="6" s="1"/>
  <c r="N413" i="6" s="1"/>
  <c r="O412" i="6" s="1"/>
  <c r="P411" i="6" s="1"/>
  <c r="Q410" i="6" s="1"/>
  <c r="R409" i="6" s="1"/>
  <c r="S408" i="6" s="1"/>
  <c r="T407" i="6" s="1"/>
  <c r="J416" i="6"/>
  <c r="I416" i="6"/>
  <c r="H416" i="6"/>
  <c r="G416" i="6"/>
  <c r="F416" i="6"/>
  <c r="E416" i="6"/>
  <c r="D416" i="6"/>
  <c r="C416" i="6"/>
  <c r="T415" i="6"/>
  <c r="S415" i="6"/>
  <c r="P415" i="6"/>
  <c r="Q414" i="6" s="1"/>
  <c r="R413" i="6" s="1"/>
  <c r="S412" i="6" s="1"/>
  <c r="T411" i="6" s="1"/>
  <c r="O415" i="6"/>
  <c r="N415" i="6"/>
  <c r="M415" i="6"/>
  <c r="K415" i="6"/>
  <c r="J415" i="6"/>
  <c r="I415" i="6"/>
  <c r="H415" i="6"/>
  <c r="G415" i="6"/>
  <c r="F415" i="6"/>
  <c r="E415" i="6"/>
  <c r="D415" i="6"/>
  <c r="C415" i="6"/>
  <c r="T414" i="6"/>
  <c r="P414" i="6"/>
  <c r="O414" i="6"/>
  <c r="N414" i="6"/>
  <c r="L414" i="6"/>
  <c r="K414" i="6"/>
  <c r="J414" i="6"/>
  <c r="I414" i="6"/>
  <c r="H414" i="6"/>
  <c r="G414" i="6"/>
  <c r="F414" i="6"/>
  <c r="G413" i="6" s="1"/>
  <c r="H412" i="6" s="1"/>
  <c r="I411" i="6" s="1"/>
  <c r="J410" i="6" s="1"/>
  <c r="K409" i="6" s="1"/>
  <c r="L408" i="6" s="1"/>
  <c r="M407" i="6" s="1"/>
  <c r="N406" i="6" s="1"/>
  <c r="O405" i="6" s="1"/>
  <c r="P404" i="6" s="1"/>
  <c r="Q403" i="6" s="1"/>
  <c r="R402" i="6" s="1"/>
  <c r="S401" i="6" s="1"/>
  <c r="T400" i="6" s="1"/>
  <c r="E414" i="6"/>
  <c r="F413" i="6" s="1"/>
  <c r="G412" i="6" s="1"/>
  <c r="H411" i="6" s="1"/>
  <c r="I410" i="6" s="1"/>
  <c r="J409" i="6" s="1"/>
  <c r="K408" i="6" s="1"/>
  <c r="L407" i="6" s="1"/>
  <c r="M406" i="6" s="1"/>
  <c r="N405" i="6" s="1"/>
  <c r="O404" i="6" s="1"/>
  <c r="P403" i="6" s="1"/>
  <c r="Q402" i="6" s="1"/>
  <c r="R401" i="6" s="1"/>
  <c r="S400" i="6" s="1"/>
  <c r="T399" i="6" s="1"/>
  <c r="D414" i="6"/>
  <c r="E413" i="6" s="1"/>
  <c r="F412" i="6" s="1"/>
  <c r="G411" i="6" s="1"/>
  <c r="H410" i="6" s="1"/>
  <c r="I409" i="6" s="1"/>
  <c r="J408" i="6" s="1"/>
  <c r="K407" i="6" s="1"/>
  <c r="L406" i="6" s="1"/>
  <c r="M405" i="6" s="1"/>
  <c r="N404" i="6" s="1"/>
  <c r="O403" i="6" s="1"/>
  <c r="P402" i="6" s="1"/>
  <c r="Q401" i="6" s="1"/>
  <c r="R400" i="6" s="1"/>
  <c r="S399" i="6" s="1"/>
  <c r="T398" i="6" s="1"/>
  <c r="C414" i="6"/>
  <c r="Q413" i="6"/>
  <c r="P413" i="6"/>
  <c r="O413" i="6"/>
  <c r="M413" i="6"/>
  <c r="L413" i="6"/>
  <c r="M412" i="6" s="1"/>
  <c r="N411" i="6" s="1"/>
  <c r="O410" i="6" s="1"/>
  <c r="P409" i="6" s="1"/>
  <c r="Q408" i="6" s="1"/>
  <c r="R407" i="6" s="1"/>
  <c r="S406" i="6" s="1"/>
  <c r="T405" i="6" s="1"/>
  <c r="K413" i="6"/>
  <c r="L412" i="6" s="1"/>
  <c r="M411" i="6" s="1"/>
  <c r="N410" i="6" s="1"/>
  <c r="O409" i="6" s="1"/>
  <c r="P408" i="6" s="1"/>
  <c r="Q407" i="6" s="1"/>
  <c r="R406" i="6" s="1"/>
  <c r="S405" i="6" s="1"/>
  <c r="T404" i="6" s="1"/>
  <c r="J413" i="6"/>
  <c r="I413" i="6"/>
  <c r="H413" i="6"/>
  <c r="I412" i="6" s="1"/>
  <c r="J411" i="6" s="1"/>
  <c r="K410" i="6" s="1"/>
  <c r="L409" i="6" s="1"/>
  <c r="M408" i="6" s="1"/>
  <c r="N407" i="6" s="1"/>
  <c r="O406" i="6" s="1"/>
  <c r="P405" i="6" s="1"/>
  <c r="Q404" i="6" s="1"/>
  <c r="R403" i="6" s="1"/>
  <c r="S402" i="6" s="1"/>
  <c r="T401" i="6" s="1"/>
  <c r="D413" i="6"/>
  <c r="E412" i="6" s="1"/>
  <c r="F411" i="6" s="1"/>
  <c r="G410" i="6" s="1"/>
  <c r="H409" i="6" s="1"/>
  <c r="I408" i="6" s="1"/>
  <c r="J407" i="6" s="1"/>
  <c r="K406" i="6" s="1"/>
  <c r="L405" i="6" s="1"/>
  <c r="M404" i="6" s="1"/>
  <c r="N403" i="6" s="1"/>
  <c r="O402" i="6" s="1"/>
  <c r="P401" i="6" s="1"/>
  <c r="Q400" i="6" s="1"/>
  <c r="R399" i="6" s="1"/>
  <c r="S398" i="6" s="1"/>
  <c r="T397" i="6" s="1"/>
  <c r="X397" i="6" s="1"/>
  <c r="C413" i="6"/>
  <c r="R412" i="6"/>
  <c r="S411" i="6" s="1"/>
  <c r="T410" i="6" s="1"/>
  <c r="Q412" i="6"/>
  <c r="R411" i="6" s="1"/>
  <c r="S410" i="6" s="1"/>
  <c r="T409" i="6" s="1"/>
  <c r="P412" i="6"/>
  <c r="N412" i="6"/>
  <c r="O411" i="6" s="1"/>
  <c r="P410" i="6" s="1"/>
  <c r="Q409" i="6" s="1"/>
  <c r="R408" i="6" s="1"/>
  <c r="S407" i="6" s="1"/>
  <c r="T406" i="6" s="1"/>
  <c r="K412" i="6"/>
  <c r="J412" i="6"/>
  <c r="D412" i="6"/>
  <c r="C412" i="6"/>
  <c r="D411" i="6" s="1"/>
  <c r="E410" i="6" s="1"/>
  <c r="F409" i="6" s="1"/>
  <c r="G408" i="6" s="1"/>
  <c r="H407" i="6" s="1"/>
  <c r="I406" i="6" s="1"/>
  <c r="J405" i="6" s="1"/>
  <c r="K404" i="6" s="1"/>
  <c r="L403" i="6" s="1"/>
  <c r="M402" i="6" s="1"/>
  <c r="N401" i="6" s="1"/>
  <c r="O400" i="6" s="1"/>
  <c r="P399" i="6" s="1"/>
  <c r="Q398" i="6" s="1"/>
  <c r="R397" i="6" s="1"/>
  <c r="S396" i="6" s="1"/>
  <c r="T395" i="6" s="1"/>
  <c r="X395" i="6" s="1"/>
  <c r="Q411" i="6"/>
  <c r="L411" i="6"/>
  <c r="M410" i="6" s="1"/>
  <c r="N409" i="6" s="1"/>
  <c r="O408" i="6" s="1"/>
  <c r="P407" i="6" s="1"/>
  <c r="Q406" i="6" s="1"/>
  <c r="R405" i="6" s="1"/>
  <c r="S404" i="6" s="1"/>
  <c r="T403" i="6" s="1"/>
  <c r="K411" i="6"/>
  <c r="L410" i="6" s="1"/>
  <c r="M409" i="6" s="1"/>
  <c r="N408" i="6" s="1"/>
  <c r="O407" i="6" s="1"/>
  <c r="P406" i="6" s="1"/>
  <c r="Q405" i="6" s="1"/>
  <c r="R404" i="6" s="1"/>
  <c r="S403" i="6" s="1"/>
  <c r="T402" i="6" s="1"/>
  <c r="E411" i="6"/>
  <c r="F410" i="6" s="1"/>
  <c r="G409" i="6" s="1"/>
  <c r="H408" i="6" s="1"/>
  <c r="I407" i="6" s="1"/>
  <c r="J406" i="6" s="1"/>
  <c r="K405" i="6" s="1"/>
  <c r="L404" i="6" s="1"/>
  <c r="M403" i="6" s="1"/>
  <c r="N402" i="6" s="1"/>
  <c r="O401" i="6" s="1"/>
  <c r="P400" i="6" s="1"/>
  <c r="Q399" i="6" s="1"/>
  <c r="R398" i="6" s="1"/>
  <c r="S397" i="6" s="1"/>
  <c r="T396" i="6" s="1"/>
  <c r="X396" i="6" s="1"/>
  <c r="C411" i="6"/>
  <c r="D410" i="6" s="1"/>
  <c r="E409" i="6" s="1"/>
  <c r="F408" i="6" s="1"/>
  <c r="G407" i="6" s="1"/>
  <c r="H406" i="6" s="1"/>
  <c r="I405" i="6" s="1"/>
  <c r="J404" i="6" s="1"/>
  <c r="K403" i="6" s="1"/>
  <c r="L402" i="6" s="1"/>
  <c r="M401" i="6" s="1"/>
  <c r="N400" i="6" s="1"/>
  <c r="O399" i="6" s="1"/>
  <c r="P398" i="6" s="1"/>
  <c r="Q397" i="6" s="1"/>
  <c r="R396" i="6" s="1"/>
  <c r="S395" i="6" s="1"/>
  <c r="T394" i="6" s="1"/>
  <c r="R410" i="6"/>
  <c r="S409" i="6" s="1"/>
  <c r="T408" i="6" s="1"/>
  <c r="C410" i="6"/>
  <c r="D409" i="6"/>
  <c r="E408" i="6" s="1"/>
  <c r="F407" i="6" s="1"/>
  <c r="G406" i="6" s="1"/>
  <c r="H405" i="6" s="1"/>
  <c r="I404" i="6" s="1"/>
  <c r="J403" i="6" s="1"/>
  <c r="K402" i="6" s="1"/>
  <c r="L401" i="6" s="1"/>
  <c r="M400" i="6" s="1"/>
  <c r="N399" i="6" s="1"/>
  <c r="O398" i="6" s="1"/>
  <c r="P397" i="6" s="1"/>
  <c r="Q396" i="6" s="1"/>
  <c r="R395" i="6" s="1"/>
  <c r="S394" i="6" s="1"/>
  <c r="T393" i="6" s="1"/>
  <c r="C409" i="6"/>
  <c r="D408" i="6" s="1"/>
  <c r="E407" i="6" s="1"/>
  <c r="F406" i="6" s="1"/>
  <c r="G405" i="6" s="1"/>
  <c r="H404" i="6" s="1"/>
  <c r="I403" i="6" s="1"/>
  <c r="J402" i="6" s="1"/>
  <c r="K401" i="6" s="1"/>
  <c r="L400" i="6" s="1"/>
  <c r="M399" i="6" s="1"/>
  <c r="N398" i="6" s="1"/>
  <c r="O397" i="6" s="1"/>
  <c r="P396" i="6" s="1"/>
  <c r="Q395" i="6" s="1"/>
  <c r="R394" i="6" s="1"/>
  <c r="S393" i="6" s="1"/>
  <c r="T392" i="6" s="1"/>
  <c r="C408" i="6"/>
  <c r="D407" i="6" s="1"/>
  <c r="E406" i="6" s="1"/>
  <c r="F405" i="6" s="1"/>
  <c r="G404" i="6" s="1"/>
  <c r="H403" i="6" s="1"/>
  <c r="I402" i="6" s="1"/>
  <c r="J401" i="6" s="1"/>
  <c r="K400" i="6" s="1"/>
  <c r="L399" i="6" s="1"/>
  <c r="M398" i="6" s="1"/>
  <c r="N397" i="6" s="1"/>
  <c r="O396" i="6" s="1"/>
  <c r="P395" i="6" s="1"/>
  <c r="Q394" i="6" s="1"/>
  <c r="R393" i="6" s="1"/>
  <c r="S392" i="6" s="1"/>
  <c r="T391" i="6" s="1"/>
  <c r="C407" i="6"/>
  <c r="D406" i="6" s="1"/>
  <c r="E405" i="6" s="1"/>
  <c r="F404" i="6" s="1"/>
  <c r="G403" i="6" s="1"/>
  <c r="H402" i="6" s="1"/>
  <c r="I401" i="6" s="1"/>
  <c r="J400" i="6" s="1"/>
  <c r="K399" i="6" s="1"/>
  <c r="L398" i="6" s="1"/>
  <c r="M397" i="6" s="1"/>
  <c r="N396" i="6" s="1"/>
  <c r="O395" i="6" s="1"/>
  <c r="P394" i="6" s="1"/>
  <c r="Q393" i="6" s="1"/>
  <c r="R392" i="6" s="1"/>
  <c r="S391" i="6" s="1"/>
  <c r="T390" i="6" s="1"/>
  <c r="X390" i="6" s="1"/>
  <c r="C406" i="6"/>
  <c r="D405" i="6"/>
  <c r="E404" i="6" s="1"/>
  <c r="F403" i="6" s="1"/>
  <c r="G402" i="6" s="1"/>
  <c r="H401" i="6" s="1"/>
  <c r="I400" i="6" s="1"/>
  <c r="J399" i="6" s="1"/>
  <c r="K398" i="6" s="1"/>
  <c r="L397" i="6" s="1"/>
  <c r="M396" i="6" s="1"/>
  <c r="N395" i="6" s="1"/>
  <c r="O394" i="6" s="1"/>
  <c r="P393" i="6" s="1"/>
  <c r="Q392" i="6" s="1"/>
  <c r="R391" i="6" s="1"/>
  <c r="S390" i="6" s="1"/>
  <c r="T389" i="6" s="1"/>
  <c r="C405" i="6"/>
  <c r="D404" i="6" s="1"/>
  <c r="E403" i="6" s="1"/>
  <c r="F402" i="6" s="1"/>
  <c r="G401" i="6" s="1"/>
  <c r="H400" i="6" s="1"/>
  <c r="I399" i="6" s="1"/>
  <c r="J398" i="6" s="1"/>
  <c r="K397" i="6" s="1"/>
  <c r="L396" i="6" s="1"/>
  <c r="M395" i="6" s="1"/>
  <c r="N394" i="6" s="1"/>
  <c r="O393" i="6" s="1"/>
  <c r="P392" i="6" s="1"/>
  <c r="Q391" i="6" s="1"/>
  <c r="R390" i="6" s="1"/>
  <c r="S389" i="6" s="1"/>
  <c r="T388" i="6" s="1"/>
  <c r="C404" i="6"/>
  <c r="D403" i="6"/>
  <c r="E402" i="6" s="1"/>
  <c r="F401" i="6" s="1"/>
  <c r="G400" i="6" s="1"/>
  <c r="H399" i="6" s="1"/>
  <c r="I398" i="6" s="1"/>
  <c r="J397" i="6" s="1"/>
  <c r="K396" i="6" s="1"/>
  <c r="L395" i="6" s="1"/>
  <c r="M394" i="6" s="1"/>
  <c r="N393" i="6" s="1"/>
  <c r="O392" i="6" s="1"/>
  <c r="P391" i="6" s="1"/>
  <c r="Q390" i="6" s="1"/>
  <c r="R389" i="6" s="1"/>
  <c r="S388" i="6" s="1"/>
  <c r="T387" i="6" s="1"/>
  <c r="C403" i="6"/>
  <c r="D402" i="6" s="1"/>
  <c r="E401" i="6" s="1"/>
  <c r="F400" i="6" s="1"/>
  <c r="G399" i="6" s="1"/>
  <c r="H398" i="6" s="1"/>
  <c r="I397" i="6" s="1"/>
  <c r="J396" i="6" s="1"/>
  <c r="K395" i="6" s="1"/>
  <c r="L394" i="6" s="1"/>
  <c r="M393" i="6" s="1"/>
  <c r="N392" i="6" s="1"/>
  <c r="O391" i="6" s="1"/>
  <c r="P390" i="6" s="1"/>
  <c r="Q389" i="6" s="1"/>
  <c r="R388" i="6" s="1"/>
  <c r="S387" i="6" s="1"/>
  <c r="T386" i="6" s="1"/>
  <c r="C402" i="6"/>
  <c r="D401" i="6"/>
  <c r="E400" i="6" s="1"/>
  <c r="F399" i="6" s="1"/>
  <c r="G398" i="6" s="1"/>
  <c r="H397" i="6" s="1"/>
  <c r="I396" i="6" s="1"/>
  <c r="J395" i="6" s="1"/>
  <c r="K394" i="6" s="1"/>
  <c r="L393" i="6" s="1"/>
  <c r="M392" i="6" s="1"/>
  <c r="N391" i="6" s="1"/>
  <c r="O390" i="6" s="1"/>
  <c r="P389" i="6" s="1"/>
  <c r="Q388" i="6" s="1"/>
  <c r="R387" i="6" s="1"/>
  <c r="S386" i="6" s="1"/>
  <c r="T385" i="6" s="1"/>
  <c r="C401" i="6"/>
  <c r="D400" i="6" s="1"/>
  <c r="E399" i="6" s="1"/>
  <c r="C400" i="6"/>
  <c r="D399" i="6" s="1"/>
  <c r="E398" i="6" s="1"/>
  <c r="F397" i="6" s="1"/>
  <c r="G396" i="6" s="1"/>
  <c r="H395" i="6" s="1"/>
  <c r="I394" i="6" s="1"/>
  <c r="J393" i="6" s="1"/>
  <c r="K392" i="6" s="1"/>
  <c r="L391" i="6" s="1"/>
  <c r="M390" i="6" s="1"/>
  <c r="N389" i="6" s="1"/>
  <c r="O388" i="6" s="1"/>
  <c r="P387" i="6" s="1"/>
  <c r="Q386" i="6" s="1"/>
  <c r="R385" i="6" s="1"/>
  <c r="S384" i="6" s="1"/>
  <c r="T383" i="6" s="1"/>
  <c r="C399" i="6"/>
  <c r="D398" i="6"/>
  <c r="E397" i="6" s="1"/>
  <c r="C398" i="6"/>
  <c r="D397" i="6" s="1"/>
  <c r="C397" i="6"/>
  <c r="F396" i="6"/>
  <c r="G395" i="6" s="1"/>
  <c r="H394" i="6" s="1"/>
  <c r="I393" i="6" s="1"/>
  <c r="J392" i="6" s="1"/>
  <c r="K391" i="6" s="1"/>
  <c r="L390" i="6" s="1"/>
  <c r="M389" i="6" s="1"/>
  <c r="N388" i="6" s="1"/>
  <c r="O387" i="6" s="1"/>
  <c r="P386" i="6" s="1"/>
  <c r="Q385" i="6" s="1"/>
  <c r="R384" i="6" s="1"/>
  <c r="S383" i="6" s="1"/>
  <c r="T382" i="6" s="1"/>
  <c r="E396" i="6"/>
  <c r="F395" i="6" s="1"/>
  <c r="G394" i="6" s="1"/>
  <c r="H393" i="6" s="1"/>
  <c r="I392" i="6" s="1"/>
  <c r="J391" i="6" s="1"/>
  <c r="K390" i="6" s="1"/>
  <c r="L389" i="6" s="1"/>
  <c r="M388" i="6" s="1"/>
  <c r="N387" i="6" s="1"/>
  <c r="O386" i="6" s="1"/>
  <c r="P385" i="6" s="1"/>
  <c r="Q384" i="6" s="1"/>
  <c r="R383" i="6" s="1"/>
  <c r="S382" i="6" s="1"/>
  <c r="T381" i="6" s="1"/>
  <c r="D396" i="6"/>
  <c r="E395" i="6" s="1"/>
  <c r="C396" i="6"/>
  <c r="D395" i="6" s="1"/>
  <c r="E394" i="6" s="1"/>
  <c r="F393" i="6" s="1"/>
  <c r="G392" i="6" s="1"/>
  <c r="H391" i="6" s="1"/>
  <c r="I390" i="6" s="1"/>
  <c r="J389" i="6" s="1"/>
  <c r="K388" i="6" s="1"/>
  <c r="L387" i="6" s="1"/>
  <c r="M386" i="6" s="1"/>
  <c r="N385" i="6" s="1"/>
  <c r="O384" i="6" s="1"/>
  <c r="P383" i="6" s="1"/>
  <c r="Q382" i="6" s="1"/>
  <c r="C395" i="6"/>
  <c r="F394" i="6"/>
  <c r="G393" i="6" s="1"/>
  <c r="D394" i="6"/>
  <c r="E393" i="6" s="1"/>
  <c r="F392" i="6" s="1"/>
  <c r="G391" i="6" s="1"/>
  <c r="H390" i="6" s="1"/>
  <c r="I389" i="6" s="1"/>
  <c r="J388" i="6" s="1"/>
  <c r="K387" i="6" s="1"/>
  <c r="L386" i="6" s="1"/>
  <c r="M385" i="6" s="1"/>
  <c r="N384" i="6" s="1"/>
  <c r="O383" i="6" s="1"/>
  <c r="P382" i="6" s="1"/>
  <c r="Q381" i="6" s="1"/>
  <c r="R380" i="6" s="1"/>
  <c r="S379" i="6" s="1"/>
  <c r="T378" i="6" s="1"/>
  <c r="X378" i="6" s="1"/>
  <c r="C394" i="6"/>
  <c r="D393" i="6" s="1"/>
  <c r="E392" i="6" s="1"/>
  <c r="F391" i="6" s="1"/>
  <c r="G390" i="6" s="1"/>
  <c r="H389" i="6" s="1"/>
  <c r="I388" i="6" s="1"/>
  <c r="J387" i="6" s="1"/>
  <c r="K386" i="6" s="1"/>
  <c r="L385" i="6" s="1"/>
  <c r="M384" i="6" s="1"/>
  <c r="N383" i="6" s="1"/>
  <c r="O382" i="6" s="1"/>
  <c r="P381" i="6" s="1"/>
  <c r="Q380" i="6" s="1"/>
  <c r="R379" i="6" s="1"/>
  <c r="S378" i="6" s="1"/>
  <c r="T377" i="6" s="1"/>
  <c r="C393" i="6"/>
  <c r="D392" i="6" s="1"/>
  <c r="E391" i="6" s="1"/>
  <c r="F390" i="6" s="1"/>
  <c r="H392" i="6"/>
  <c r="I391" i="6" s="1"/>
  <c r="J390" i="6" s="1"/>
  <c r="K389" i="6" s="1"/>
  <c r="L388" i="6" s="1"/>
  <c r="M387" i="6" s="1"/>
  <c r="N386" i="6" s="1"/>
  <c r="O385" i="6" s="1"/>
  <c r="P384" i="6" s="1"/>
  <c r="Q383" i="6" s="1"/>
  <c r="R382" i="6" s="1"/>
  <c r="S381" i="6" s="1"/>
  <c r="T380" i="6" s="1"/>
  <c r="C392" i="6"/>
  <c r="D391" i="6"/>
  <c r="C391" i="6"/>
  <c r="E390" i="6"/>
  <c r="D390" i="6"/>
  <c r="E389" i="6" s="1"/>
  <c r="F388" i="6" s="1"/>
  <c r="G387" i="6" s="1"/>
  <c r="H386" i="6" s="1"/>
  <c r="I385" i="6" s="1"/>
  <c r="J384" i="6" s="1"/>
  <c r="K383" i="6" s="1"/>
  <c r="L382" i="6" s="1"/>
  <c r="M381" i="6" s="1"/>
  <c r="N380" i="6" s="1"/>
  <c r="O379" i="6" s="1"/>
  <c r="P378" i="6" s="1"/>
  <c r="Q377" i="6" s="1"/>
  <c r="R376" i="6" s="1"/>
  <c r="S375" i="6" s="1"/>
  <c r="T374" i="6" s="1"/>
  <c r="C390" i="6"/>
  <c r="G389" i="6"/>
  <c r="H388" i="6" s="1"/>
  <c r="I387" i="6" s="1"/>
  <c r="J386" i="6" s="1"/>
  <c r="K385" i="6" s="1"/>
  <c r="L384" i="6" s="1"/>
  <c r="M383" i="6" s="1"/>
  <c r="N382" i="6" s="1"/>
  <c r="O381" i="6" s="1"/>
  <c r="P380" i="6" s="1"/>
  <c r="Q379" i="6" s="1"/>
  <c r="R378" i="6" s="1"/>
  <c r="S377" i="6" s="1"/>
  <c r="T376" i="6" s="1"/>
  <c r="F389" i="6"/>
  <c r="G388" i="6" s="1"/>
  <c r="H387" i="6" s="1"/>
  <c r="I386" i="6" s="1"/>
  <c r="J385" i="6" s="1"/>
  <c r="K384" i="6" s="1"/>
  <c r="L383" i="6" s="1"/>
  <c r="M382" i="6" s="1"/>
  <c r="N381" i="6" s="1"/>
  <c r="O380" i="6" s="1"/>
  <c r="P379" i="6" s="1"/>
  <c r="Q378" i="6" s="1"/>
  <c r="D389" i="6"/>
  <c r="C389" i="6"/>
  <c r="E388" i="6"/>
  <c r="F387" i="6" s="1"/>
  <c r="G386" i="6" s="1"/>
  <c r="H385" i="6" s="1"/>
  <c r="I384" i="6" s="1"/>
  <c r="J383" i="6" s="1"/>
  <c r="D388" i="6"/>
  <c r="E387" i="6" s="1"/>
  <c r="F386" i="6" s="1"/>
  <c r="G385" i="6" s="1"/>
  <c r="H384" i="6" s="1"/>
  <c r="I383" i="6" s="1"/>
  <c r="J382" i="6" s="1"/>
  <c r="K381" i="6" s="1"/>
  <c r="L380" i="6" s="1"/>
  <c r="M379" i="6" s="1"/>
  <c r="N378" i="6" s="1"/>
  <c r="O377" i="6" s="1"/>
  <c r="P376" i="6" s="1"/>
  <c r="Q375" i="6" s="1"/>
  <c r="R374" i="6" s="1"/>
  <c r="S373" i="6" s="1"/>
  <c r="T372" i="6" s="1"/>
  <c r="C388" i="6"/>
  <c r="D387" i="6" s="1"/>
  <c r="C387" i="6"/>
  <c r="D386" i="6" s="1"/>
  <c r="E385" i="6" s="1"/>
  <c r="F384" i="6" s="1"/>
  <c r="C386" i="6"/>
  <c r="D385" i="6" s="1"/>
  <c r="E384" i="6" s="1"/>
  <c r="F383" i="6" s="1"/>
  <c r="G382" i="6" s="1"/>
  <c r="H381" i="6" s="1"/>
  <c r="I380" i="6" s="1"/>
  <c r="J379" i="6" s="1"/>
  <c r="K378" i="6" s="1"/>
  <c r="L377" i="6" s="1"/>
  <c r="M376" i="6" s="1"/>
  <c r="N375" i="6" s="1"/>
  <c r="O374" i="6" s="1"/>
  <c r="P373" i="6" s="1"/>
  <c r="Q372" i="6" s="1"/>
  <c r="R371" i="6" s="1"/>
  <c r="S370" i="6" s="1"/>
  <c r="T369" i="6" s="1"/>
  <c r="X369" i="6" s="1"/>
  <c r="X385" i="6"/>
  <c r="C385" i="6"/>
  <c r="D384" i="6"/>
  <c r="E383" i="6" s="1"/>
  <c r="F382" i="6" s="1"/>
  <c r="G381" i="6" s="1"/>
  <c r="C384" i="6"/>
  <c r="G383" i="6"/>
  <c r="H382" i="6" s="1"/>
  <c r="I381" i="6" s="1"/>
  <c r="J380" i="6" s="1"/>
  <c r="K379" i="6" s="1"/>
  <c r="L378" i="6" s="1"/>
  <c r="M377" i="6" s="1"/>
  <c r="N376" i="6" s="1"/>
  <c r="O375" i="6" s="1"/>
  <c r="P374" i="6" s="1"/>
  <c r="Q373" i="6" s="1"/>
  <c r="R372" i="6" s="1"/>
  <c r="S371" i="6" s="1"/>
  <c r="T370" i="6" s="1"/>
  <c r="X370" i="6" s="1"/>
  <c r="Y370" i="6" s="1"/>
  <c r="D383" i="6"/>
  <c r="E382" i="6" s="1"/>
  <c r="F381" i="6" s="1"/>
  <c r="C383" i="6"/>
  <c r="D382" i="6" s="1"/>
  <c r="E381" i="6" s="1"/>
  <c r="F380" i="6" s="1"/>
  <c r="G379" i="6" s="1"/>
  <c r="H378" i="6" s="1"/>
  <c r="I377" i="6" s="1"/>
  <c r="J376" i="6" s="1"/>
  <c r="K375" i="6" s="1"/>
  <c r="L374" i="6" s="1"/>
  <c r="M373" i="6" s="1"/>
  <c r="N372" i="6" s="1"/>
  <c r="O371" i="6" s="1"/>
  <c r="P370" i="6" s="1"/>
  <c r="Q369" i="6" s="1"/>
  <c r="R368" i="6" s="1"/>
  <c r="S367" i="6" s="1"/>
  <c r="T366" i="6" s="1"/>
  <c r="X366" i="6" s="1"/>
  <c r="K382" i="6"/>
  <c r="L381" i="6" s="1"/>
  <c r="M380" i="6" s="1"/>
  <c r="N379" i="6" s="1"/>
  <c r="O378" i="6" s="1"/>
  <c r="P377" i="6" s="1"/>
  <c r="Q376" i="6" s="1"/>
  <c r="R375" i="6" s="1"/>
  <c r="S374" i="6" s="1"/>
  <c r="T373" i="6" s="1"/>
  <c r="X373" i="6" s="1"/>
  <c r="C382" i="6"/>
  <c r="R381" i="6"/>
  <c r="D381" i="6"/>
  <c r="E380" i="6" s="1"/>
  <c r="F379" i="6" s="1"/>
  <c r="G378" i="6" s="1"/>
  <c r="H377" i="6" s="1"/>
  <c r="I376" i="6" s="1"/>
  <c r="J375" i="6" s="1"/>
  <c r="C381" i="6"/>
  <c r="S380" i="6"/>
  <c r="T379" i="6" s="1"/>
  <c r="H380" i="6"/>
  <c r="I379" i="6" s="1"/>
  <c r="J378" i="6" s="1"/>
  <c r="K377" i="6" s="1"/>
  <c r="L376" i="6" s="1"/>
  <c r="M375" i="6" s="1"/>
  <c r="N374" i="6" s="1"/>
  <c r="O373" i="6" s="1"/>
  <c r="P372" i="6" s="1"/>
  <c r="Q371" i="6" s="1"/>
  <c r="R370" i="6" s="1"/>
  <c r="S369" i="6" s="1"/>
  <c r="T368" i="6" s="1"/>
  <c r="G380" i="6"/>
  <c r="H379" i="6" s="1"/>
  <c r="I378" i="6" s="1"/>
  <c r="J377" i="6" s="1"/>
  <c r="K376" i="6" s="1"/>
  <c r="L375" i="6" s="1"/>
  <c r="M374" i="6" s="1"/>
  <c r="N373" i="6" s="1"/>
  <c r="O372" i="6" s="1"/>
  <c r="P371" i="6" s="1"/>
  <c r="Q370" i="6" s="1"/>
  <c r="R369" i="6" s="1"/>
  <c r="S368" i="6" s="1"/>
  <c r="T367" i="6" s="1"/>
  <c r="C380" i="6"/>
  <c r="C379" i="6"/>
  <c r="D378" i="6"/>
  <c r="E377" i="6" s="1"/>
  <c r="C378" i="6"/>
  <c r="R377" i="6"/>
  <c r="S376" i="6" s="1"/>
  <c r="T375" i="6" s="1"/>
  <c r="D377" i="6"/>
  <c r="E376" i="6" s="1"/>
  <c r="F375" i="6" s="1"/>
  <c r="G374" i="6" s="1"/>
  <c r="H373" i="6" s="1"/>
  <c r="I372" i="6" s="1"/>
  <c r="J371" i="6" s="1"/>
  <c r="K370" i="6" s="1"/>
  <c r="L369" i="6" s="1"/>
  <c r="M368" i="6" s="1"/>
  <c r="N367" i="6" s="1"/>
  <c r="O366" i="6" s="1"/>
  <c r="P365" i="6" s="1"/>
  <c r="Q364" i="6" s="1"/>
  <c r="R363" i="6" s="1"/>
  <c r="C377" i="6"/>
  <c r="C376" i="6"/>
  <c r="D375" i="6"/>
  <c r="C375" i="6"/>
  <c r="K374" i="6"/>
  <c r="L373" i="6" s="1"/>
  <c r="M372" i="6" s="1"/>
  <c r="N371" i="6" s="1"/>
  <c r="O370" i="6" s="1"/>
  <c r="P369" i="6" s="1"/>
  <c r="Q368" i="6" s="1"/>
  <c r="R367" i="6" s="1"/>
  <c r="S366" i="6" s="1"/>
  <c r="T365" i="6" s="1"/>
  <c r="D374" i="6"/>
  <c r="E373" i="6" s="1"/>
  <c r="F372" i="6" s="1"/>
  <c r="G371" i="6" s="1"/>
  <c r="C374" i="6"/>
  <c r="D373" i="6"/>
  <c r="E372" i="6" s="1"/>
  <c r="F371" i="6" s="1"/>
  <c r="G370" i="6" s="1"/>
  <c r="H369" i="6" s="1"/>
  <c r="I368" i="6" s="1"/>
  <c r="J367" i="6" s="1"/>
  <c r="K366" i="6" s="1"/>
  <c r="L365" i="6" s="1"/>
  <c r="M364" i="6" s="1"/>
  <c r="N363" i="6" s="1"/>
  <c r="O362" i="6" s="1"/>
  <c r="P361" i="6" s="1"/>
  <c r="Q360" i="6" s="1"/>
  <c r="R359" i="6" s="1"/>
  <c r="S358" i="6" s="1"/>
  <c r="T357" i="6" s="1"/>
  <c r="C373" i="6"/>
  <c r="D372" i="6"/>
  <c r="C372" i="6"/>
  <c r="E371" i="6"/>
  <c r="D371" i="6"/>
  <c r="C371" i="6"/>
  <c r="D370" i="6" s="1"/>
  <c r="E369" i="6" s="1"/>
  <c r="F368" i="6" s="1"/>
  <c r="G367" i="6" s="1"/>
  <c r="H366" i="6" s="1"/>
  <c r="I365" i="6" s="1"/>
  <c r="J364" i="6" s="1"/>
  <c r="K363" i="6" s="1"/>
  <c r="L362" i="6" s="1"/>
  <c r="M361" i="6" s="1"/>
  <c r="N360" i="6" s="1"/>
  <c r="O359" i="6" s="1"/>
  <c r="P358" i="6" s="1"/>
  <c r="Q357" i="6" s="1"/>
  <c r="R356" i="6" s="1"/>
  <c r="S355" i="6" s="1"/>
  <c r="T354" i="6" s="1"/>
  <c r="X354" i="6" s="1"/>
  <c r="H370" i="6"/>
  <c r="I369" i="6" s="1"/>
  <c r="J368" i="6" s="1"/>
  <c r="K367" i="6" s="1"/>
  <c r="L366" i="6" s="1"/>
  <c r="M365" i="6" s="1"/>
  <c r="N364" i="6" s="1"/>
  <c r="O363" i="6" s="1"/>
  <c r="P362" i="6" s="1"/>
  <c r="Q361" i="6" s="1"/>
  <c r="R360" i="6" s="1"/>
  <c r="S359" i="6" s="1"/>
  <c r="T358" i="6" s="1"/>
  <c r="F370" i="6"/>
  <c r="G369" i="6" s="1"/>
  <c r="H368" i="6" s="1"/>
  <c r="I367" i="6" s="1"/>
  <c r="J366" i="6" s="1"/>
  <c r="K365" i="6" s="1"/>
  <c r="L364" i="6" s="1"/>
  <c r="M363" i="6" s="1"/>
  <c r="N362" i="6" s="1"/>
  <c r="O361" i="6" s="1"/>
  <c r="P360" i="6" s="1"/>
  <c r="Q359" i="6" s="1"/>
  <c r="R358" i="6" s="1"/>
  <c r="S357" i="6" s="1"/>
  <c r="T356" i="6" s="1"/>
  <c r="E370" i="6"/>
  <c r="F369" i="6" s="1"/>
  <c r="G368" i="6" s="1"/>
  <c r="H367" i="6" s="1"/>
  <c r="C370" i="6"/>
  <c r="D369" i="6"/>
  <c r="C369" i="6"/>
  <c r="E368" i="6"/>
  <c r="D368" i="6"/>
  <c r="E367" i="6" s="1"/>
  <c r="F366" i="6" s="1"/>
  <c r="G365" i="6" s="1"/>
  <c r="H364" i="6" s="1"/>
  <c r="I363" i="6" s="1"/>
  <c r="J362" i="6" s="1"/>
  <c r="K361" i="6" s="1"/>
  <c r="L360" i="6" s="1"/>
  <c r="M359" i="6" s="1"/>
  <c r="N358" i="6" s="1"/>
  <c r="O357" i="6" s="1"/>
  <c r="P356" i="6" s="1"/>
  <c r="Q355" i="6" s="1"/>
  <c r="R354" i="6" s="1"/>
  <c r="S353" i="6" s="1"/>
  <c r="C368" i="6"/>
  <c r="F367" i="6"/>
  <c r="C367" i="6"/>
  <c r="I366" i="6"/>
  <c r="G366" i="6"/>
  <c r="C366" i="6"/>
  <c r="D365" i="6" s="1"/>
  <c r="E364" i="6" s="1"/>
  <c r="F363" i="6" s="1"/>
  <c r="G362" i="6" s="1"/>
  <c r="H361" i="6" s="1"/>
  <c r="I360" i="6" s="1"/>
  <c r="J359" i="6" s="1"/>
  <c r="K358" i="6" s="1"/>
  <c r="L357" i="6" s="1"/>
  <c r="M356" i="6" s="1"/>
  <c r="N355" i="6" s="1"/>
  <c r="O354" i="6" s="1"/>
  <c r="P353" i="6" s="1"/>
  <c r="Q352" i="6" s="1"/>
  <c r="R351" i="6" s="1"/>
  <c r="S350" i="6" s="1"/>
  <c r="T349" i="6" s="1"/>
  <c r="X349" i="6" s="1"/>
  <c r="J365" i="6"/>
  <c r="K364" i="6" s="1"/>
  <c r="L363" i="6" s="1"/>
  <c r="M362" i="6" s="1"/>
  <c r="N361" i="6" s="1"/>
  <c r="O360" i="6" s="1"/>
  <c r="P359" i="6" s="1"/>
  <c r="H365" i="6"/>
  <c r="I364" i="6" s="1"/>
  <c r="J363" i="6" s="1"/>
  <c r="K362" i="6" s="1"/>
  <c r="L361" i="6" s="1"/>
  <c r="M360" i="6" s="1"/>
  <c r="N359" i="6" s="1"/>
  <c r="O358" i="6" s="1"/>
  <c r="P357" i="6" s="1"/>
  <c r="Q356" i="6" s="1"/>
  <c r="R355" i="6" s="1"/>
  <c r="S354" i="6" s="1"/>
  <c r="T353" i="6" s="1"/>
  <c r="X353" i="6" s="1"/>
  <c r="Y353" i="6" s="1"/>
  <c r="C365" i="6"/>
  <c r="C364" i="6"/>
  <c r="D363" i="6" s="1"/>
  <c r="C363" i="6"/>
  <c r="S362" i="6"/>
  <c r="T361" i="6" s="1"/>
  <c r="D362" i="6"/>
  <c r="C362" i="6"/>
  <c r="D361" i="6" s="1"/>
  <c r="E360" i="6" s="1"/>
  <c r="F359" i="6" s="1"/>
  <c r="G358" i="6" s="1"/>
  <c r="H357" i="6" s="1"/>
  <c r="I356" i="6" s="1"/>
  <c r="J355" i="6" s="1"/>
  <c r="K354" i="6" s="1"/>
  <c r="L353" i="6" s="1"/>
  <c r="M352" i="6" s="1"/>
  <c r="N351" i="6" s="1"/>
  <c r="O350" i="6" s="1"/>
  <c r="P349" i="6" s="1"/>
  <c r="Q348" i="6" s="1"/>
  <c r="R347" i="6" s="1"/>
  <c r="S346" i="6" s="1"/>
  <c r="T345" i="6" s="1"/>
  <c r="E361" i="6"/>
  <c r="F360" i="6" s="1"/>
  <c r="G359" i="6" s="1"/>
  <c r="H358" i="6" s="1"/>
  <c r="I357" i="6" s="1"/>
  <c r="J356" i="6" s="1"/>
  <c r="K355" i="6" s="1"/>
  <c r="L354" i="6" s="1"/>
  <c r="M353" i="6" s="1"/>
  <c r="N352" i="6" s="1"/>
  <c r="O351" i="6" s="1"/>
  <c r="P350" i="6" s="1"/>
  <c r="Q349" i="6" s="1"/>
  <c r="R348" i="6" s="1"/>
  <c r="S347" i="6" s="1"/>
  <c r="T346" i="6" s="1"/>
  <c r="C361" i="6"/>
  <c r="C360" i="6"/>
  <c r="D359" i="6" s="1"/>
  <c r="E358" i="6" s="1"/>
  <c r="C359" i="6"/>
  <c r="Q358" i="6"/>
  <c r="R357" i="6" s="1"/>
  <c r="S356" i="6" s="1"/>
  <c r="T355" i="6" s="1"/>
  <c r="D358" i="6"/>
  <c r="E357" i="6" s="1"/>
  <c r="F356" i="6" s="1"/>
  <c r="G355" i="6" s="1"/>
  <c r="H354" i="6" s="1"/>
  <c r="I353" i="6" s="1"/>
  <c r="J352" i="6" s="1"/>
  <c r="K351" i="6" s="1"/>
  <c r="L350" i="6" s="1"/>
  <c r="M349" i="6" s="1"/>
  <c r="N348" i="6" s="1"/>
  <c r="O347" i="6" s="1"/>
  <c r="P346" i="6" s="1"/>
  <c r="Q345" i="6" s="1"/>
  <c r="R344" i="6" s="1"/>
  <c r="S343" i="6" s="1"/>
  <c r="T342" i="6" s="1"/>
  <c r="X342" i="6" s="1"/>
  <c r="C358" i="6"/>
  <c r="F357" i="6"/>
  <c r="G356" i="6" s="1"/>
  <c r="H355" i="6" s="1"/>
  <c r="I354" i="6" s="1"/>
  <c r="J353" i="6" s="1"/>
  <c r="K352" i="6" s="1"/>
  <c r="L351" i="6" s="1"/>
  <c r="M350" i="6" s="1"/>
  <c r="N349" i="6" s="1"/>
  <c r="D357" i="6"/>
  <c r="E356" i="6" s="1"/>
  <c r="F355" i="6" s="1"/>
  <c r="G354" i="6" s="1"/>
  <c r="H353" i="6" s="1"/>
  <c r="I352" i="6" s="1"/>
  <c r="J351" i="6" s="1"/>
  <c r="K350" i="6" s="1"/>
  <c r="L349" i="6" s="1"/>
  <c r="M348" i="6" s="1"/>
  <c r="N347" i="6" s="1"/>
  <c r="O346" i="6" s="1"/>
  <c r="P345" i="6" s="1"/>
  <c r="Q344" i="6" s="1"/>
  <c r="R343" i="6" s="1"/>
  <c r="S342" i="6" s="1"/>
  <c r="T341" i="6" s="1"/>
  <c r="C357" i="6"/>
  <c r="C356" i="6"/>
  <c r="D355" i="6"/>
  <c r="E354" i="6" s="1"/>
  <c r="F353" i="6" s="1"/>
  <c r="G352" i="6" s="1"/>
  <c r="H351" i="6" s="1"/>
  <c r="I350" i="6" s="1"/>
  <c r="J349" i="6" s="1"/>
  <c r="K348" i="6" s="1"/>
  <c r="L347" i="6" s="1"/>
  <c r="M346" i="6" s="1"/>
  <c r="N345" i="6" s="1"/>
  <c r="O344" i="6" s="1"/>
  <c r="P343" i="6" s="1"/>
  <c r="Q342" i="6" s="1"/>
  <c r="R341" i="6" s="1"/>
  <c r="C355" i="6"/>
  <c r="C354" i="6"/>
  <c r="D353" i="6"/>
  <c r="E352" i="6" s="1"/>
  <c r="F351" i="6" s="1"/>
  <c r="G350" i="6" s="1"/>
  <c r="H349" i="6" s="1"/>
  <c r="I348" i="6" s="1"/>
  <c r="J347" i="6" s="1"/>
  <c r="K346" i="6" s="1"/>
  <c r="L345" i="6" s="1"/>
  <c r="M344" i="6" s="1"/>
  <c r="N343" i="6" s="1"/>
  <c r="O342" i="6" s="1"/>
  <c r="P341" i="6" s="1"/>
  <c r="Q340" i="6" s="1"/>
  <c r="R339" i="6" s="1"/>
  <c r="S338" i="6" s="1"/>
  <c r="T337" i="6" s="1"/>
  <c r="C353" i="6"/>
  <c r="T352" i="6"/>
  <c r="D352" i="6"/>
  <c r="C352" i="6"/>
  <c r="D351" i="6" s="1"/>
  <c r="E350" i="6" s="1"/>
  <c r="E351" i="6"/>
  <c r="F350" i="6" s="1"/>
  <c r="G349" i="6" s="1"/>
  <c r="H348" i="6" s="1"/>
  <c r="I347" i="6" s="1"/>
  <c r="J346" i="6" s="1"/>
  <c r="C351" i="6"/>
  <c r="D350" i="6" s="1"/>
  <c r="E349" i="6" s="1"/>
  <c r="F348" i="6" s="1"/>
  <c r="G347" i="6" s="1"/>
  <c r="H346" i="6" s="1"/>
  <c r="I345" i="6" s="1"/>
  <c r="J344" i="6" s="1"/>
  <c r="K343" i="6" s="1"/>
  <c r="L342" i="6" s="1"/>
  <c r="M341" i="6" s="1"/>
  <c r="N340" i="6" s="1"/>
  <c r="O339" i="6" s="1"/>
  <c r="P338" i="6" s="1"/>
  <c r="Q337" i="6" s="1"/>
  <c r="R336" i="6" s="1"/>
  <c r="S335" i="6" s="1"/>
  <c r="T334" i="6" s="1"/>
  <c r="C350" i="6"/>
  <c r="D349" i="6" s="1"/>
  <c r="E348" i="6" s="1"/>
  <c r="F347" i="6" s="1"/>
  <c r="G346" i="6" s="1"/>
  <c r="H345" i="6" s="1"/>
  <c r="I344" i="6" s="1"/>
  <c r="J343" i="6" s="1"/>
  <c r="K342" i="6" s="1"/>
  <c r="L341" i="6" s="1"/>
  <c r="M340" i="6" s="1"/>
  <c r="N339" i="6" s="1"/>
  <c r="O338" i="6" s="1"/>
  <c r="C349" i="6"/>
  <c r="O348" i="6"/>
  <c r="P347" i="6" s="1"/>
  <c r="Q346" i="6" s="1"/>
  <c r="R345" i="6" s="1"/>
  <c r="S344" i="6" s="1"/>
  <c r="T343" i="6" s="1"/>
  <c r="D348" i="6"/>
  <c r="E347" i="6" s="1"/>
  <c r="F346" i="6" s="1"/>
  <c r="G345" i="6" s="1"/>
  <c r="H344" i="6" s="1"/>
  <c r="I343" i="6" s="1"/>
  <c r="J342" i="6" s="1"/>
  <c r="K341" i="6" s="1"/>
  <c r="L340" i="6" s="1"/>
  <c r="M339" i="6" s="1"/>
  <c r="N338" i="6" s="1"/>
  <c r="O337" i="6" s="1"/>
  <c r="P336" i="6" s="1"/>
  <c r="Q335" i="6" s="1"/>
  <c r="R334" i="6" s="1"/>
  <c r="S333" i="6" s="1"/>
  <c r="T332" i="6" s="1"/>
  <c r="C348" i="6"/>
  <c r="D347" i="6"/>
  <c r="E346" i="6" s="1"/>
  <c r="C347" i="6"/>
  <c r="D346" i="6" s="1"/>
  <c r="E345" i="6" s="1"/>
  <c r="F344" i="6" s="1"/>
  <c r="G343" i="6" s="1"/>
  <c r="H342" i="6" s="1"/>
  <c r="I341" i="6" s="1"/>
  <c r="X346" i="6"/>
  <c r="Y346" i="6" s="1"/>
  <c r="C346" i="6"/>
  <c r="D345" i="6" s="1"/>
  <c r="K345" i="6"/>
  <c r="L344" i="6" s="1"/>
  <c r="M343" i="6" s="1"/>
  <c r="N342" i="6" s="1"/>
  <c r="O341" i="6" s="1"/>
  <c r="P340" i="6" s="1"/>
  <c r="Q339" i="6" s="1"/>
  <c r="R338" i="6" s="1"/>
  <c r="S337" i="6" s="1"/>
  <c r="T336" i="6" s="1"/>
  <c r="F345" i="6"/>
  <c r="G344" i="6" s="1"/>
  <c r="H343" i="6" s="1"/>
  <c r="I342" i="6" s="1"/>
  <c r="J341" i="6" s="1"/>
  <c r="K340" i="6" s="1"/>
  <c r="L339" i="6" s="1"/>
  <c r="M338" i="6" s="1"/>
  <c r="N337" i="6" s="1"/>
  <c r="O336" i="6" s="1"/>
  <c r="P335" i="6" s="1"/>
  <c r="Q334" i="6" s="1"/>
  <c r="R333" i="6" s="1"/>
  <c r="S332" i="6" s="1"/>
  <c r="T331" i="6" s="1"/>
  <c r="C345" i="6"/>
  <c r="E344" i="6"/>
  <c r="F343" i="6" s="1"/>
  <c r="D344" i="6"/>
  <c r="E343" i="6" s="1"/>
  <c r="F342" i="6" s="1"/>
  <c r="G341" i="6" s="1"/>
  <c r="H340" i="6" s="1"/>
  <c r="I339" i="6" s="1"/>
  <c r="J338" i="6" s="1"/>
  <c r="K337" i="6" s="1"/>
  <c r="L336" i="6" s="1"/>
  <c r="M335" i="6" s="1"/>
  <c r="N334" i="6" s="1"/>
  <c r="O333" i="6" s="1"/>
  <c r="P332" i="6" s="1"/>
  <c r="Q331" i="6" s="1"/>
  <c r="R330" i="6" s="1"/>
  <c r="S329" i="6" s="1"/>
  <c r="T328" i="6" s="1"/>
  <c r="C344" i="6"/>
  <c r="D343" i="6"/>
  <c r="E342" i="6" s="1"/>
  <c r="F341" i="6" s="1"/>
  <c r="G340" i="6" s="1"/>
  <c r="C343" i="6"/>
  <c r="D342" i="6" s="1"/>
  <c r="E341" i="6" s="1"/>
  <c r="F340" i="6" s="1"/>
  <c r="G339" i="6" s="1"/>
  <c r="H338" i="6" s="1"/>
  <c r="I337" i="6" s="1"/>
  <c r="J336" i="6" s="1"/>
  <c r="K335" i="6" s="1"/>
  <c r="L334" i="6" s="1"/>
  <c r="M333" i="6" s="1"/>
  <c r="N332" i="6" s="1"/>
  <c r="O331" i="6" s="1"/>
  <c r="P330" i="6" s="1"/>
  <c r="Q329" i="6" s="1"/>
  <c r="R328" i="6" s="1"/>
  <c r="S327" i="6" s="1"/>
  <c r="T326" i="6" s="1"/>
  <c r="G342" i="6"/>
  <c r="H341" i="6" s="1"/>
  <c r="I340" i="6" s="1"/>
  <c r="J339" i="6" s="1"/>
  <c r="K338" i="6" s="1"/>
  <c r="L337" i="6" s="1"/>
  <c r="M336" i="6" s="1"/>
  <c r="N335" i="6" s="1"/>
  <c r="O334" i="6" s="1"/>
  <c r="P333" i="6" s="1"/>
  <c r="Q332" i="6" s="1"/>
  <c r="R331" i="6" s="1"/>
  <c r="S330" i="6" s="1"/>
  <c r="T329" i="6" s="1"/>
  <c r="C342" i="6"/>
  <c r="D341" i="6" s="1"/>
  <c r="E340" i="6" s="1"/>
  <c r="F339" i="6" s="1"/>
  <c r="G338" i="6" s="1"/>
  <c r="H337" i="6" s="1"/>
  <c r="I336" i="6" s="1"/>
  <c r="J335" i="6" s="1"/>
  <c r="K334" i="6" s="1"/>
  <c r="L333" i="6" s="1"/>
  <c r="M332" i="6" s="1"/>
  <c r="N331" i="6" s="1"/>
  <c r="O330" i="6" s="1"/>
  <c r="P329" i="6" s="1"/>
  <c r="Q328" i="6" s="1"/>
  <c r="R327" i="6" s="1"/>
  <c r="S326" i="6" s="1"/>
  <c r="T325" i="6" s="1"/>
  <c r="X325" i="6" s="1"/>
  <c r="C341" i="6"/>
  <c r="S340" i="6"/>
  <c r="T339" i="6" s="1"/>
  <c r="C340" i="6"/>
  <c r="H339" i="6"/>
  <c r="I338" i="6" s="1"/>
  <c r="J337" i="6" s="1"/>
  <c r="D339" i="6"/>
  <c r="C339" i="6"/>
  <c r="C338" i="6"/>
  <c r="P337" i="6"/>
  <c r="Q336" i="6" s="1"/>
  <c r="R335" i="6" s="1"/>
  <c r="S334" i="6" s="1"/>
  <c r="T333" i="6" s="1"/>
  <c r="D337" i="6"/>
  <c r="C337" i="6"/>
  <c r="K336" i="6"/>
  <c r="L335" i="6" s="1"/>
  <c r="M334" i="6" s="1"/>
  <c r="N333" i="6" s="1"/>
  <c r="O332" i="6" s="1"/>
  <c r="P331" i="6" s="1"/>
  <c r="Q330" i="6" s="1"/>
  <c r="R329" i="6" s="1"/>
  <c r="S328" i="6" s="1"/>
  <c r="T327" i="6" s="1"/>
  <c r="E336" i="6"/>
  <c r="F335" i="6" s="1"/>
  <c r="G334" i="6" s="1"/>
  <c r="D336" i="6"/>
  <c r="C336" i="6"/>
  <c r="E335" i="6"/>
  <c r="D335" i="6"/>
  <c r="E334" i="6" s="1"/>
  <c r="F333" i="6" s="1"/>
  <c r="G332" i="6" s="1"/>
  <c r="H331" i="6" s="1"/>
  <c r="I330" i="6" s="1"/>
  <c r="J329" i="6" s="1"/>
  <c r="K328" i="6" s="1"/>
  <c r="L327" i="6" s="1"/>
  <c r="M326" i="6" s="1"/>
  <c r="N325" i="6" s="1"/>
  <c r="O324" i="6" s="1"/>
  <c r="P323" i="6" s="1"/>
  <c r="Q322" i="6" s="1"/>
  <c r="R321" i="6" s="1"/>
  <c r="S320" i="6" s="1"/>
  <c r="T319" i="6" s="1"/>
  <c r="C335" i="6"/>
  <c r="F334" i="6"/>
  <c r="G333" i="6" s="1"/>
  <c r="C334" i="6"/>
  <c r="H333" i="6"/>
  <c r="I332" i="6" s="1"/>
  <c r="J331" i="6" s="1"/>
  <c r="K330" i="6" s="1"/>
  <c r="L329" i="6" s="1"/>
  <c r="M328" i="6" s="1"/>
  <c r="N327" i="6" s="1"/>
  <c r="O326" i="6" s="1"/>
  <c r="P325" i="6" s="1"/>
  <c r="D333" i="6"/>
  <c r="E332" i="6" s="1"/>
  <c r="F331" i="6" s="1"/>
  <c r="G330" i="6" s="1"/>
  <c r="H329" i="6" s="1"/>
  <c r="I328" i="6" s="1"/>
  <c r="J327" i="6" s="1"/>
  <c r="K326" i="6" s="1"/>
  <c r="L325" i="6" s="1"/>
  <c r="M324" i="6" s="1"/>
  <c r="N323" i="6" s="1"/>
  <c r="O322" i="6" s="1"/>
  <c r="P321" i="6" s="1"/>
  <c r="Q320" i="6" s="1"/>
  <c r="R319" i="6" s="1"/>
  <c r="S318" i="6" s="1"/>
  <c r="T317" i="6" s="1"/>
  <c r="C333" i="6"/>
  <c r="H332" i="6"/>
  <c r="D332" i="6"/>
  <c r="E331" i="6" s="1"/>
  <c r="F330" i="6" s="1"/>
  <c r="G329" i="6" s="1"/>
  <c r="H328" i="6" s="1"/>
  <c r="I327" i="6" s="1"/>
  <c r="J326" i="6" s="1"/>
  <c r="K325" i="6" s="1"/>
  <c r="L324" i="6" s="1"/>
  <c r="M323" i="6" s="1"/>
  <c r="N322" i="6" s="1"/>
  <c r="O321" i="6" s="1"/>
  <c r="P320" i="6" s="1"/>
  <c r="Q319" i="6" s="1"/>
  <c r="R318" i="6" s="1"/>
  <c r="S317" i="6" s="1"/>
  <c r="T316" i="6" s="1"/>
  <c r="C332" i="6"/>
  <c r="I331" i="6"/>
  <c r="J330" i="6" s="1"/>
  <c r="K329" i="6" s="1"/>
  <c r="L328" i="6" s="1"/>
  <c r="D331" i="6"/>
  <c r="E330" i="6" s="1"/>
  <c r="F329" i="6" s="1"/>
  <c r="G328" i="6" s="1"/>
  <c r="H327" i="6" s="1"/>
  <c r="I326" i="6" s="1"/>
  <c r="J325" i="6" s="1"/>
  <c r="K324" i="6" s="1"/>
  <c r="L323" i="6" s="1"/>
  <c r="M322" i="6" s="1"/>
  <c r="N321" i="6" s="1"/>
  <c r="O320" i="6" s="1"/>
  <c r="P319" i="6" s="1"/>
  <c r="Q318" i="6" s="1"/>
  <c r="R317" i="6" s="1"/>
  <c r="S316" i="6" s="1"/>
  <c r="T315" i="6" s="1"/>
  <c r="C331" i="6"/>
  <c r="D330" i="6"/>
  <c r="E329" i="6" s="1"/>
  <c r="C330" i="6"/>
  <c r="X329" i="6"/>
  <c r="C329" i="6"/>
  <c r="D328" i="6" s="1"/>
  <c r="F328" i="6"/>
  <c r="G327" i="6" s="1"/>
  <c r="H326" i="6" s="1"/>
  <c r="I325" i="6" s="1"/>
  <c r="J324" i="6" s="1"/>
  <c r="K323" i="6" s="1"/>
  <c r="L322" i="6" s="1"/>
  <c r="M321" i="6" s="1"/>
  <c r="C328" i="6"/>
  <c r="M327" i="6"/>
  <c r="N326" i="6" s="1"/>
  <c r="O325" i="6" s="1"/>
  <c r="P324" i="6" s="1"/>
  <c r="Q323" i="6" s="1"/>
  <c r="R322" i="6" s="1"/>
  <c r="S321" i="6" s="1"/>
  <c r="T320" i="6" s="1"/>
  <c r="E327" i="6"/>
  <c r="F326" i="6" s="1"/>
  <c r="G325" i="6" s="1"/>
  <c r="D327" i="6"/>
  <c r="E326" i="6" s="1"/>
  <c r="F325" i="6" s="1"/>
  <c r="G324" i="6" s="1"/>
  <c r="C327" i="6"/>
  <c r="D326" i="6"/>
  <c r="C326" i="6"/>
  <c r="D325" i="6" s="1"/>
  <c r="E324" i="6" s="1"/>
  <c r="F323" i="6" s="1"/>
  <c r="G322" i="6" s="1"/>
  <c r="H321" i="6" s="1"/>
  <c r="I320" i="6" s="1"/>
  <c r="J319" i="6" s="1"/>
  <c r="K318" i="6" s="1"/>
  <c r="L317" i="6" s="1"/>
  <c r="M316" i="6" s="1"/>
  <c r="N315" i="6" s="1"/>
  <c r="O314" i="6" s="1"/>
  <c r="P313" i="6" s="1"/>
  <c r="Q312" i="6" s="1"/>
  <c r="R311" i="6" s="1"/>
  <c r="S310" i="6" s="1"/>
  <c r="T309" i="6" s="1"/>
  <c r="C325" i="6"/>
  <c r="D324" i="6" s="1"/>
  <c r="E323" i="6" s="1"/>
  <c r="F322" i="6" s="1"/>
  <c r="G321" i="6" s="1"/>
  <c r="H320" i="6" s="1"/>
  <c r="Q324" i="6"/>
  <c r="R323" i="6" s="1"/>
  <c r="S322" i="6" s="1"/>
  <c r="T321" i="6" s="1"/>
  <c r="H324" i="6"/>
  <c r="I323" i="6" s="1"/>
  <c r="J322" i="6" s="1"/>
  <c r="K321" i="6" s="1"/>
  <c r="L320" i="6" s="1"/>
  <c r="M319" i="6" s="1"/>
  <c r="N318" i="6" s="1"/>
  <c r="O317" i="6" s="1"/>
  <c r="P316" i="6" s="1"/>
  <c r="Q315" i="6" s="1"/>
  <c r="R314" i="6" s="1"/>
  <c r="S313" i="6" s="1"/>
  <c r="T312" i="6" s="1"/>
  <c r="C324" i="6"/>
  <c r="D323" i="6" s="1"/>
  <c r="E322" i="6" s="1"/>
  <c r="F321" i="6" s="1"/>
  <c r="G320" i="6" s="1"/>
  <c r="H319" i="6" s="1"/>
  <c r="I318" i="6" s="1"/>
  <c r="J317" i="6" s="1"/>
  <c r="K316" i="6" s="1"/>
  <c r="L315" i="6" s="1"/>
  <c r="M314" i="6" s="1"/>
  <c r="N313" i="6" s="1"/>
  <c r="O312" i="6" s="1"/>
  <c r="P311" i="6" s="1"/>
  <c r="Q310" i="6" s="1"/>
  <c r="R309" i="6" s="1"/>
  <c r="S308" i="6" s="1"/>
  <c r="T307" i="6" s="1"/>
  <c r="X307" i="6" s="1"/>
  <c r="H323" i="6"/>
  <c r="C323" i="6"/>
  <c r="I322" i="6"/>
  <c r="J321" i="6" s="1"/>
  <c r="K320" i="6" s="1"/>
  <c r="L319" i="6" s="1"/>
  <c r="M318" i="6" s="1"/>
  <c r="N317" i="6" s="1"/>
  <c r="O316" i="6" s="1"/>
  <c r="P315" i="6" s="1"/>
  <c r="Q314" i="6" s="1"/>
  <c r="R313" i="6" s="1"/>
  <c r="S312" i="6" s="1"/>
  <c r="T311" i="6" s="1"/>
  <c r="X311" i="6" s="1"/>
  <c r="D322" i="6"/>
  <c r="E321" i="6" s="1"/>
  <c r="F320" i="6" s="1"/>
  <c r="G319" i="6" s="1"/>
  <c r="H318" i="6" s="1"/>
  <c r="I317" i="6" s="1"/>
  <c r="J316" i="6" s="1"/>
  <c r="K315" i="6" s="1"/>
  <c r="L314" i="6" s="1"/>
  <c r="M313" i="6" s="1"/>
  <c r="N312" i="6" s="1"/>
  <c r="O311" i="6" s="1"/>
  <c r="P310" i="6" s="1"/>
  <c r="C322" i="6"/>
  <c r="D321" i="6"/>
  <c r="E320" i="6" s="1"/>
  <c r="F319" i="6" s="1"/>
  <c r="G318" i="6" s="1"/>
  <c r="H317" i="6" s="1"/>
  <c r="I316" i="6" s="1"/>
  <c r="J315" i="6" s="1"/>
  <c r="K314" i="6" s="1"/>
  <c r="L313" i="6" s="1"/>
  <c r="M312" i="6" s="1"/>
  <c r="C321" i="6"/>
  <c r="N320" i="6"/>
  <c r="O319" i="6" s="1"/>
  <c r="P318" i="6" s="1"/>
  <c r="Q317" i="6" s="1"/>
  <c r="R316" i="6" s="1"/>
  <c r="S315" i="6" s="1"/>
  <c r="T314" i="6" s="1"/>
  <c r="C320" i="6"/>
  <c r="I319" i="6"/>
  <c r="J318" i="6" s="1"/>
  <c r="K317" i="6" s="1"/>
  <c r="L316" i="6" s="1"/>
  <c r="M315" i="6" s="1"/>
  <c r="N314" i="6" s="1"/>
  <c r="O313" i="6" s="1"/>
  <c r="P312" i="6" s="1"/>
  <c r="Q311" i="6" s="1"/>
  <c r="R310" i="6" s="1"/>
  <c r="S309" i="6" s="1"/>
  <c r="T308" i="6" s="1"/>
  <c r="C319" i="6"/>
  <c r="C318" i="6"/>
  <c r="C317" i="6"/>
  <c r="C316" i="6"/>
  <c r="D315" i="6"/>
  <c r="E314" i="6" s="1"/>
  <c r="F313" i="6" s="1"/>
  <c r="G312" i="6" s="1"/>
  <c r="H311" i="6" s="1"/>
  <c r="I310" i="6" s="1"/>
  <c r="J309" i="6" s="1"/>
  <c r="K308" i="6" s="1"/>
  <c r="L307" i="6" s="1"/>
  <c r="M306" i="6" s="1"/>
  <c r="N305" i="6" s="1"/>
  <c r="O304" i="6" s="1"/>
  <c r="P303" i="6" s="1"/>
  <c r="Q302" i="6" s="1"/>
  <c r="R301" i="6" s="1"/>
  <c r="S300" i="6" s="1"/>
  <c r="T299" i="6" s="1"/>
  <c r="C315" i="6"/>
  <c r="C314" i="6"/>
  <c r="C313" i="6"/>
  <c r="D312" i="6" s="1"/>
  <c r="E311" i="6" s="1"/>
  <c r="F310" i="6" s="1"/>
  <c r="G309" i="6" s="1"/>
  <c r="H308" i="6" s="1"/>
  <c r="I307" i="6" s="1"/>
  <c r="J306" i="6" s="1"/>
  <c r="K305" i="6" s="1"/>
  <c r="L304" i="6" s="1"/>
  <c r="M303" i="6" s="1"/>
  <c r="N302" i="6" s="1"/>
  <c r="O301" i="6" s="1"/>
  <c r="P300" i="6" s="1"/>
  <c r="Q299" i="6" s="1"/>
  <c r="R298" i="6" s="1"/>
  <c r="S297" i="6" s="1"/>
  <c r="T296" i="6" s="1"/>
  <c r="C312" i="6"/>
  <c r="N311" i="6"/>
  <c r="O310" i="6" s="1"/>
  <c r="P309" i="6" s="1"/>
  <c r="Q308" i="6" s="1"/>
  <c r="R307" i="6" s="1"/>
  <c r="S306" i="6" s="1"/>
  <c r="T305" i="6" s="1"/>
  <c r="C311" i="6"/>
  <c r="D310" i="6" s="1"/>
  <c r="C310" i="6"/>
  <c r="Q309" i="6"/>
  <c r="R308" i="6" s="1"/>
  <c r="S307" i="6" s="1"/>
  <c r="T306" i="6" s="1"/>
  <c r="D309" i="6"/>
  <c r="E308" i="6" s="1"/>
  <c r="F307" i="6" s="1"/>
  <c r="C309" i="6"/>
  <c r="C308" i="6"/>
  <c r="C307" i="6"/>
  <c r="D306" i="6" s="1"/>
  <c r="E305" i="6" s="1"/>
  <c r="F304" i="6" s="1"/>
  <c r="G306" i="6"/>
  <c r="H305" i="6" s="1"/>
  <c r="I304" i="6" s="1"/>
  <c r="J303" i="6" s="1"/>
  <c r="K302" i="6" s="1"/>
  <c r="L301" i="6" s="1"/>
  <c r="M300" i="6" s="1"/>
  <c r="N299" i="6" s="1"/>
  <c r="O298" i="6" s="1"/>
  <c r="P297" i="6" s="1"/>
  <c r="Q296" i="6" s="1"/>
  <c r="R295" i="6" s="1"/>
  <c r="S294" i="6" s="1"/>
  <c r="C306" i="6"/>
  <c r="D305" i="6" s="1"/>
  <c r="E304" i="6" s="1"/>
  <c r="F303" i="6" s="1"/>
  <c r="G302" i="6" s="1"/>
  <c r="H301" i="6" s="1"/>
  <c r="I300" i="6" s="1"/>
  <c r="J299" i="6" s="1"/>
  <c r="K298" i="6" s="1"/>
  <c r="L297" i="6" s="1"/>
  <c r="M296" i="6" s="1"/>
  <c r="N295" i="6" s="1"/>
  <c r="O294" i="6" s="1"/>
  <c r="P293" i="6" s="1"/>
  <c r="Q292" i="6" s="1"/>
  <c r="R291" i="6" s="1"/>
  <c r="S290" i="6" s="1"/>
  <c r="T289" i="6" s="1"/>
  <c r="C305" i="6"/>
  <c r="D304" i="6"/>
  <c r="E303" i="6" s="1"/>
  <c r="F302" i="6" s="1"/>
  <c r="G301" i="6" s="1"/>
  <c r="H300" i="6" s="1"/>
  <c r="I299" i="6" s="1"/>
  <c r="J298" i="6" s="1"/>
  <c r="K297" i="6" s="1"/>
  <c r="L296" i="6" s="1"/>
  <c r="M295" i="6" s="1"/>
  <c r="N294" i="6" s="1"/>
  <c r="O293" i="6" s="1"/>
  <c r="P292" i="6" s="1"/>
  <c r="Q291" i="6" s="1"/>
  <c r="R290" i="6" s="1"/>
  <c r="S289" i="6" s="1"/>
  <c r="T288" i="6" s="1"/>
  <c r="C304" i="6"/>
  <c r="G303" i="6"/>
  <c r="H302" i="6" s="1"/>
  <c r="I301" i="6" s="1"/>
  <c r="J300" i="6" s="1"/>
  <c r="K299" i="6" s="1"/>
  <c r="L298" i="6" s="1"/>
  <c r="M297" i="6" s="1"/>
  <c r="N296" i="6" s="1"/>
  <c r="O295" i="6" s="1"/>
  <c r="P294" i="6" s="1"/>
  <c r="Q293" i="6" s="1"/>
  <c r="R292" i="6" s="1"/>
  <c r="S291" i="6" s="1"/>
  <c r="T290" i="6" s="1"/>
  <c r="C303" i="6"/>
  <c r="C302" i="6"/>
  <c r="D301" i="6" s="1"/>
  <c r="E300" i="6" s="1"/>
  <c r="F299" i="6" s="1"/>
  <c r="C301" i="6"/>
  <c r="D300" i="6"/>
  <c r="E299" i="6" s="1"/>
  <c r="C300" i="6"/>
  <c r="D299" i="6"/>
  <c r="E298" i="6" s="1"/>
  <c r="F297" i="6" s="1"/>
  <c r="G296" i="6" s="1"/>
  <c r="H295" i="6" s="1"/>
  <c r="I294" i="6" s="1"/>
  <c r="J293" i="6" s="1"/>
  <c r="K292" i="6" s="1"/>
  <c r="L291" i="6" s="1"/>
  <c r="M290" i="6" s="1"/>
  <c r="N289" i="6" s="1"/>
  <c r="O288" i="6" s="1"/>
  <c r="P287" i="6" s="1"/>
  <c r="Q286" i="6" s="1"/>
  <c r="R285" i="6" s="1"/>
  <c r="S284" i="6" s="1"/>
  <c r="T283" i="6" s="1"/>
  <c r="C299" i="6"/>
  <c r="D298" i="6" s="1"/>
  <c r="E297" i="6" s="1"/>
  <c r="F296" i="6" s="1"/>
  <c r="G295" i="6" s="1"/>
  <c r="H294" i="6" s="1"/>
  <c r="I293" i="6" s="1"/>
  <c r="J292" i="6" s="1"/>
  <c r="K291" i="6" s="1"/>
  <c r="L290" i="6" s="1"/>
  <c r="M289" i="6" s="1"/>
  <c r="G298" i="6"/>
  <c r="H297" i="6" s="1"/>
  <c r="I296" i="6" s="1"/>
  <c r="J295" i="6" s="1"/>
  <c r="K294" i="6" s="1"/>
  <c r="L293" i="6" s="1"/>
  <c r="M292" i="6" s="1"/>
  <c r="N291" i="6" s="1"/>
  <c r="O290" i="6" s="1"/>
  <c r="P289" i="6" s="1"/>
  <c r="Q288" i="6" s="1"/>
  <c r="R287" i="6" s="1"/>
  <c r="S286" i="6" s="1"/>
  <c r="T285" i="6" s="1"/>
  <c r="X285" i="6" s="1"/>
  <c r="F298" i="6"/>
  <c r="G297" i="6" s="1"/>
  <c r="H296" i="6" s="1"/>
  <c r="C298" i="6"/>
  <c r="D297" i="6"/>
  <c r="C297" i="6"/>
  <c r="E296" i="6"/>
  <c r="F295" i="6" s="1"/>
  <c r="G294" i="6" s="1"/>
  <c r="H293" i="6" s="1"/>
  <c r="D296" i="6"/>
  <c r="E295" i="6" s="1"/>
  <c r="F294" i="6" s="1"/>
  <c r="G293" i="6" s="1"/>
  <c r="C296" i="6"/>
  <c r="D295" i="6" s="1"/>
  <c r="E294" i="6" s="1"/>
  <c r="C295" i="6"/>
  <c r="D294" i="6" s="1"/>
  <c r="E293" i="6" s="1"/>
  <c r="F292" i="6" s="1"/>
  <c r="C294" i="6"/>
  <c r="D293" i="6" s="1"/>
  <c r="E292" i="6" s="1"/>
  <c r="F291" i="6" s="1"/>
  <c r="G290" i="6" s="1"/>
  <c r="H289" i="6" s="1"/>
  <c r="I288" i="6" s="1"/>
  <c r="J287" i="6" s="1"/>
  <c r="K286" i="6" s="1"/>
  <c r="L285" i="6" s="1"/>
  <c r="M284" i="6" s="1"/>
  <c r="N283" i="6" s="1"/>
  <c r="O282" i="6" s="1"/>
  <c r="P281" i="6" s="1"/>
  <c r="Q280" i="6" s="1"/>
  <c r="R279" i="6" s="1"/>
  <c r="S278" i="6" s="1"/>
  <c r="T277" i="6" s="1"/>
  <c r="T293" i="6"/>
  <c r="X293" i="6" s="1"/>
  <c r="F293" i="6"/>
  <c r="G292" i="6" s="1"/>
  <c r="H291" i="6" s="1"/>
  <c r="I290" i="6" s="1"/>
  <c r="J289" i="6" s="1"/>
  <c r="K288" i="6" s="1"/>
  <c r="L287" i="6" s="1"/>
  <c r="M286" i="6" s="1"/>
  <c r="N285" i="6" s="1"/>
  <c r="O284" i="6" s="1"/>
  <c r="C293" i="6"/>
  <c r="D292" i="6" s="1"/>
  <c r="E291" i="6" s="1"/>
  <c r="F290" i="6" s="1"/>
  <c r="G289" i="6" s="1"/>
  <c r="H288" i="6" s="1"/>
  <c r="I287" i="6" s="1"/>
  <c r="I292" i="6"/>
  <c r="J291" i="6" s="1"/>
  <c r="K290" i="6" s="1"/>
  <c r="L289" i="6" s="1"/>
  <c r="H292" i="6"/>
  <c r="I291" i="6" s="1"/>
  <c r="J290" i="6" s="1"/>
  <c r="K289" i="6" s="1"/>
  <c r="L288" i="6" s="1"/>
  <c r="M287" i="6" s="1"/>
  <c r="N286" i="6" s="1"/>
  <c r="O285" i="6" s="1"/>
  <c r="C292" i="6"/>
  <c r="G291" i="6"/>
  <c r="H290" i="6" s="1"/>
  <c r="I289" i="6" s="1"/>
  <c r="J288" i="6" s="1"/>
  <c r="C291" i="6"/>
  <c r="D290" i="6"/>
  <c r="E289" i="6" s="1"/>
  <c r="F288" i="6" s="1"/>
  <c r="G287" i="6" s="1"/>
  <c r="H286" i="6" s="1"/>
  <c r="I285" i="6" s="1"/>
  <c r="J284" i="6" s="1"/>
  <c r="K283" i="6" s="1"/>
  <c r="L282" i="6" s="1"/>
  <c r="M281" i="6" s="1"/>
  <c r="N280" i="6" s="1"/>
  <c r="O279" i="6" s="1"/>
  <c r="P278" i="6" s="1"/>
  <c r="Q277" i="6" s="1"/>
  <c r="R276" i="6" s="1"/>
  <c r="S275" i="6" s="1"/>
  <c r="T274" i="6" s="1"/>
  <c r="C290" i="6"/>
  <c r="C289" i="6"/>
  <c r="D288" i="6" s="1"/>
  <c r="E287" i="6" s="1"/>
  <c r="F286" i="6" s="1"/>
  <c r="G285" i="6" s="1"/>
  <c r="H284" i="6" s="1"/>
  <c r="I283" i="6" s="1"/>
  <c r="J282" i="6" s="1"/>
  <c r="K281" i="6" s="1"/>
  <c r="L280" i="6" s="1"/>
  <c r="M279" i="6" s="1"/>
  <c r="N278" i="6" s="1"/>
  <c r="O277" i="6" s="1"/>
  <c r="P276" i="6" s="1"/>
  <c r="Q275" i="6" s="1"/>
  <c r="R274" i="6" s="1"/>
  <c r="S273" i="6" s="1"/>
  <c r="T272" i="6" s="1"/>
  <c r="X272" i="6" s="1"/>
  <c r="N288" i="6"/>
  <c r="O287" i="6" s="1"/>
  <c r="P286" i="6" s="1"/>
  <c r="Q285" i="6" s="1"/>
  <c r="M288" i="6"/>
  <c r="N287" i="6" s="1"/>
  <c r="O286" i="6" s="1"/>
  <c r="P285" i="6" s="1"/>
  <c r="Q284" i="6" s="1"/>
  <c r="R283" i="6" s="1"/>
  <c r="S282" i="6" s="1"/>
  <c r="T281" i="6" s="1"/>
  <c r="X281" i="6" s="1"/>
  <c r="C288" i="6"/>
  <c r="K287" i="6"/>
  <c r="L286" i="6" s="1"/>
  <c r="M285" i="6" s="1"/>
  <c r="N284" i="6" s="1"/>
  <c r="O283" i="6" s="1"/>
  <c r="P282" i="6" s="1"/>
  <c r="Q281" i="6" s="1"/>
  <c r="R280" i="6" s="1"/>
  <c r="S279" i="6" s="1"/>
  <c r="T278" i="6" s="1"/>
  <c r="X278" i="6" s="1"/>
  <c r="C287" i="6"/>
  <c r="J286" i="6"/>
  <c r="K285" i="6" s="1"/>
  <c r="L284" i="6" s="1"/>
  <c r="M283" i="6" s="1"/>
  <c r="N282" i="6" s="1"/>
  <c r="O281" i="6" s="1"/>
  <c r="P280" i="6" s="1"/>
  <c r="Q279" i="6" s="1"/>
  <c r="R278" i="6" s="1"/>
  <c r="S277" i="6" s="1"/>
  <c r="T276" i="6" s="1"/>
  <c r="D286" i="6"/>
  <c r="C286" i="6"/>
  <c r="E285" i="6"/>
  <c r="F284" i="6" s="1"/>
  <c r="G283" i="6" s="1"/>
  <c r="H282" i="6" s="1"/>
  <c r="I281" i="6" s="1"/>
  <c r="J280" i="6" s="1"/>
  <c r="K279" i="6" s="1"/>
  <c r="L278" i="6" s="1"/>
  <c r="M277" i="6" s="1"/>
  <c r="N276" i="6" s="1"/>
  <c r="O275" i="6" s="1"/>
  <c r="P274" i="6" s="1"/>
  <c r="Q273" i="6" s="1"/>
  <c r="R272" i="6" s="1"/>
  <c r="S271" i="6" s="1"/>
  <c r="T270" i="6" s="1"/>
  <c r="C285" i="6"/>
  <c r="D284" i="6" s="1"/>
  <c r="E283" i="6" s="1"/>
  <c r="F282" i="6" s="1"/>
  <c r="R284" i="6"/>
  <c r="S283" i="6" s="1"/>
  <c r="T282" i="6" s="1"/>
  <c r="P284" i="6"/>
  <c r="Q283" i="6" s="1"/>
  <c r="R282" i="6" s="1"/>
  <c r="S281" i="6" s="1"/>
  <c r="T280" i="6" s="1"/>
  <c r="C284" i="6"/>
  <c r="P283" i="6"/>
  <c r="Q282" i="6" s="1"/>
  <c r="R281" i="6" s="1"/>
  <c r="S280" i="6" s="1"/>
  <c r="T279" i="6" s="1"/>
  <c r="D283" i="6"/>
  <c r="E282" i="6" s="1"/>
  <c r="F281" i="6" s="1"/>
  <c r="G280" i="6" s="1"/>
  <c r="H279" i="6" s="1"/>
  <c r="I278" i="6" s="1"/>
  <c r="J277" i="6" s="1"/>
  <c r="K276" i="6" s="1"/>
  <c r="L275" i="6" s="1"/>
  <c r="M274" i="6" s="1"/>
  <c r="N273" i="6" s="1"/>
  <c r="O272" i="6" s="1"/>
  <c r="P271" i="6" s="1"/>
  <c r="Q270" i="6" s="1"/>
  <c r="R269" i="6" s="1"/>
  <c r="S268" i="6" s="1"/>
  <c r="T267" i="6" s="1"/>
  <c r="X267" i="6" s="1"/>
  <c r="C283" i="6"/>
  <c r="C282" i="6"/>
  <c r="D281" i="6" s="1"/>
  <c r="G281" i="6"/>
  <c r="H280" i="6" s="1"/>
  <c r="I279" i="6" s="1"/>
  <c r="J278" i="6" s="1"/>
  <c r="K277" i="6" s="1"/>
  <c r="L276" i="6" s="1"/>
  <c r="C281" i="6"/>
  <c r="E280" i="6"/>
  <c r="F279" i="6" s="1"/>
  <c r="G278" i="6" s="1"/>
  <c r="H277" i="6" s="1"/>
  <c r="I276" i="6" s="1"/>
  <c r="J275" i="6" s="1"/>
  <c r="K274" i="6" s="1"/>
  <c r="L273" i="6" s="1"/>
  <c r="M272" i="6" s="1"/>
  <c r="N271" i="6" s="1"/>
  <c r="O270" i="6" s="1"/>
  <c r="P269" i="6" s="1"/>
  <c r="Q268" i="6" s="1"/>
  <c r="R267" i="6" s="1"/>
  <c r="S266" i="6" s="1"/>
  <c r="T265" i="6" s="1"/>
  <c r="D280" i="6"/>
  <c r="E279" i="6" s="1"/>
  <c r="F278" i="6" s="1"/>
  <c r="G277" i="6" s="1"/>
  <c r="H276" i="6" s="1"/>
  <c r="I275" i="6" s="1"/>
  <c r="J274" i="6" s="1"/>
  <c r="K273" i="6" s="1"/>
  <c r="L272" i="6" s="1"/>
  <c r="M271" i="6" s="1"/>
  <c r="N270" i="6" s="1"/>
  <c r="O269" i="6" s="1"/>
  <c r="P268" i="6" s="1"/>
  <c r="Q267" i="6" s="1"/>
  <c r="R266" i="6" s="1"/>
  <c r="S265" i="6" s="1"/>
  <c r="T264" i="6" s="1"/>
  <c r="C280" i="6"/>
  <c r="D279" i="6" s="1"/>
  <c r="E278" i="6" s="1"/>
  <c r="F277" i="6" s="1"/>
  <c r="G276" i="6" s="1"/>
  <c r="H275" i="6" s="1"/>
  <c r="I274" i="6" s="1"/>
  <c r="J273" i="6" s="1"/>
  <c r="K272" i="6" s="1"/>
  <c r="L271" i="6" s="1"/>
  <c r="M270" i="6" s="1"/>
  <c r="N269" i="6" s="1"/>
  <c r="O268" i="6" s="1"/>
  <c r="P267" i="6" s="1"/>
  <c r="Q266" i="6" s="1"/>
  <c r="R265" i="6" s="1"/>
  <c r="S264" i="6" s="1"/>
  <c r="T263" i="6" s="1"/>
  <c r="C279" i="6"/>
  <c r="C278" i="6"/>
  <c r="D277" i="6"/>
  <c r="E276" i="6" s="1"/>
  <c r="F275" i="6" s="1"/>
  <c r="G274" i="6" s="1"/>
  <c r="H273" i="6" s="1"/>
  <c r="I272" i="6" s="1"/>
  <c r="J271" i="6" s="1"/>
  <c r="K270" i="6" s="1"/>
  <c r="L269" i="6" s="1"/>
  <c r="M268" i="6" s="1"/>
  <c r="N267" i="6" s="1"/>
  <c r="O266" i="6" s="1"/>
  <c r="P265" i="6" s="1"/>
  <c r="Q264" i="6" s="1"/>
  <c r="R263" i="6" s="1"/>
  <c r="S262" i="6" s="1"/>
  <c r="T261" i="6" s="1"/>
  <c r="X261" i="6" s="1"/>
  <c r="Y261" i="6" s="1"/>
  <c r="C277" i="6"/>
  <c r="D276" i="6"/>
  <c r="E275" i="6" s="1"/>
  <c r="F274" i="6" s="1"/>
  <c r="G273" i="6" s="1"/>
  <c r="H272" i="6" s="1"/>
  <c r="I271" i="6" s="1"/>
  <c r="J270" i="6" s="1"/>
  <c r="K269" i="6" s="1"/>
  <c r="L268" i="6" s="1"/>
  <c r="M267" i="6" s="1"/>
  <c r="N266" i="6" s="1"/>
  <c r="O265" i="6" s="1"/>
  <c r="P264" i="6" s="1"/>
  <c r="Q263" i="6" s="1"/>
  <c r="R262" i="6" s="1"/>
  <c r="S261" i="6" s="1"/>
  <c r="T260" i="6" s="1"/>
  <c r="X260" i="6" s="1"/>
  <c r="C276" i="6"/>
  <c r="M275" i="6"/>
  <c r="N274" i="6" s="1"/>
  <c r="O273" i="6" s="1"/>
  <c r="P272" i="6" s="1"/>
  <c r="Q271" i="6" s="1"/>
  <c r="R270" i="6" s="1"/>
  <c r="S269" i="6" s="1"/>
  <c r="T268" i="6" s="1"/>
  <c r="C275" i="6"/>
  <c r="C274" i="6"/>
  <c r="C273" i="6"/>
  <c r="D272" i="6"/>
  <c r="C272" i="6"/>
  <c r="E271" i="6"/>
  <c r="D271" i="6"/>
  <c r="E270" i="6" s="1"/>
  <c r="F269" i="6" s="1"/>
  <c r="G268" i="6" s="1"/>
  <c r="H267" i="6" s="1"/>
  <c r="I266" i="6" s="1"/>
  <c r="J265" i="6" s="1"/>
  <c r="K264" i="6" s="1"/>
  <c r="L263" i="6" s="1"/>
  <c r="M262" i="6" s="1"/>
  <c r="N261" i="6" s="1"/>
  <c r="O260" i="6" s="1"/>
  <c r="P259" i="6" s="1"/>
  <c r="Q258" i="6" s="1"/>
  <c r="R257" i="6" s="1"/>
  <c r="S256" i="6" s="1"/>
  <c r="T255" i="6" s="1"/>
  <c r="C271" i="6"/>
  <c r="D270" i="6" s="1"/>
  <c r="E269" i="6" s="1"/>
  <c r="F268" i="6" s="1"/>
  <c r="G267" i="6" s="1"/>
  <c r="H266" i="6" s="1"/>
  <c r="I265" i="6" s="1"/>
  <c r="J264" i="6" s="1"/>
  <c r="K263" i="6" s="1"/>
  <c r="L262" i="6" s="1"/>
  <c r="M261" i="6" s="1"/>
  <c r="N260" i="6" s="1"/>
  <c r="O259" i="6" s="1"/>
  <c r="P258" i="6" s="1"/>
  <c r="Q257" i="6" s="1"/>
  <c r="R256" i="6" s="1"/>
  <c r="S255" i="6" s="1"/>
  <c r="T254" i="6" s="1"/>
  <c r="X254" i="6" s="1"/>
  <c r="F270" i="6"/>
  <c r="G269" i="6" s="1"/>
  <c r="H268" i="6" s="1"/>
  <c r="I267" i="6" s="1"/>
  <c r="J266" i="6" s="1"/>
  <c r="K265" i="6" s="1"/>
  <c r="L264" i="6" s="1"/>
  <c r="M263" i="6" s="1"/>
  <c r="N262" i="6" s="1"/>
  <c r="O261" i="6" s="1"/>
  <c r="P260" i="6" s="1"/>
  <c r="Q259" i="6" s="1"/>
  <c r="R258" i="6" s="1"/>
  <c r="S257" i="6" s="1"/>
  <c r="T256" i="6" s="1"/>
  <c r="C270" i="6"/>
  <c r="C269" i="6"/>
  <c r="C268" i="6"/>
  <c r="D267" i="6"/>
  <c r="E266" i="6" s="1"/>
  <c r="F265" i="6" s="1"/>
  <c r="G264" i="6" s="1"/>
  <c r="H263" i="6" s="1"/>
  <c r="I262" i="6" s="1"/>
  <c r="J261" i="6" s="1"/>
  <c r="C267" i="6"/>
  <c r="D266" i="6" s="1"/>
  <c r="E265" i="6" s="1"/>
  <c r="F264" i="6" s="1"/>
  <c r="G263" i="6" s="1"/>
  <c r="H262" i="6" s="1"/>
  <c r="I261" i="6" s="1"/>
  <c r="C266" i="6"/>
  <c r="D265" i="6"/>
  <c r="E264" i="6" s="1"/>
  <c r="F263" i="6" s="1"/>
  <c r="G262" i="6" s="1"/>
  <c r="H261" i="6" s="1"/>
  <c r="I260" i="6" s="1"/>
  <c r="J259" i="6" s="1"/>
  <c r="K258" i="6" s="1"/>
  <c r="L257" i="6" s="1"/>
  <c r="M256" i="6" s="1"/>
  <c r="N255" i="6" s="1"/>
  <c r="O254" i="6" s="1"/>
  <c r="P253" i="6" s="1"/>
  <c r="Q252" i="6" s="1"/>
  <c r="R251" i="6" s="1"/>
  <c r="S250" i="6" s="1"/>
  <c r="T249" i="6" s="1"/>
  <c r="C265" i="6"/>
  <c r="D264" i="6" s="1"/>
  <c r="E263" i="6" s="1"/>
  <c r="F262" i="6" s="1"/>
  <c r="G261" i="6" s="1"/>
  <c r="H260" i="6" s="1"/>
  <c r="I259" i="6" s="1"/>
  <c r="J258" i="6" s="1"/>
  <c r="K257" i="6" s="1"/>
  <c r="L256" i="6" s="1"/>
  <c r="M255" i="6" s="1"/>
  <c r="N254" i="6" s="1"/>
  <c r="O253" i="6" s="1"/>
  <c r="P252" i="6" s="1"/>
  <c r="Q251" i="6" s="1"/>
  <c r="R250" i="6" s="1"/>
  <c r="S249" i="6" s="1"/>
  <c r="T248" i="6" s="1"/>
  <c r="X248" i="6" s="1"/>
  <c r="Y248" i="6" s="1"/>
  <c r="C264" i="6"/>
  <c r="D263" i="6"/>
  <c r="E262" i="6" s="1"/>
  <c r="F261" i="6" s="1"/>
  <c r="G260" i="6" s="1"/>
  <c r="H259" i="6" s="1"/>
  <c r="I258" i="6" s="1"/>
  <c r="J257" i="6" s="1"/>
  <c r="K256" i="6" s="1"/>
  <c r="L255" i="6" s="1"/>
  <c r="M254" i="6" s="1"/>
  <c r="N253" i="6" s="1"/>
  <c r="O252" i="6" s="1"/>
  <c r="P251" i="6" s="1"/>
  <c r="Q250" i="6" s="1"/>
  <c r="R249" i="6" s="1"/>
  <c r="S248" i="6" s="1"/>
  <c r="T247" i="6" s="1"/>
  <c r="C263" i="6"/>
  <c r="D262" i="6" s="1"/>
  <c r="E261" i="6" s="1"/>
  <c r="F260" i="6" s="1"/>
  <c r="G259" i="6" s="1"/>
  <c r="H258" i="6" s="1"/>
  <c r="C262" i="6"/>
  <c r="D261" i="6" s="1"/>
  <c r="E260" i="6" s="1"/>
  <c r="F259" i="6" s="1"/>
  <c r="G258" i="6" s="1"/>
  <c r="C261" i="6"/>
  <c r="D260" i="6" s="1"/>
  <c r="E259" i="6" s="1"/>
  <c r="F258" i="6" s="1"/>
  <c r="K260" i="6"/>
  <c r="L259" i="6" s="1"/>
  <c r="M258" i="6" s="1"/>
  <c r="N257" i="6" s="1"/>
  <c r="O256" i="6" s="1"/>
  <c r="P255" i="6" s="1"/>
  <c r="J260" i="6"/>
  <c r="K259" i="6" s="1"/>
  <c r="L258" i="6" s="1"/>
  <c r="M257" i="6" s="1"/>
  <c r="N256" i="6" s="1"/>
  <c r="O255" i="6" s="1"/>
  <c r="P254" i="6" s="1"/>
  <c r="Q253" i="6" s="1"/>
  <c r="R252" i="6" s="1"/>
  <c r="S251" i="6" s="1"/>
  <c r="T250" i="6" s="1"/>
  <c r="C260" i="6"/>
  <c r="D259" i="6"/>
  <c r="E258" i="6" s="1"/>
  <c r="F257" i="6" s="1"/>
  <c r="C259" i="6"/>
  <c r="C258" i="6"/>
  <c r="I257" i="6"/>
  <c r="J256" i="6" s="1"/>
  <c r="K255" i="6" s="1"/>
  <c r="L254" i="6" s="1"/>
  <c r="M253" i="6" s="1"/>
  <c r="N252" i="6" s="1"/>
  <c r="O251" i="6" s="1"/>
  <c r="P250" i="6" s="1"/>
  <c r="Q249" i="6" s="1"/>
  <c r="R248" i="6" s="1"/>
  <c r="S247" i="6" s="1"/>
  <c r="T246" i="6" s="1"/>
  <c r="H257" i="6"/>
  <c r="G257" i="6"/>
  <c r="H256" i="6" s="1"/>
  <c r="I255" i="6" s="1"/>
  <c r="J254" i="6" s="1"/>
  <c r="K253" i="6" s="1"/>
  <c r="L252" i="6" s="1"/>
  <c r="M251" i="6" s="1"/>
  <c r="D257" i="6"/>
  <c r="E256" i="6" s="1"/>
  <c r="F255" i="6" s="1"/>
  <c r="G254" i="6" s="1"/>
  <c r="H253" i="6" s="1"/>
  <c r="I252" i="6" s="1"/>
  <c r="J251" i="6" s="1"/>
  <c r="C257" i="6"/>
  <c r="I256" i="6"/>
  <c r="J255" i="6" s="1"/>
  <c r="K254" i="6" s="1"/>
  <c r="L253" i="6" s="1"/>
  <c r="M252" i="6" s="1"/>
  <c r="N251" i="6" s="1"/>
  <c r="G256" i="6"/>
  <c r="H255" i="6" s="1"/>
  <c r="I254" i="6" s="1"/>
  <c r="J253" i="6" s="1"/>
  <c r="K252" i="6" s="1"/>
  <c r="C256" i="6"/>
  <c r="D255" i="6"/>
  <c r="E254" i="6" s="1"/>
  <c r="F253" i="6" s="1"/>
  <c r="G252" i="6" s="1"/>
  <c r="H251" i="6" s="1"/>
  <c r="I250" i="6" s="1"/>
  <c r="J249" i="6" s="1"/>
  <c r="K248" i="6" s="1"/>
  <c r="L247" i="6" s="1"/>
  <c r="M246" i="6" s="1"/>
  <c r="N245" i="6" s="1"/>
  <c r="O244" i="6" s="1"/>
  <c r="P243" i="6" s="1"/>
  <c r="Q242" i="6" s="1"/>
  <c r="R241" i="6" s="1"/>
  <c r="S240" i="6" s="1"/>
  <c r="T239" i="6" s="1"/>
  <c r="C255" i="6"/>
  <c r="Q254" i="6"/>
  <c r="D254" i="6"/>
  <c r="E253" i="6" s="1"/>
  <c r="F252" i="6" s="1"/>
  <c r="G251" i="6" s="1"/>
  <c r="H250" i="6" s="1"/>
  <c r="I249" i="6" s="1"/>
  <c r="J248" i="6" s="1"/>
  <c r="K247" i="6" s="1"/>
  <c r="L246" i="6" s="1"/>
  <c r="M245" i="6" s="1"/>
  <c r="N244" i="6" s="1"/>
  <c r="O243" i="6" s="1"/>
  <c r="P242" i="6" s="1"/>
  <c r="Q241" i="6" s="1"/>
  <c r="R240" i="6" s="1"/>
  <c r="S239" i="6" s="1"/>
  <c r="T238" i="6" s="1"/>
  <c r="C254" i="6"/>
  <c r="R253" i="6"/>
  <c r="S252" i="6" s="1"/>
  <c r="T251" i="6" s="1"/>
  <c r="X251" i="6" s="1"/>
  <c r="D253" i="6"/>
  <c r="E252" i="6" s="1"/>
  <c r="F251" i="6" s="1"/>
  <c r="G250" i="6" s="1"/>
  <c r="H249" i="6" s="1"/>
  <c r="I248" i="6" s="1"/>
  <c r="J247" i="6" s="1"/>
  <c r="K246" i="6" s="1"/>
  <c r="L245" i="6" s="1"/>
  <c r="M244" i="6" s="1"/>
  <c r="N243" i="6" s="1"/>
  <c r="O242" i="6" s="1"/>
  <c r="P241" i="6" s="1"/>
  <c r="Q240" i="6" s="1"/>
  <c r="R239" i="6" s="1"/>
  <c r="S238" i="6" s="1"/>
  <c r="T237" i="6" s="1"/>
  <c r="C253" i="6"/>
  <c r="D252" i="6" s="1"/>
  <c r="E251" i="6" s="1"/>
  <c r="F250" i="6" s="1"/>
  <c r="G249" i="6" s="1"/>
  <c r="C252" i="6"/>
  <c r="D251" i="6" s="1"/>
  <c r="E250" i="6" s="1"/>
  <c r="F249" i="6" s="1"/>
  <c r="L251" i="6"/>
  <c r="M250" i="6" s="1"/>
  <c r="N249" i="6" s="1"/>
  <c r="O248" i="6" s="1"/>
  <c r="P247" i="6" s="1"/>
  <c r="Q246" i="6" s="1"/>
  <c r="R245" i="6" s="1"/>
  <c r="S244" i="6" s="1"/>
  <c r="T243" i="6" s="1"/>
  <c r="X243" i="6" s="1"/>
  <c r="C251" i="6"/>
  <c r="O250" i="6"/>
  <c r="P249" i="6" s="1"/>
  <c r="Q248" i="6" s="1"/>
  <c r="R247" i="6" s="1"/>
  <c r="S246" i="6" s="1"/>
  <c r="T245" i="6" s="1"/>
  <c r="N250" i="6"/>
  <c r="O249" i="6" s="1"/>
  <c r="P248" i="6" s="1"/>
  <c r="Q247" i="6" s="1"/>
  <c r="R246" i="6" s="1"/>
  <c r="S245" i="6" s="1"/>
  <c r="T244" i="6" s="1"/>
  <c r="K250" i="6"/>
  <c r="L249" i="6" s="1"/>
  <c r="M248" i="6" s="1"/>
  <c r="N247" i="6" s="1"/>
  <c r="O246" i="6" s="1"/>
  <c r="P245" i="6" s="1"/>
  <c r="Q244" i="6" s="1"/>
  <c r="R243" i="6" s="1"/>
  <c r="S242" i="6" s="1"/>
  <c r="T241" i="6" s="1"/>
  <c r="D250" i="6"/>
  <c r="C250" i="6"/>
  <c r="E249" i="6"/>
  <c r="D249" i="6"/>
  <c r="E248" i="6" s="1"/>
  <c r="F247" i="6" s="1"/>
  <c r="G246" i="6" s="1"/>
  <c r="H245" i="6" s="1"/>
  <c r="I244" i="6" s="1"/>
  <c r="J243" i="6" s="1"/>
  <c r="K242" i="6" s="1"/>
  <c r="L241" i="6" s="1"/>
  <c r="M240" i="6" s="1"/>
  <c r="N239" i="6" s="1"/>
  <c r="O238" i="6" s="1"/>
  <c r="P237" i="6" s="1"/>
  <c r="Q236" i="6" s="1"/>
  <c r="R235" i="6" s="1"/>
  <c r="S234" i="6" s="1"/>
  <c r="T233" i="6" s="1"/>
  <c r="C249" i="6"/>
  <c r="H248" i="6"/>
  <c r="I247" i="6" s="1"/>
  <c r="J246" i="6" s="1"/>
  <c r="K245" i="6" s="1"/>
  <c r="L244" i="6" s="1"/>
  <c r="M243" i="6" s="1"/>
  <c r="G248" i="6"/>
  <c r="H247" i="6" s="1"/>
  <c r="I246" i="6" s="1"/>
  <c r="F248" i="6"/>
  <c r="G247" i="6" s="1"/>
  <c r="H246" i="6" s="1"/>
  <c r="I245" i="6" s="1"/>
  <c r="J244" i="6" s="1"/>
  <c r="K243" i="6" s="1"/>
  <c r="L242" i="6" s="1"/>
  <c r="M241" i="6" s="1"/>
  <c r="N240" i="6" s="1"/>
  <c r="O239" i="6" s="1"/>
  <c r="P238" i="6" s="1"/>
  <c r="Q237" i="6" s="1"/>
  <c r="R236" i="6" s="1"/>
  <c r="S235" i="6" s="1"/>
  <c r="T234" i="6" s="1"/>
  <c r="C248" i="6"/>
  <c r="D247" i="6"/>
  <c r="E246" i="6" s="1"/>
  <c r="F245" i="6" s="1"/>
  <c r="G244" i="6" s="1"/>
  <c r="H243" i="6" s="1"/>
  <c r="I242" i="6" s="1"/>
  <c r="J241" i="6" s="1"/>
  <c r="K240" i="6" s="1"/>
  <c r="L239" i="6" s="1"/>
  <c r="M238" i="6" s="1"/>
  <c r="N237" i="6" s="1"/>
  <c r="C247" i="6"/>
  <c r="C246" i="6"/>
  <c r="J245" i="6"/>
  <c r="K244" i="6" s="1"/>
  <c r="L243" i="6" s="1"/>
  <c r="M242" i="6" s="1"/>
  <c r="N241" i="6" s="1"/>
  <c r="O240" i="6" s="1"/>
  <c r="P239" i="6" s="1"/>
  <c r="Q238" i="6" s="1"/>
  <c r="R237" i="6" s="1"/>
  <c r="S236" i="6" s="1"/>
  <c r="T235" i="6" s="1"/>
  <c r="C245" i="6"/>
  <c r="D244" i="6"/>
  <c r="C244" i="6"/>
  <c r="D243" i="6" s="1"/>
  <c r="E242" i="6" s="1"/>
  <c r="F241" i="6" s="1"/>
  <c r="G240" i="6" s="1"/>
  <c r="H239" i="6" s="1"/>
  <c r="I238" i="6" s="1"/>
  <c r="J237" i="6" s="1"/>
  <c r="K236" i="6" s="1"/>
  <c r="L235" i="6" s="1"/>
  <c r="M234" i="6" s="1"/>
  <c r="N233" i="6" s="1"/>
  <c r="O232" i="6" s="1"/>
  <c r="C243" i="6"/>
  <c r="D242" i="6" s="1"/>
  <c r="E241" i="6" s="1"/>
  <c r="F240" i="6" s="1"/>
  <c r="G239" i="6" s="1"/>
  <c r="H238" i="6" s="1"/>
  <c r="I237" i="6" s="1"/>
  <c r="J236" i="6" s="1"/>
  <c r="K235" i="6" s="1"/>
  <c r="L234" i="6" s="1"/>
  <c r="M233" i="6" s="1"/>
  <c r="N232" i="6" s="1"/>
  <c r="N242" i="6"/>
  <c r="O241" i="6" s="1"/>
  <c r="P240" i="6" s="1"/>
  <c r="Q239" i="6" s="1"/>
  <c r="R238" i="6" s="1"/>
  <c r="S237" i="6" s="1"/>
  <c r="T236" i="6" s="1"/>
  <c r="C242" i="6"/>
  <c r="D241" i="6"/>
  <c r="C241" i="6"/>
  <c r="D240" i="6" s="1"/>
  <c r="E239" i="6" s="1"/>
  <c r="E240" i="6"/>
  <c r="C240" i="6"/>
  <c r="F239" i="6"/>
  <c r="G238" i="6" s="1"/>
  <c r="H237" i="6" s="1"/>
  <c r="I236" i="6" s="1"/>
  <c r="J235" i="6" s="1"/>
  <c r="D239" i="6"/>
  <c r="C239" i="6"/>
  <c r="E238" i="6"/>
  <c r="F237" i="6" s="1"/>
  <c r="G236" i="6" s="1"/>
  <c r="H235" i="6" s="1"/>
  <c r="I234" i="6" s="1"/>
  <c r="J233" i="6" s="1"/>
  <c r="K232" i="6" s="1"/>
  <c r="L231" i="6" s="1"/>
  <c r="M230" i="6" s="1"/>
  <c r="N229" i="6" s="1"/>
  <c r="O228" i="6" s="1"/>
  <c r="P227" i="6" s="1"/>
  <c r="Q226" i="6" s="1"/>
  <c r="R225" i="6" s="1"/>
  <c r="S224" i="6" s="1"/>
  <c r="T223" i="6" s="1"/>
  <c r="X223" i="6" s="1"/>
  <c r="D238" i="6"/>
  <c r="C238" i="6"/>
  <c r="E237" i="6"/>
  <c r="F236" i="6" s="1"/>
  <c r="G235" i="6" s="1"/>
  <c r="H234" i="6" s="1"/>
  <c r="I233" i="6" s="1"/>
  <c r="J232" i="6" s="1"/>
  <c r="K231" i="6" s="1"/>
  <c r="L230" i="6" s="1"/>
  <c r="M229" i="6" s="1"/>
  <c r="N228" i="6" s="1"/>
  <c r="O227" i="6" s="1"/>
  <c r="P226" i="6" s="1"/>
  <c r="Q225" i="6" s="1"/>
  <c r="R224" i="6" s="1"/>
  <c r="S223" i="6" s="1"/>
  <c r="T222" i="6" s="1"/>
  <c r="C237" i="6"/>
  <c r="O236" i="6"/>
  <c r="P235" i="6" s="1"/>
  <c r="Q234" i="6" s="1"/>
  <c r="R233" i="6" s="1"/>
  <c r="S232" i="6" s="1"/>
  <c r="T231" i="6" s="1"/>
  <c r="X231" i="6" s="1"/>
  <c r="C236" i="6"/>
  <c r="C235" i="6"/>
  <c r="K234" i="6"/>
  <c r="L233" i="6" s="1"/>
  <c r="M232" i="6" s="1"/>
  <c r="N231" i="6" s="1"/>
  <c r="O230" i="6" s="1"/>
  <c r="P229" i="6" s="1"/>
  <c r="Q228" i="6" s="1"/>
  <c r="R227" i="6" s="1"/>
  <c r="S226" i="6" s="1"/>
  <c r="T225" i="6" s="1"/>
  <c r="D234" i="6"/>
  <c r="E233" i="6" s="1"/>
  <c r="F232" i="6" s="1"/>
  <c r="G231" i="6" s="1"/>
  <c r="H230" i="6" s="1"/>
  <c r="I229" i="6" s="1"/>
  <c r="J228" i="6" s="1"/>
  <c r="K227" i="6" s="1"/>
  <c r="L226" i="6" s="1"/>
  <c r="M225" i="6" s="1"/>
  <c r="N224" i="6" s="1"/>
  <c r="O223" i="6" s="1"/>
  <c r="P222" i="6" s="1"/>
  <c r="Q221" i="6" s="1"/>
  <c r="R220" i="6" s="1"/>
  <c r="S219" i="6" s="1"/>
  <c r="T218" i="6" s="1"/>
  <c r="C234" i="6"/>
  <c r="C233" i="6"/>
  <c r="C232" i="6"/>
  <c r="P231" i="6"/>
  <c r="Q230" i="6" s="1"/>
  <c r="R229" i="6" s="1"/>
  <c r="S228" i="6" s="1"/>
  <c r="T227" i="6" s="1"/>
  <c r="O231" i="6"/>
  <c r="P230" i="6" s="1"/>
  <c r="Q229" i="6" s="1"/>
  <c r="R228" i="6" s="1"/>
  <c r="S227" i="6" s="1"/>
  <c r="T226" i="6" s="1"/>
  <c r="C231" i="6"/>
  <c r="D230" i="6"/>
  <c r="C230" i="6"/>
  <c r="E229" i="6"/>
  <c r="F228" i="6" s="1"/>
  <c r="G227" i="6" s="1"/>
  <c r="H226" i="6" s="1"/>
  <c r="I225" i="6" s="1"/>
  <c r="J224" i="6" s="1"/>
  <c r="K223" i="6" s="1"/>
  <c r="L222" i="6" s="1"/>
  <c r="M221" i="6" s="1"/>
  <c r="D229" i="6"/>
  <c r="E228" i="6" s="1"/>
  <c r="F227" i="6" s="1"/>
  <c r="C229" i="6"/>
  <c r="D228" i="6" s="1"/>
  <c r="E227" i="6" s="1"/>
  <c r="F226" i="6" s="1"/>
  <c r="G225" i="6" s="1"/>
  <c r="H224" i="6" s="1"/>
  <c r="I223" i="6" s="1"/>
  <c r="J222" i="6" s="1"/>
  <c r="K221" i="6" s="1"/>
  <c r="L220" i="6" s="1"/>
  <c r="M219" i="6" s="1"/>
  <c r="N218" i="6" s="1"/>
  <c r="O217" i="6" s="1"/>
  <c r="P216" i="6" s="1"/>
  <c r="Q215" i="6" s="1"/>
  <c r="R214" i="6" s="1"/>
  <c r="S213" i="6" s="1"/>
  <c r="T212" i="6" s="1"/>
  <c r="C228" i="6"/>
  <c r="D227" i="6" s="1"/>
  <c r="E226" i="6" s="1"/>
  <c r="F225" i="6" s="1"/>
  <c r="G224" i="6" s="1"/>
  <c r="H223" i="6" s="1"/>
  <c r="I222" i="6" s="1"/>
  <c r="J221" i="6" s="1"/>
  <c r="K220" i="6" s="1"/>
  <c r="L219" i="6" s="1"/>
  <c r="M218" i="6" s="1"/>
  <c r="N217" i="6" s="1"/>
  <c r="O216" i="6" s="1"/>
  <c r="P215" i="6" s="1"/>
  <c r="Q214" i="6" s="1"/>
  <c r="R213" i="6" s="1"/>
  <c r="S212" i="6" s="1"/>
  <c r="T211" i="6" s="1"/>
  <c r="X211" i="6" s="1"/>
  <c r="C227" i="6"/>
  <c r="G226" i="6"/>
  <c r="H225" i="6" s="1"/>
  <c r="I224" i="6" s="1"/>
  <c r="J223" i="6" s="1"/>
  <c r="K222" i="6" s="1"/>
  <c r="L221" i="6" s="1"/>
  <c r="M220" i="6" s="1"/>
  <c r="N219" i="6" s="1"/>
  <c r="O218" i="6" s="1"/>
  <c r="P217" i="6" s="1"/>
  <c r="Q216" i="6" s="1"/>
  <c r="R215" i="6" s="1"/>
  <c r="S214" i="6" s="1"/>
  <c r="T213" i="6" s="1"/>
  <c r="D226" i="6"/>
  <c r="E225" i="6" s="1"/>
  <c r="F224" i="6" s="1"/>
  <c r="G223" i="6" s="1"/>
  <c r="H222" i="6" s="1"/>
  <c r="I221" i="6" s="1"/>
  <c r="J220" i="6" s="1"/>
  <c r="K219" i="6" s="1"/>
  <c r="L218" i="6" s="1"/>
  <c r="M217" i="6" s="1"/>
  <c r="N216" i="6" s="1"/>
  <c r="O215" i="6" s="1"/>
  <c r="P214" i="6" s="1"/>
  <c r="Q213" i="6" s="1"/>
  <c r="R212" i="6" s="1"/>
  <c r="S211" i="6" s="1"/>
  <c r="T210" i="6" s="1"/>
  <c r="C226" i="6"/>
  <c r="C225" i="6"/>
  <c r="D224" i="6"/>
  <c r="E223" i="6" s="1"/>
  <c r="F222" i="6" s="1"/>
  <c r="G221" i="6" s="1"/>
  <c r="H220" i="6" s="1"/>
  <c r="I219" i="6" s="1"/>
  <c r="J218" i="6" s="1"/>
  <c r="K217" i="6" s="1"/>
  <c r="L216" i="6" s="1"/>
  <c r="M215" i="6" s="1"/>
  <c r="N214" i="6" s="1"/>
  <c r="O213" i="6" s="1"/>
  <c r="P212" i="6" s="1"/>
  <c r="Q211" i="6" s="1"/>
  <c r="R210" i="6" s="1"/>
  <c r="S209" i="6" s="1"/>
  <c r="T208" i="6" s="1"/>
  <c r="C224" i="6"/>
  <c r="D223" i="6" s="1"/>
  <c r="E222" i="6" s="1"/>
  <c r="F221" i="6" s="1"/>
  <c r="G220" i="6" s="1"/>
  <c r="H219" i="6" s="1"/>
  <c r="I218" i="6" s="1"/>
  <c r="J217" i="6" s="1"/>
  <c r="K216" i="6" s="1"/>
  <c r="L215" i="6" s="1"/>
  <c r="M214" i="6" s="1"/>
  <c r="N213" i="6" s="1"/>
  <c r="O212" i="6" s="1"/>
  <c r="P211" i="6" s="1"/>
  <c r="Q210" i="6" s="1"/>
  <c r="R209" i="6" s="1"/>
  <c r="S208" i="6" s="1"/>
  <c r="T207" i="6" s="1"/>
  <c r="X207" i="6" s="1"/>
  <c r="C223" i="6"/>
  <c r="D222" i="6"/>
  <c r="E221" i="6" s="1"/>
  <c r="F220" i="6" s="1"/>
  <c r="G219" i="6" s="1"/>
  <c r="C222" i="6"/>
  <c r="D221" i="6"/>
  <c r="E220" i="6" s="1"/>
  <c r="F219" i="6" s="1"/>
  <c r="G218" i="6" s="1"/>
  <c r="H217" i="6" s="1"/>
  <c r="I216" i="6" s="1"/>
  <c r="J215" i="6" s="1"/>
  <c r="K214" i="6" s="1"/>
  <c r="L213" i="6" s="1"/>
  <c r="M212" i="6" s="1"/>
  <c r="N211" i="6" s="1"/>
  <c r="O210" i="6" s="1"/>
  <c r="P209" i="6" s="1"/>
  <c r="Q208" i="6" s="1"/>
  <c r="R207" i="6" s="1"/>
  <c r="S206" i="6" s="1"/>
  <c r="T205" i="6" s="1"/>
  <c r="C221" i="6"/>
  <c r="D220" i="6" s="1"/>
  <c r="E219" i="6" s="1"/>
  <c r="F218" i="6" s="1"/>
  <c r="G217" i="6" s="1"/>
  <c r="H216" i="6" s="1"/>
  <c r="I215" i="6" s="1"/>
  <c r="J214" i="6" s="1"/>
  <c r="K213" i="6" s="1"/>
  <c r="L212" i="6" s="1"/>
  <c r="M211" i="6" s="1"/>
  <c r="N210" i="6" s="1"/>
  <c r="O209" i="6" s="1"/>
  <c r="P208" i="6" s="1"/>
  <c r="Q207" i="6" s="1"/>
  <c r="R206" i="6" s="1"/>
  <c r="S205" i="6" s="1"/>
  <c r="T204" i="6" s="1"/>
  <c r="N220" i="6"/>
  <c r="O219" i="6" s="1"/>
  <c r="P218" i="6" s="1"/>
  <c r="Q217" i="6" s="1"/>
  <c r="R216" i="6" s="1"/>
  <c r="S215" i="6" s="1"/>
  <c r="T214" i="6" s="1"/>
  <c r="C220" i="6"/>
  <c r="D219" i="6"/>
  <c r="E218" i="6" s="1"/>
  <c r="F217" i="6" s="1"/>
  <c r="G216" i="6" s="1"/>
  <c r="H215" i="6" s="1"/>
  <c r="I214" i="6" s="1"/>
  <c r="J213" i="6" s="1"/>
  <c r="K212" i="6" s="1"/>
  <c r="L211" i="6" s="1"/>
  <c r="M210" i="6" s="1"/>
  <c r="N209" i="6" s="1"/>
  <c r="O208" i="6" s="1"/>
  <c r="P207" i="6" s="1"/>
  <c r="Q206" i="6" s="1"/>
  <c r="R205" i="6" s="1"/>
  <c r="S204" i="6" s="1"/>
  <c r="T203" i="6" s="1"/>
  <c r="C219" i="6"/>
  <c r="D218" i="6" s="1"/>
  <c r="E217" i="6" s="1"/>
  <c r="F216" i="6" s="1"/>
  <c r="G215" i="6" s="1"/>
  <c r="H214" i="6" s="1"/>
  <c r="I213" i="6" s="1"/>
  <c r="J212" i="6" s="1"/>
  <c r="K211" i="6" s="1"/>
  <c r="L210" i="6" s="1"/>
  <c r="M209" i="6" s="1"/>
  <c r="N208" i="6" s="1"/>
  <c r="O207" i="6" s="1"/>
  <c r="P206" i="6" s="1"/>
  <c r="Q205" i="6" s="1"/>
  <c r="R204" i="6" s="1"/>
  <c r="S203" i="6" s="1"/>
  <c r="T202" i="6" s="1"/>
  <c r="X202" i="6" s="1"/>
  <c r="H218" i="6"/>
  <c r="I217" i="6" s="1"/>
  <c r="J216" i="6" s="1"/>
  <c r="K215" i="6" s="1"/>
  <c r="L214" i="6" s="1"/>
  <c r="M213" i="6" s="1"/>
  <c r="N212" i="6" s="1"/>
  <c r="O211" i="6" s="1"/>
  <c r="P210" i="6" s="1"/>
  <c r="Q209" i="6" s="1"/>
  <c r="R208" i="6" s="1"/>
  <c r="S207" i="6" s="1"/>
  <c r="T206" i="6" s="1"/>
  <c r="C218" i="6"/>
  <c r="D217" i="6" s="1"/>
  <c r="C217" i="6"/>
  <c r="D216" i="6" s="1"/>
  <c r="E216" i="6"/>
  <c r="F215" i="6" s="1"/>
  <c r="G214" i="6" s="1"/>
  <c r="H213" i="6" s="1"/>
  <c r="I212" i="6" s="1"/>
  <c r="J211" i="6" s="1"/>
  <c r="K210" i="6" s="1"/>
  <c r="L209" i="6" s="1"/>
  <c r="M208" i="6" s="1"/>
  <c r="N207" i="6" s="1"/>
  <c r="O206" i="6" s="1"/>
  <c r="P205" i="6" s="1"/>
  <c r="Q204" i="6" s="1"/>
  <c r="R203" i="6" s="1"/>
  <c r="S202" i="6" s="1"/>
  <c r="T201" i="6" s="1"/>
  <c r="X201" i="6" s="1"/>
  <c r="C216" i="6"/>
  <c r="D215" i="6"/>
  <c r="E214" i="6" s="1"/>
  <c r="F213" i="6" s="1"/>
  <c r="G212" i="6" s="1"/>
  <c r="H211" i="6" s="1"/>
  <c r="I210" i="6" s="1"/>
  <c r="J209" i="6" s="1"/>
  <c r="K208" i="6" s="1"/>
  <c r="L207" i="6" s="1"/>
  <c r="M206" i="6" s="1"/>
  <c r="N205" i="6" s="1"/>
  <c r="O204" i="6" s="1"/>
  <c r="P203" i="6" s="1"/>
  <c r="Q202" i="6" s="1"/>
  <c r="R201" i="6" s="1"/>
  <c r="S200" i="6" s="1"/>
  <c r="T199" i="6" s="1"/>
  <c r="C215" i="6"/>
  <c r="D214" i="6" s="1"/>
  <c r="E213" i="6" s="1"/>
  <c r="F212" i="6" s="1"/>
  <c r="G211" i="6" s="1"/>
  <c r="H210" i="6" s="1"/>
  <c r="I209" i="6" s="1"/>
  <c r="J208" i="6" s="1"/>
  <c r="K207" i="6" s="1"/>
  <c r="L206" i="6" s="1"/>
  <c r="M205" i="6" s="1"/>
  <c r="N204" i="6" s="1"/>
  <c r="O203" i="6" s="1"/>
  <c r="P202" i="6" s="1"/>
  <c r="Q201" i="6" s="1"/>
  <c r="R200" i="6" s="1"/>
  <c r="S199" i="6" s="1"/>
  <c r="T198" i="6" s="1"/>
  <c r="C214" i="6"/>
  <c r="C213" i="6"/>
  <c r="D212" i="6" s="1"/>
  <c r="E211" i="6" s="1"/>
  <c r="F210" i="6" s="1"/>
  <c r="G209" i="6" s="1"/>
  <c r="H208" i="6" s="1"/>
  <c r="I207" i="6" s="1"/>
  <c r="J206" i="6" s="1"/>
  <c r="K205" i="6" s="1"/>
  <c r="L204" i="6" s="1"/>
  <c r="M203" i="6" s="1"/>
  <c r="N202" i="6" s="1"/>
  <c r="O201" i="6" s="1"/>
  <c r="P200" i="6" s="1"/>
  <c r="Q199" i="6" s="1"/>
  <c r="R198" i="6" s="1"/>
  <c r="S197" i="6" s="1"/>
  <c r="T196" i="6" s="1"/>
  <c r="C212" i="6"/>
  <c r="D211" i="6" s="1"/>
  <c r="E210" i="6" s="1"/>
  <c r="F209" i="6" s="1"/>
  <c r="G208" i="6" s="1"/>
  <c r="H207" i="6" s="1"/>
  <c r="I206" i="6" s="1"/>
  <c r="J205" i="6" s="1"/>
  <c r="K204" i="6" s="1"/>
  <c r="L203" i="6" s="1"/>
  <c r="M202" i="6" s="1"/>
  <c r="N201" i="6" s="1"/>
  <c r="O200" i="6" s="1"/>
  <c r="P199" i="6" s="1"/>
  <c r="Q198" i="6" s="1"/>
  <c r="R197" i="6" s="1"/>
  <c r="S196" i="6" s="1"/>
  <c r="T195" i="6" s="1"/>
  <c r="C211" i="6"/>
  <c r="D210" i="6"/>
  <c r="E209" i="6" s="1"/>
  <c r="F208" i="6" s="1"/>
  <c r="G207" i="6" s="1"/>
  <c r="H206" i="6" s="1"/>
  <c r="I205" i="6" s="1"/>
  <c r="J204" i="6" s="1"/>
  <c r="K203" i="6" s="1"/>
  <c r="L202" i="6" s="1"/>
  <c r="M201" i="6" s="1"/>
  <c r="N200" i="6" s="1"/>
  <c r="O199" i="6" s="1"/>
  <c r="P198" i="6" s="1"/>
  <c r="Q197" i="6" s="1"/>
  <c r="R196" i="6" s="1"/>
  <c r="S195" i="6" s="1"/>
  <c r="T194" i="6" s="1"/>
  <c r="C210" i="6"/>
  <c r="C209" i="6"/>
  <c r="D208" i="6"/>
  <c r="E207" i="6" s="1"/>
  <c r="F206" i="6" s="1"/>
  <c r="G205" i="6" s="1"/>
  <c r="C208" i="6"/>
  <c r="C207" i="6"/>
  <c r="D206" i="6"/>
  <c r="E205" i="6" s="1"/>
  <c r="F204" i="6" s="1"/>
  <c r="G203" i="6" s="1"/>
  <c r="H202" i="6" s="1"/>
  <c r="I201" i="6" s="1"/>
  <c r="J200" i="6" s="1"/>
  <c r="K199" i="6" s="1"/>
  <c r="L198" i="6" s="1"/>
  <c r="M197" i="6" s="1"/>
  <c r="N196" i="6" s="1"/>
  <c r="O195" i="6" s="1"/>
  <c r="P194" i="6" s="1"/>
  <c r="Q193" i="6" s="1"/>
  <c r="R192" i="6" s="1"/>
  <c r="S191" i="6" s="1"/>
  <c r="T190" i="6" s="1"/>
  <c r="X190" i="6" s="1"/>
  <c r="C206" i="6"/>
  <c r="C205" i="6"/>
  <c r="H204" i="6"/>
  <c r="I203" i="6" s="1"/>
  <c r="J202" i="6" s="1"/>
  <c r="C204" i="6"/>
  <c r="D203" i="6"/>
  <c r="E202" i="6" s="1"/>
  <c r="F201" i="6" s="1"/>
  <c r="G200" i="6" s="1"/>
  <c r="H199" i="6" s="1"/>
  <c r="I198" i="6" s="1"/>
  <c r="J197" i="6" s="1"/>
  <c r="K196" i="6" s="1"/>
  <c r="L195" i="6" s="1"/>
  <c r="M194" i="6" s="1"/>
  <c r="N193" i="6" s="1"/>
  <c r="O192" i="6" s="1"/>
  <c r="P191" i="6" s="1"/>
  <c r="Q190" i="6" s="1"/>
  <c r="R189" i="6" s="1"/>
  <c r="S188" i="6" s="1"/>
  <c r="T187" i="6" s="1"/>
  <c r="X187" i="6" s="1"/>
  <c r="Y187" i="6" s="1"/>
  <c r="C203" i="6"/>
  <c r="D202" i="6" s="1"/>
  <c r="E201" i="6" s="1"/>
  <c r="F200" i="6" s="1"/>
  <c r="G199" i="6" s="1"/>
  <c r="C202" i="6"/>
  <c r="D201" i="6" s="1"/>
  <c r="E200" i="6" s="1"/>
  <c r="F199" i="6" s="1"/>
  <c r="K201" i="6"/>
  <c r="L200" i="6" s="1"/>
  <c r="C201" i="6"/>
  <c r="D200" i="6"/>
  <c r="C200" i="6"/>
  <c r="M199" i="6"/>
  <c r="N198" i="6" s="1"/>
  <c r="O197" i="6" s="1"/>
  <c r="P196" i="6" s="1"/>
  <c r="Q195" i="6" s="1"/>
  <c r="R194" i="6" s="1"/>
  <c r="S193" i="6" s="1"/>
  <c r="T192" i="6" s="1"/>
  <c r="E199" i="6"/>
  <c r="D199" i="6"/>
  <c r="C199" i="6"/>
  <c r="H198" i="6"/>
  <c r="I197" i="6" s="1"/>
  <c r="J196" i="6" s="1"/>
  <c r="K195" i="6" s="1"/>
  <c r="L194" i="6" s="1"/>
  <c r="M193" i="6" s="1"/>
  <c r="N192" i="6" s="1"/>
  <c r="O191" i="6" s="1"/>
  <c r="P190" i="6" s="1"/>
  <c r="Q189" i="6" s="1"/>
  <c r="R188" i="6" s="1"/>
  <c r="S187" i="6" s="1"/>
  <c r="T186" i="6" s="1"/>
  <c r="G198" i="6"/>
  <c r="F198" i="6"/>
  <c r="G197" i="6" s="1"/>
  <c r="H196" i="6" s="1"/>
  <c r="I195" i="6" s="1"/>
  <c r="J194" i="6" s="1"/>
  <c r="K193" i="6" s="1"/>
  <c r="L192" i="6" s="1"/>
  <c r="M191" i="6" s="1"/>
  <c r="E198" i="6"/>
  <c r="D198" i="6"/>
  <c r="E197" i="6" s="1"/>
  <c r="F196" i="6" s="1"/>
  <c r="G195" i="6" s="1"/>
  <c r="C198" i="6"/>
  <c r="H197" i="6"/>
  <c r="I196" i="6" s="1"/>
  <c r="J195" i="6" s="1"/>
  <c r="K194" i="6" s="1"/>
  <c r="L193" i="6" s="1"/>
  <c r="M192" i="6" s="1"/>
  <c r="N191" i="6" s="1"/>
  <c r="O190" i="6" s="1"/>
  <c r="P189" i="6" s="1"/>
  <c r="Q188" i="6" s="1"/>
  <c r="R187" i="6" s="1"/>
  <c r="S186" i="6" s="1"/>
  <c r="T185" i="6" s="1"/>
  <c r="F197" i="6"/>
  <c r="C197" i="6"/>
  <c r="D196" i="6" s="1"/>
  <c r="E195" i="6" s="1"/>
  <c r="X196" i="6"/>
  <c r="G196" i="6"/>
  <c r="H195" i="6" s="1"/>
  <c r="I194" i="6" s="1"/>
  <c r="J193" i="6" s="1"/>
  <c r="K192" i="6" s="1"/>
  <c r="L191" i="6" s="1"/>
  <c r="M190" i="6" s="1"/>
  <c r="N189" i="6" s="1"/>
  <c r="O188" i="6" s="1"/>
  <c r="P187" i="6" s="1"/>
  <c r="Q186" i="6" s="1"/>
  <c r="R185" i="6" s="1"/>
  <c r="S184" i="6" s="1"/>
  <c r="T183" i="6" s="1"/>
  <c r="X183" i="6" s="1"/>
  <c r="C196" i="6"/>
  <c r="D195" i="6" s="1"/>
  <c r="E194" i="6" s="1"/>
  <c r="F193" i="6" s="1"/>
  <c r="G192" i="6" s="1"/>
  <c r="H191" i="6" s="1"/>
  <c r="I190" i="6" s="1"/>
  <c r="J189" i="6" s="1"/>
  <c r="K188" i="6" s="1"/>
  <c r="L187" i="6" s="1"/>
  <c r="M186" i="6" s="1"/>
  <c r="N185" i="6" s="1"/>
  <c r="O184" i="6" s="1"/>
  <c r="P183" i="6" s="1"/>
  <c r="Q182" i="6" s="1"/>
  <c r="R181" i="6" s="1"/>
  <c r="S180" i="6" s="1"/>
  <c r="T179" i="6" s="1"/>
  <c r="X195" i="6"/>
  <c r="C195" i="6"/>
  <c r="H194" i="6"/>
  <c r="I193" i="6" s="1"/>
  <c r="J192" i="6" s="1"/>
  <c r="K191" i="6" s="1"/>
  <c r="L190" i="6" s="1"/>
  <c r="M189" i="6" s="1"/>
  <c r="N188" i="6" s="1"/>
  <c r="O187" i="6" s="1"/>
  <c r="P186" i="6" s="1"/>
  <c r="Q185" i="6" s="1"/>
  <c r="R184" i="6" s="1"/>
  <c r="S183" i="6" s="1"/>
  <c r="T182" i="6" s="1"/>
  <c r="F194" i="6"/>
  <c r="G193" i="6" s="1"/>
  <c r="H192" i="6" s="1"/>
  <c r="I191" i="6" s="1"/>
  <c r="J190" i="6" s="1"/>
  <c r="K189" i="6" s="1"/>
  <c r="L188" i="6" s="1"/>
  <c r="M187" i="6" s="1"/>
  <c r="N186" i="6" s="1"/>
  <c r="O185" i="6" s="1"/>
  <c r="P184" i="6" s="1"/>
  <c r="Q183" i="6" s="1"/>
  <c r="R182" i="6" s="1"/>
  <c r="S181" i="6" s="1"/>
  <c r="T180" i="6" s="1"/>
  <c r="D194" i="6"/>
  <c r="E193" i="6" s="1"/>
  <c r="F192" i="6" s="1"/>
  <c r="G191" i="6" s="1"/>
  <c r="H190" i="6" s="1"/>
  <c r="I189" i="6" s="1"/>
  <c r="J188" i="6" s="1"/>
  <c r="K187" i="6" s="1"/>
  <c r="L186" i="6" s="1"/>
  <c r="M185" i="6" s="1"/>
  <c r="N184" i="6" s="1"/>
  <c r="O183" i="6" s="1"/>
  <c r="P182" i="6" s="1"/>
  <c r="Q181" i="6" s="1"/>
  <c r="R180" i="6" s="1"/>
  <c r="S179" i="6" s="1"/>
  <c r="T178" i="6" s="1"/>
  <c r="X178" i="6" s="1"/>
  <c r="C194" i="6"/>
  <c r="C193" i="6"/>
  <c r="D192" i="6"/>
  <c r="C192" i="6"/>
  <c r="D191" i="6" s="1"/>
  <c r="E190" i="6" s="1"/>
  <c r="F189" i="6" s="1"/>
  <c r="G188" i="6" s="1"/>
  <c r="C191" i="6"/>
  <c r="N190" i="6"/>
  <c r="O189" i="6" s="1"/>
  <c r="P188" i="6" s="1"/>
  <c r="Q187" i="6" s="1"/>
  <c r="R186" i="6" s="1"/>
  <c r="S185" i="6" s="1"/>
  <c r="T184" i="6" s="1"/>
  <c r="X184" i="6" s="1"/>
  <c r="D190" i="6"/>
  <c r="C190" i="6"/>
  <c r="D189" i="6" s="1"/>
  <c r="E188" i="6" s="1"/>
  <c r="F187" i="6" s="1"/>
  <c r="G186" i="6" s="1"/>
  <c r="H185" i="6" s="1"/>
  <c r="I184" i="6" s="1"/>
  <c r="J183" i="6" s="1"/>
  <c r="K182" i="6" s="1"/>
  <c r="L181" i="6" s="1"/>
  <c r="M180" i="6" s="1"/>
  <c r="N179" i="6" s="1"/>
  <c r="O178" i="6" s="1"/>
  <c r="P177" i="6" s="1"/>
  <c r="Q176" i="6" s="1"/>
  <c r="R175" i="6" s="1"/>
  <c r="S174" i="6" s="1"/>
  <c r="T173" i="6" s="1"/>
  <c r="E189" i="6"/>
  <c r="C189" i="6"/>
  <c r="F188" i="6"/>
  <c r="G187" i="6" s="1"/>
  <c r="H186" i="6" s="1"/>
  <c r="I185" i="6" s="1"/>
  <c r="J184" i="6" s="1"/>
  <c r="K183" i="6" s="1"/>
  <c r="L182" i="6" s="1"/>
  <c r="M181" i="6" s="1"/>
  <c r="N180" i="6" s="1"/>
  <c r="O179" i="6" s="1"/>
  <c r="P178" i="6" s="1"/>
  <c r="Q177" i="6" s="1"/>
  <c r="R176" i="6" s="1"/>
  <c r="S175" i="6" s="1"/>
  <c r="T174" i="6" s="1"/>
  <c r="D188" i="6"/>
  <c r="E187" i="6" s="1"/>
  <c r="F186" i="6" s="1"/>
  <c r="G185" i="6" s="1"/>
  <c r="H184" i="6" s="1"/>
  <c r="I183" i="6" s="1"/>
  <c r="J182" i="6" s="1"/>
  <c r="K181" i="6" s="1"/>
  <c r="L180" i="6" s="1"/>
  <c r="M179" i="6" s="1"/>
  <c r="N178" i="6" s="1"/>
  <c r="O177" i="6" s="1"/>
  <c r="P176" i="6" s="1"/>
  <c r="Q175" i="6" s="1"/>
  <c r="R174" i="6" s="1"/>
  <c r="S173" i="6" s="1"/>
  <c r="T172" i="6" s="1"/>
  <c r="X172" i="6" s="1"/>
  <c r="C188" i="6"/>
  <c r="D187" i="6" s="1"/>
  <c r="E186" i="6" s="1"/>
  <c r="F185" i="6" s="1"/>
  <c r="G184" i="6" s="1"/>
  <c r="H183" i="6" s="1"/>
  <c r="H187" i="6"/>
  <c r="I186" i="6" s="1"/>
  <c r="J185" i="6" s="1"/>
  <c r="K184" i="6" s="1"/>
  <c r="L183" i="6" s="1"/>
  <c r="M182" i="6" s="1"/>
  <c r="N181" i="6" s="1"/>
  <c r="O180" i="6" s="1"/>
  <c r="P179" i="6" s="1"/>
  <c r="Q178" i="6" s="1"/>
  <c r="R177" i="6" s="1"/>
  <c r="S176" i="6" s="1"/>
  <c r="T175" i="6" s="1"/>
  <c r="C187" i="6"/>
  <c r="D186" i="6"/>
  <c r="C186" i="6"/>
  <c r="E185" i="6"/>
  <c r="C185" i="6"/>
  <c r="F184" i="6"/>
  <c r="G183" i="6" s="1"/>
  <c r="H182" i="6" s="1"/>
  <c r="I181" i="6" s="1"/>
  <c r="J180" i="6" s="1"/>
  <c r="K179" i="6" s="1"/>
  <c r="L178" i="6" s="1"/>
  <c r="M177" i="6" s="1"/>
  <c r="N176" i="6" s="1"/>
  <c r="O175" i="6" s="1"/>
  <c r="P174" i="6" s="1"/>
  <c r="Q173" i="6" s="1"/>
  <c r="R172" i="6" s="1"/>
  <c r="S171" i="6" s="1"/>
  <c r="T170" i="6" s="1"/>
  <c r="D184" i="6"/>
  <c r="E183" i="6" s="1"/>
  <c r="F182" i="6" s="1"/>
  <c r="G181" i="6" s="1"/>
  <c r="H180" i="6" s="1"/>
  <c r="I179" i="6" s="1"/>
  <c r="J178" i="6" s="1"/>
  <c r="K177" i="6" s="1"/>
  <c r="L176" i="6" s="1"/>
  <c r="M175" i="6" s="1"/>
  <c r="N174" i="6" s="1"/>
  <c r="O173" i="6" s="1"/>
  <c r="P172" i="6" s="1"/>
  <c r="Q171" i="6" s="1"/>
  <c r="R170" i="6" s="1"/>
  <c r="S169" i="6" s="1"/>
  <c r="T168" i="6" s="1"/>
  <c r="C184" i="6"/>
  <c r="D183" i="6" s="1"/>
  <c r="E182" i="6" s="1"/>
  <c r="F181" i="6" s="1"/>
  <c r="G180" i="6" s="1"/>
  <c r="H179" i="6" s="1"/>
  <c r="I178" i="6" s="1"/>
  <c r="J177" i="6" s="1"/>
  <c r="K176" i="6" s="1"/>
  <c r="C183" i="6"/>
  <c r="I182" i="6"/>
  <c r="J181" i="6" s="1"/>
  <c r="K180" i="6" s="1"/>
  <c r="L179" i="6" s="1"/>
  <c r="M178" i="6" s="1"/>
  <c r="N177" i="6" s="1"/>
  <c r="O176" i="6" s="1"/>
  <c r="P175" i="6" s="1"/>
  <c r="Q174" i="6" s="1"/>
  <c r="R173" i="6" s="1"/>
  <c r="S172" i="6" s="1"/>
  <c r="T171" i="6" s="1"/>
  <c r="D182" i="6"/>
  <c r="C182" i="6"/>
  <c r="E181" i="6"/>
  <c r="F180" i="6" s="1"/>
  <c r="G179" i="6" s="1"/>
  <c r="H178" i="6" s="1"/>
  <c r="I177" i="6" s="1"/>
  <c r="C181" i="6"/>
  <c r="D180" i="6"/>
  <c r="E179" i="6" s="1"/>
  <c r="C180" i="6"/>
  <c r="C179" i="6"/>
  <c r="D178" i="6"/>
  <c r="C178" i="6"/>
  <c r="D177" i="6" s="1"/>
  <c r="E177" i="6"/>
  <c r="C177" i="6"/>
  <c r="D176" i="6" s="1"/>
  <c r="E175" i="6" s="1"/>
  <c r="F174" i="6" s="1"/>
  <c r="G173" i="6" s="1"/>
  <c r="H172" i="6" s="1"/>
  <c r="I171" i="6" s="1"/>
  <c r="J170" i="6" s="1"/>
  <c r="K169" i="6" s="1"/>
  <c r="L168" i="6" s="1"/>
  <c r="M167" i="6" s="1"/>
  <c r="N166" i="6" s="1"/>
  <c r="O165" i="6" s="1"/>
  <c r="P164" i="6" s="1"/>
  <c r="Q163" i="6" s="1"/>
  <c r="R162" i="6" s="1"/>
  <c r="S161" i="6" s="1"/>
  <c r="T160" i="6" s="1"/>
  <c r="J176" i="6"/>
  <c r="K175" i="6" s="1"/>
  <c r="L174" i="6" s="1"/>
  <c r="M173" i="6" s="1"/>
  <c r="N172" i="6" s="1"/>
  <c r="O171" i="6" s="1"/>
  <c r="P170" i="6" s="1"/>
  <c r="Q169" i="6" s="1"/>
  <c r="R168" i="6" s="1"/>
  <c r="S167" i="6" s="1"/>
  <c r="T166" i="6" s="1"/>
  <c r="X166" i="6" s="1"/>
  <c r="F176" i="6"/>
  <c r="G175" i="6" s="1"/>
  <c r="H174" i="6" s="1"/>
  <c r="I173" i="6" s="1"/>
  <c r="J172" i="6" s="1"/>
  <c r="K171" i="6" s="1"/>
  <c r="L170" i="6" s="1"/>
  <c r="M169" i="6" s="1"/>
  <c r="N168" i="6" s="1"/>
  <c r="O167" i="6" s="1"/>
  <c r="P166" i="6" s="1"/>
  <c r="Q165" i="6" s="1"/>
  <c r="R164" i="6" s="1"/>
  <c r="S163" i="6" s="1"/>
  <c r="T162" i="6" s="1"/>
  <c r="E176" i="6"/>
  <c r="F175" i="6" s="1"/>
  <c r="G174" i="6" s="1"/>
  <c r="H173" i="6" s="1"/>
  <c r="I172" i="6" s="1"/>
  <c r="C176" i="6"/>
  <c r="L175" i="6"/>
  <c r="M174" i="6" s="1"/>
  <c r="N173" i="6" s="1"/>
  <c r="O172" i="6" s="1"/>
  <c r="P171" i="6" s="1"/>
  <c r="Q170" i="6" s="1"/>
  <c r="R169" i="6" s="1"/>
  <c r="S168" i="6" s="1"/>
  <c r="T167" i="6" s="1"/>
  <c r="D175" i="6"/>
  <c r="E174" i="6" s="1"/>
  <c r="F173" i="6" s="1"/>
  <c r="C175" i="6"/>
  <c r="D174" i="6"/>
  <c r="C174" i="6"/>
  <c r="E173" i="6"/>
  <c r="F172" i="6" s="1"/>
  <c r="G171" i="6" s="1"/>
  <c r="H170" i="6" s="1"/>
  <c r="C173" i="6"/>
  <c r="D172" i="6" s="1"/>
  <c r="E171" i="6" s="1"/>
  <c r="F170" i="6" s="1"/>
  <c r="G169" i="6" s="1"/>
  <c r="H168" i="6" s="1"/>
  <c r="I167" i="6" s="1"/>
  <c r="J166" i="6" s="1"/>
  <c r="K165" i="6" s="1"/>
  <c r="L164" i="6" s="1"/>
  <c r="M163" i="6" s="1"/>
  <c r="N162" i="6" s="1"/>
  <c r="O161" i="6" s="1"/>
  <c r="P160" i="6" s="1"/>
  <c r="Q159" i="6" s="1"/>
  <c r="R158" i="6" s="1"/>
  <c r="S157" i="6" s="1"/>
  <c r="T156" i="6" s="1"/>
  <c r="G172" i="6"/>
  <c r="H171" i="6" s="1"/>
  <c r="I170" i="6" s="1"/>
  <c r="J169" i="6" s="1"/>
  <c r="K168" i="6" s="1"/>
  <c r="L167" i="6" s="1"/>
  <c r="M166" i="6" s="1"/>
  <c r="N165" i="6" s="1"/>
  <c r="O164" i="6" s="1"/>
  <c r="P163" i="6" s="1"/>
  <c r="Q162" i="6" s="1"/>
  <c r="R161" i="6" s="1"/>
  <c r="S160" i="6" s="1"/>
  <c r="C172" i="6"/>
  <c r="J171" i="6"/>
  <c r="K170" i="6" s="1"/>
  <c r="L169" i="6" s="1"/>
  <c r="M168" i="6" s="1"/>
  <c r="D171" i="6"/>
  <c r="E170" i="6" s="1"/>
  <c r="F169" i="6" s="1"/>
  <c r="G168" i="6" s="1"/>
  <c r="H167" i="6" s="1"/>
  <c r="C171" i="6"/>
  <c r="D170" i="6"/>
  <c r="C170" i="6"/>
  <c r="D169" i="6" s="1"/>
  <c r="E168" i="6" s="1"/>
  <c r="F167" i="6" s="1"/>
  <c r="G166" i="6" s="1"/>
  <c r="H165" i="6" s="1"/>
  <c r="I164" i="6" s="1"/>
  <c r="J163" i="6" s="1"/>
  <c r="K162" i="6" s="1"/>
  <c r="L161" i="6" s="1"/>
  <c r="M160" i="6" s="1"/>
  <c r="N159" i="6" s="1"/>
  <c r="O158" i="6" s="1"/>
  <c r="P157" i="6" s="1"/>
  <c r="Q156" i="6" s="1"/>
  <c r="R155" i="6" s="1"/>
  <c r="S154" i="6" s="1"/>
  <c r="T153" i="6" s="1"/>
  <c r="X153" i="6" s="1"/>
  <c r="I169" i="6"/>
  <c r="J168" i="6" s="1"/>
  <c r="K167" i="6" s="1"/>
  <c r="L166" i="6" s="1"/>
  <c r="M165" i="6" s="1"/>
  <c r="N164" i="6" s="1"/>
  <c r="O163" i="6" s="1"/>
  <c r="P162" i="6" s="1"/>
  <c r="Q161" i="6" s="1"/>
  <c r="R160" i="6" s="1"/>
  <c r="S159" i="6" s="1"/>
  <c r="T158" i="6" s="1"/>
  <c r="E169" i="6"/>
  <c r="F168" i="6" s="1"/>
  <c r="G167" i="6" s="1"/>
  <c r="H166" i="6" s="1"/>
  <c r="I165" i="6" s="1"/>
  <c r="J164" i="6" s="1"/>
  <c r="K163" i="6" s="1"/>
  <c r="L162" i="6" s="1"/>
  <c r="M161" i="6" s="1"/>
  <c r="N160" i="6" s="1"/>
  <c r="O159" i="6" s="1"/>
  <c r="P158" i="6" s="1"/>
  <c r="Q157" i="6" s="1"/>
  <c r="R156" i="6" s="1"/>
  <c r="S155" i="6" s="1"/>
  <c r="T154" i="6" s="1"/>
  <c r="X154" i="6" s="1"/>
  <c r="C169" i="6"/>
  <c r="D168" i="6"/>
  <c r="E167" i="6" s="1"/>
  <c r="C168" i="6"/>
  <c r="N167" i="6"/>
  <c r="O166" i="6" s="1"/>
  <c r="P165" i="6" s="1"/>
  <c r="Q164" i="6" s="1"/>
  <c r="R163" i="6" s="1"/>
  <c r="S162" i="6" s="1"/>
  <c r="T161" i="6" s="1"/>
  <c r="C167" i="6"/>
  <c r="I166" i="6"/>
  <c r="J165" i="6" s="1"/>
  <c r="K164" i="6" s="1"/>
  <c r="L163" i="6" s="1"/>
  <c r="M162" i="6" s="1"/>
  <c r="N161" i="6" s="1"/>
  <c r="O160" i="6" s="1"/>
  <c r="P159" i="6" s="1"/>
  <c r="Q158" i="6" s="1"/>
  <c r="R157" i="6" s="1"/>
  <c r="S156" i="6" s="1"/>
  <c r="T155" i="6" s="1"/>
  <c r="D166" i="6"/>
  <c r="C166" i="6"/>
  <c r="E165" i="6"/>
  <c r="F164" i="6" s="1"/>
  <c r="G163" i="6" s="1"/>
  <c r="H162" i="6" s="1"/>
  <c r="I161" i="6" s="1"/>
  <c r="J160" i="6" s="1"/>
  <c r="K159" i="6" s="1"/>
  <c r="L158" i="6" s="1"/>
  <c r="M157" i="6" s="1"/>
  <c r="N156" i="6" s="1"/>
  <c r="O155" i="6" s="1"/>
  <c r="P154" i="6" s="1"/>
  <c r="Q153" i="6" s="1"/>
  <c r="R152" i="6" s="1"/>
  <c r="S151" i="6" s="1"/>
  <c r="T150" i="6" s="1"/>
  <c r="D165" i="6"/>
  <c r="C165" i="6"/>
  <c r="E164" i="6"/>
  <c r="D164" i="6"/>
  <c r="E163" i="6" s="1"/>
  <c r="F162" i="6" s="1"/>
  <c r="G161" i="6" s="1"/>
  <c r="H160" i="6" s="1"/>
  <c r="I159" i="6" s="1"/>
  <c r="J158" i="6" s="1"/>
  <c r="K157" i="6" s="1"/>
  <c r="L156" i="6" s="1"/>
  <c r="M155" i="6" s="1"/>
  <c r="N154" i="6" s="1"/>
  <c r="O153" i="6" s="1"/>
  <c r="P152" i="6" s="1"/>
  <c r="Q151" i="6" s="1"/>
  <c r="R150" i="6" s="1"/>
  <c r="S149" i="6" s="1"/>
  <c r="T148" i="6" s="1"/>
  <c r="X148" i="6" s="1"/>
  <c r="C164" i="6"/>
  <c r="F163" i="6"/>
  <c r="D163" i="6"/>
  <c r="C163" i="6"/>
  <c r="D162" i="6" s="1"/>
  <c r="E161" i="6" s="1"/>
  <c r="F160" i="6" s="1"/>
  <c r="G159" i="6" s="1"/>
  <c r="H158" i="6" s="1"/>
  <c r="I157" i="6" s="1"/>
  <c r="J156" i="6" s="1"/>
  <c r="K155" i="6" s="1"/>
  <c r="L154" i="6" s="1"/>
  <c r="M153" i="6" s="1"/>
  <c r="N152" i="6" s="1"/>
  <c r="O151" i="6" s="1"/>
  <c r="P150" i="6" s="1"/>
  <c r="Q149" i="6" s="1"/>
  <c r="R148" i="6" s="1"/>
  <c r="S147" i="6" s="1"/>
  <c r="T146" i="6" s="1"/>
  <c r="G162" i="6"/>
  <c r="E162" i="6"/>
  <c r="F161" i="6" s="1"/>
  <c r="G160" i="6" s="1"/>
  <c r="H159" i="6" s="1"/>
  <c r="I158" i="6" s="1"/>
  <c r="J157" i="6" s="1"/>
  <c r="K156" i="6" s="1"/>
  <c r="L155" i="6" s="1"/>
  <c r="M154" i="6" s="1"/>
  <c r="C162" i="6"/>
  <c r="H161" i="6"/>
  <c r="I160" i="6" s="1"/>
  <c r="J159" i="6" s="1"/>
  <c r="K158" i="6" s="1"/>
  <c r="L157" i="6" s="1"/>
  <c r="M156" i="6" s="1"/>
  <c r="N155" i="6" s="1"/>
  <c r="O154" i="6" s="1"/>
  <c r="P153" i="6" s="1"/>
  <c r="Q152" i="6" s="1"/>
  <c r="R151" i="6" s="1"/>
  <c r="S150" i="6" s="1"/>
  <c r="T149" i="6" s="1"/>
  <c r="X149" i="6" s="1"/>
  <c r="C161" i="6"/>
  <c r="C160" i="6"/>
  <c r="T159" i="6"/>
  <c r="X159" i="6" s="1"/>
  <c r="Y159" i="6" s="1"/>
  <c r="C159" i="6"/>
  <c r="D158" i="6" s="1"/>
  <c r="E157" i="6" s="1"/>
  <c r="F156" i="6" s="1"/>
  <c r="G155" i="6" s="1"/>
  <c r="C158" i="6"/>
  <c r="D157" i="6" s="1"/>
  <c r="E156" i="6" s="1"/>
  <c r="F155" i="6" s="1"/>
  <c r="G154" i="6" s="1"/>
  <c r="H153" i="6" s="1"/>
  <c r="I152" i="6" s="1"/>
  <c r="J151" i="6" s="1"/>
  <c r="K150" i="6" s="1"/>
  <c r="L149" i="6" s="1"/>
  <c r="M148" i="6" s="1"/>
  <c r="N147" i="6" s="1"/>
  <c r="O146" i="6" s="1"/>
  <c r="P145" i="6" s="1"/>
  <c r="Q144" i="6" s="1"/>
  <c r="R143" i="6" s="1"/>
  <c r="S142" i="6" s="1"/>
  <c r="T141" i="6" s="1"/>
  <c r="C157" i="6"/>
  <c r="D156" i="6" s="1"/>
  <c r="C156" i="6"/>
  <c r="D155" i="6" s="1"/>
  <c r="E154" i="6" s="1"/>
  <c r="C155" i="6"/>
  <c r="H154" i="6"/>
  <c r="I153" i="6" s="1"/>
  <c r="J152" i="6" s="1"/>
  <c r="K151" i="6" s="1"/>
  <c r="L150" i="6" s="1"/>
  <c r="M149" i="6" s="1"/>
  <c r="N148" i="6" s="1"/>
  <c r="O147" i="6" s="1"/>
  <c r="P146" i="6" s="1"/>
  <c r="Q145" i="6" s="1"/>
  <c r="R144" i="6" s="1"/>
  <c r="S143" i="6" s="1"/>
  <c r="T142" i="6" s="1"/>
  <c r="C154" i="6"/>
  <c r="N153" i="6"/>
  <c r="O152" i="6" s="1"/>
  <c r="P151" i="6" s="1"/>
  <c r="Q150" i="6" s="1"/>
  <c r="R149" i="6" s="1"/>
  <c r="S148" i="6" s="1"/>
  <c r="T147" i="6" s="1"/>
  <c r="X147" i="6" s="1"/>
  <c r="F153" i="6"/>
  <c r="G152" i="6" s="1"/>
  <c r="H151" i="6" s="1"/>
  <c r="I150" i="6" s="1"/>
  <c r="J149" i="6" s="1"/>
  <c r="K148" i="6" s="1"/>
  <c r="L147" i="6" s="1"/>
  <c r="M146" i="6" s="1"/>
  <c r="N145" i="6" s="1"/>
  <c r="O144" i="6" s="1"/>
  <c r="P143" i="6" s="1"/>
  <c r="Q142" i="6" s="1"/>
  <c r="R141" i="6" s="1"/>
  <c r="S140" i="6" s="1"/>
  <c r="T139" i="6" s="1"/>
  <c r="D153" i="6"/>
  <c r="E152" i="6" s="1"/>
  <c r="F151" i="6" s="1"/>
  <c r="G150" i="6" s="1"/>
  <c r="H149" i="6" s="1"/>
  <c r="C153" i="6"/>
  <c r="D152" i="6" s="1"/>
  <c r="E151" i="6" s="1"/>
  <c r="C152" i="6"/>
  <c r="D151" i="6" s="1"/>
  <c r="E150" i="6" s="1"/>
  <c r="F149" i="6" s="1"/>
  <c r="G148" i="6" s="1"/>
  <c r="H147" i="6" s="1"/>
  <c r="I146" i="6" s="1"/>
  <c r="J145" i="6" s="1"/>
  <c r="K144" i="6" s="1"/>
  <c r="L143" i="6" s="1"/>
  <c r="M142" i="6" s="1"/>
  <c r="N141" i="6" s="1"/>
  <c r="O140" i="6" s="1"/>
  <c r="P139" i="6" s="1"/>
  <c r="Q138" i="6" s="1"/>
  <c r="R137" i="6" s="1"/>
  <c r="S136" i="6" s="1"/>
  <c r="T135" i="6" s="1"/>
  <c r="X135" i="6" s="1"/>
  <c r="C151" i="6"/>
  <c r="F150" i="6"/>
  <c r="G149" i="6" s="1"/>
  <c r="H148" i="6" s="1"/>
  <c r="I147" i="6" s="1"/>
  <c r="J146" i="6" s="1"/>
  <c r="K145" i="6" s="1"/>
  <c r="L144" i="6" s="1"/>
  <c r="M143" i="6" s="1"/>
  <c r="N142" i="6" s="1"/>
  <c r="O141" i="6" s="1"/>
  <c r="P140" i="6" s="1"/>
  <c r="Q139" i="6" s="1"/>
  <c r="R138" i="6" s="1"/>
  <c r="S137" i="6" s="1"/>
  <c r="T136" i="6" s="1"/>
  <c r="X136" i="6" s="1"/>
  <c r="D150" i="6"/>
  <c r="E149" i="6" s="1"/>
  <c r="F148" i="6" s="1"/>
  <c r="G147" i="6" s="1"/>
  <c r="H146" i="6" s="1"/>
  <c r="I145" i="6" s="1"/>
  <c r="J144" i="6" s="1"/>
  <c r="K143" i="6" s="1"/>
  <c r="L142" i="6" s="1"/>
  <c r="M141" i="6" s="1"/>
  <c r="N140" i="6" s="1"/>
  <c r="O139" i="6" s="1"/>
  <c r="P138" i="6" s="1"/>
  <c r="Q137" i="6" s="1"/>
  <c r="R136" i="6" s="1"/>
  <c r="S135" i="6" s="1"/>
  <c r="T134" i="6" s="1"/>
  <c r="C150" i="6"/>
  <c r="D149" i="6"/>
  <c r="E148" i="6" s="1"/>
  <c r="F147" i="6" s="1"/>
  <c r="G146" i="6" s="1"/>
  <c r="H145" i="6" s="1"/>
  <c r="I144" i="6" s="1"/>
  <c r="J143" i="6" s="1"/>
  <c r="K142" i="6" s="1"/>
  <c r="L141" i="6" s="1"/>
  <c r="M140" i="6" s="1"/>
  <c r="N139" i="6" s="1"/>
  <c r="O138" i="6" s="1"/>
  <c r="P137" i="6" s="1"/>
  <c r="Q136" i="6" s="1"/>
  <c r="R135" i="6" s="1"/>
  <c r="S134" i="6" s="1"/>
  <c r="T133" i="6" s="1"/>
  <c r="C149" i="6"/>
  <c r="I148" i="6"/>
  <c r="J147" i="6" s="1"/>
  <c r="K146" i="6" s="1"/>
  <c r="L145" i="6" s="1"/>
  <c r="M144" i="6" s="1"/>
  <c r="N143" i="6" s="1"/>
  <c r="O142" i="6" s="1"/>
  <c r="P141" i="6" s="1"/>
  <c r="Q140" i="6" s="1"/>
  <c r="R139" i="6" s="1"/>
  <c r="S138" i="6" s="1"/>
  <c r="T137" i="6" s="1"/>
  <c r="X137" i="6" s="1"/>
  <c r="C148" i="6"/>
  <c r="D147" i="6"/>
  <c r="C147" i="6"/>
  <c r="D146" i="6" s="1"/>
  <c r="E146" i="6"/>
  <c r="F145" i="6" s="1"/>
  <c r="G144" i="6" s="1"/>
  <c r="H143" i="6" s="1"/>
  <c r="C146" i="6"/>
  <c r="E145" i="6"/>
  <c r="F144" i="6" s="1"/>
  <c r="G143" i="6" s="1"/>
  <c r="H142" i="6" s="1"/>
  <c r="I141" i="6" s="1"/>
  <c r="J140" i="6" s="1"/>
  <c r="K139" i="6" s="1"/>
  <c r="L138" i="6" s="1"/>
  <c r="M137" i="6" s="1"/>
  <c r="N136" i="6" s="1"/>
  <c r="O135" i="6" s="1"/>
  <c r="P134" i="6" s="1"/>
  <c r="Q133" i="6" s="1"/>
  <c r="R132" i="6" s="1"/>
  <c r="S131" i="6" s="1"/>
  <c r="T130" i="6" s="1"/>
  <c r="D145" i="6"/>
  <c r="E144" i="6" s="1"/>
  <c r="F143" i="6" s="1"/>
  <c r="G142" i="6" s="1"/>
  <c r="H141" i="6" s="1"/>
  <c r="I140" i="6" s="1"/>
  <c r="J139" i="6" s="1"/>
  <c r="K138" i="6" s="1"/>
  <c r="L137" i="6" s="1"/>
  <c r="C145" i="6"/>
  <c r="D144" i="6" s="1"/>
  <c r="E143" i="6" s="1"/>
  <c r="F142" i="6" s="1"/>
  <c r="G141" i="6" s="1"/>
  <c r="H140" i="6" s="1"/>
  <c r="I139" i="6" s="1"/>
  <c r="J138" i="6" s="1"/>
  <c r="K137" i="6" s="1"/>
  <c r="L136" i="6" s="1"/>
  <c r="M135" i="6" s="1"/>
  <c r="N134" i="6" s="1"/>
  <c r="O133" i="6" s="1"/>
  <c r="P132" i="6" s="1"/>
  <c r="Q131" i="6" s="1"/>
  <c r="R130" i="6" s="1"/>
  <c r="S129" i="6" s="1"/>
  <c r="T128" i="6" s="1"/>
  <c r="X128" i="6" s="1"/>
  <c r="C144" i="6"/>
  <c r="D143" i="6"/>
  <c r="E142" i="6" s="1"/>
  <c r="F141" i="6" s="1"/>
  <c r="C143" i="6"/>
  <c r="I142" i="6"/>
  <c r="J141" i="6" s="1"/>
  <c r="K140" i="6" s="1"/>
  <c r="L139" i="6" s="1"/>
  <c r="D142" i="6"/>
  <c r="C142" i="6"/>
  <c r="E141" i="6"/>
  <c r="F140" i="6" s="1"/>
  <c r="G139" i="6" s="1"/>
  <c r="C141" i="6"/>
  <c r="D140" i="6" s="1"/>
  <c r="E139" i="6" s="1"/>
  <c r="F138" i="6" s="1"/>
  <c r="G137" i="6" s="1"/>
  <c r="H136" i="6" s="1"/>
  <c r="G140" i="6"/>
  <c r="H139" i="6" s="1"/>
  <c r="I138" i="6" s="1"/>
  <c r="J137" i="6" s="1"/>
  <c r="K136" i="6" s="1"/>
  <c r="L135" i="6" s="1"/>
  <c r="C140" i="6"/>
  <c r="D139" i="6"/>
  <c r="E138" i="6" s="1"/>
  <c r="F137" i="6" s="1"/>
  <c r="G136" i="6" s="1"/>
  <c r="H135" i="6" s="1"/>
  <c r="I134" i="6" s="1"/>
  <c r="J133" i="6" s="1"/>
  <c r="K132" i="6" s="1"/>
  <c r="L131" i="6" s="1"/>
  <c r="M130" i="6" s="1"/>
  <c r="N129" i="6" s="1"/>
  <c r="O128" i="6" s="1"/>
  <c r="P127" i="6" s="1"/>
  <c r="Q126" i="6" s="1"/>
  <c r="R125" i="6" s="1"/>
  <c r="S124" i="6" s="1"/>
  <c r="T123" i="6" s="1"/>
  <c r="C139" i="6"/>
  <c r="D138" i="6" s="1"/>
  <c r="E137" i="6" s="1"/>
  <c r="F136" i="6" s="1"/>
  <c r="G135" i="6" s="1"/>
  <c r="H134" i="6" s="1"/>
  <c r="I133" i="6" s="1"/>
  <c r="J132" i="6" s="1"/>
  <c r="K131" i="6" s="1"/>
  <c r="L130" i="6" s="1"/>
  <c r="M129" i="6" s="1"/>
  <c r="M138" i="6"/>
  <c r="N137" i="6" s="1"/>
  <c r="O136" i="6" s="1"/>
  <c r="P135" i="6" s="1"/>
  <c r="Q134" i="6" s="1"/>
  <c r="R133" i="6" s="1"/>
  <c r="S132" i="6" s="1"/>
  <c r="T131" i="6" s="1"/>
  <c r="H138" i="6"/>
  <c r="C138" i="6"/>
  <c r="I137" i="6"/>
  <c r="J136" i="6" s="1"/>
  <c r="K135" i="6" s="1"/>
  <c r="L134" i="6" s="1"/>
  <c r="M133" i="6" s="1"/>
  <c r="N132" i="6" s="1"/>
  <c r="O131" i="6" s="1"/>
  <c r="P130" i="6" s="1"/>
  <c r="Q129" i="6" s="1"/>
  <c r="R128" i="6" s="1"/>
  <c r="S127" i="6" s="1"/>
  <c r="T126" i="6" s="1"/>
  <c r="D137" i="6"/>
  <c r="C137" i="6"/>
  <c r="M136" i="6"/>
  <c r="N135" i="6" s="1"/>
  <c r="O134" i="6" s="1"/>
  <c r="P133" i="6" s="1"/>
  <c r="Q132" i="6" s="1"/>
  <c r="R131" i="6" s="1"/>
  <c r="S130" i="6" s="1"/>
  <c r="T129" i="6" s="1"/>
  <c r="E136" i="6"/>
  <c r="F135" i="6" s="1"/>
  <c r="G134" i="6" s="1"/>
  <c r="D136" i="6"/>
  <c r="E135" i="6" s="1"/>
  <c r="F134" i="6" s="1"/>
  <c r="C136" i="6"/>
  <c r="D135" i="6"/>
  <c r="C135" i="6"/>
  <c r="M134" i="6"/>
  <c r="N133" i="6" s="1"/>
  <c r="O132" i="6" s="1"/>
  <c r="P131" i="6" s="1"/>
  <c r="Q130" i="6" s="1"/>
  <c r="R129" i="6" s="1"/>
  <c r="S128" i="6" s="1"/>
  <c r="T127" i="6" s="1"/>
  <c r="E134" i="6"/>
  <c r="F133" i="6" s="1"/>
  <c r="G132" i="6" s="1"/>
  <c r="H131" i="6" s="1"/>
  <c r="I130" i="6" s="1"/>
  <c r="J129" i="6" s="1"/>
  <c r="K128" i="6" s="1"/>
  <c r="L127" i="6" s="1"/>
  <c r="M126" i="6" s="1"/>
  <c r="N125" i="6" s="1"/>
  <c r="O124" i="6" s="1"/>
  <c r="P123" i="6" s="1"/>
  <c r="Q122" i="6" s="1"/>
  <c r="R121" i="6" s="1"/>
  <c r="S120" i="6" s="1"/>
  <c r="T119" i="6" s="1"/>
  <c r="D134" i="6"/>
  <c r="C134" i="6"/>
  <c r="H133" i="6"/>
  <c r="I132" i="6" s="1"/>
  <c r="J131" i="6" s="1"/>
  <c r="K130" i="6" s="1"/>
  <c r="L129" i="6" s="1"/>
  <c r="M128" i="6" s="1"/>
  <c r="N127" i="6" s="1"/>
  <c r="O126" i="6" s="1"/>
  <c r="P125" i="6" s="1"/>
  <c r="Q124" i="6" s="1"/>
  <c r="R123" i="6" s="1"/>
  <c r="S122" i="6" s="1"/>
  <c r="T121" i="6" s="1"/>
  <c r="G133" i="6"/>
  <c r="E133" i="6"/>
  <c r="F132" i="6" s="1"/>
  <c r="G131" i="6" s="1"/>
  <c r="H130" i="6" s="1"/>
  <c r="I129" i="6" s="1"/>
  <c r="J128" i="6" s="1"/>
  <c r="K127" i="6" s="1"/>
  <c r="L126" i="6" s="1"/>
  <c r="M125" i="6" s="1"/>
  <c r="N124" i="6" s="1"/>
  <c r="O123" i="6" s="1"/>
  <c r="P122" i="6" s="1"/>
  <c r="Q121" i="6" s="1"/>
  <c r="R120" i="6" s="1"/>
  <c r="S119" i="6" s="1"/>
  <c r="T118" i="6" s="1"/>
  <c r="D133" i="6"/>
  <c r="C133" i="6"/>
  <c r="H132" i="6"/>
  <c r="I131" i="6" s="1"/>
  <c r="J130" i="6" s="1"/>
  <c r="K129" i="6" s="1"/>
  <c r="L128" i="6" s="1"/>
  <c r="M127" i="6" s="1"/>
  <c r="N126" i="6" s="1"/>
  <c r="O125" i="6" s="1"/>
  <c r="P124" i="6" s="1"/>
  <c r="Q123" i="6" s="1"/>
  <c r="R122" i="6" s="1"/>
  <c r="S121" i="6" s="1"/>
  <c r="T120" i="6" s="1"/>
  <c r="E132" i="6"/>
  <c r="D132" i="6"/>
  <c r="C132" i="6"/>
  <c r="F131" i="6"/>
  <c r="G130" i="6" s="1"/>
  <c r="H129" i="6" s="1"/>
  <c r="I128" i="6" s="1"/>
  <c r="J127" i="6" s="1"/>
  <c r="K126" i="6" s="1"/>
  <c r="L125" i="6" s="1"/>
  <c r="M124" i="6" s="1"/>
  <c r="N123" i="6" s="1"/>
  <c r="O122" i="6" s="1"/>
  <c r="P121" i="6" s="1"/>
  <c r="Q120" i="6" s="1"/>
  <c r="R119" i="6" s="1"/>
  <c r="S118" i="6" s="1"/>
  <c r="T117" i="6" s="1"/>
  <c r="E131" i="6"/>
  <c r="F130" i="6" s="1"/>
  <c r="G129" i="6" s="1"/>
  <c r="H128" i="6" s="1"/>
  <c r="I127" i="6" s="1"/>
  <c r="J126" i="6" s="1"/>
  <c r="K125" i="6" s="1"/>
  <c r="L124" i="6" s="1"/>
  <c r="M123" i="6" s="1"/>
  <c r="N122" i="6" s="1"/>
  <c r="O121" i="6" s="1"/>
  <c r="P120" i="6" s="1"/>
  <c r="Q119" i="6" s="1"/>
  <c r="R118" i="6" s="1"/>
  <c r="S117" i="6" s="1"/>
  <c r="T116" i="6" s="1"/>
  <c r="X116" i="6" s="1"/>
  <c r="D131" i="6"/>
  <c r="C131" i="6"/>
  <c r="E130" i="6"/>
  <c r="F129" i="6" s="1"/>
  <c r="G128" i="6" s="1"/>
  <c r="C130" i="6"/>
  <c r="D129" i="6"/>
  <c r="E128" i="6" s="1"/>
  <c r="F127" i="6" s="1"/>
  <c r="C129" i="6"/>
  <c r="N128" i="6"/>
  <c r="O127" i="6" s="1"/>
  <c r="P126" i="6" s="1"/>
  <c r="Q125" i="6" s="1"/>
  <c r="R124" i="6" s="1"/>
  <c r="S123" i="6" s="1"/>
  <c r="T122" i="6" s="1"/>
  <c r="C128" i="6"/>
  <c r="D127" i="6" s="1"/>
  <c r="H127" i="6"/>
  <c r="I126" i="6" s="1"/>
  <c r="J125" i="6" s="1"/>
  <c r="K124" i="6" s="1"/>
  <c r="L123" i="6" s="1"/>
  <c r="M122" i="6" s="1"/>
  <c r="N121" i="6" s="1"/>
  <c r="O120" i="6" s="1"/>
  <c r="P119" i="6" s="1"/>
  <c r="Q118" i="6" s="1"/>
  <c r="R117" i="6" s="1"/>
  <c r="S116" i="6" s="1"/>
  <c r="T115" i="6" s="1"/>
  <c r="C127" i="6"/>
  <c r="G126" i="6"/>
  <c r="H125" i="6" s="1"/>
  <c r="I124" i="6" s="1"/>
  <c r="J123" i="6" s="1"/>
  <c r="K122" i="6" s="1"/>
  <c r="L121" i="6" s="1"/>
  <c r="M120" i="6" s="1"/>
  <c r="N119" i="6" s="1"/>
  <c r="O118" i="6" s="1"/>
  <c r="P117" i="6" s="1"/>
  <c r="Q116" i="6" s="1"/>
  <c r="R115" i="6" s="1"/>
  <c r="S114" i="6" s="1"/>
  <c r="T113" i="6" s="1"/>
  <c r="X113" i="6" s="1"/>
  <c r="E126" i="6"/>
  <c r="F125" i="6" s="1"/>
  <c r="G124" i="6" s="1"/>
  <c r="H123" i="6" s="1"/>
  <c r="I122" i="6" s="1"/>
  <c r="J121" i="6" s="1"/>
  <c r="K120" i="6" s="1"/>
  <c r="L119" i="6" s="1"/>
  <c r="M118" i="6" s="1"/>
  <c r="N117" i="6" s="1"/>
  <c r="O116" i="6" s="1"/>
  <c r="P115" i="6" s="1"/>
  <c r="Q114" i="6" s="1"/>
  <c r="R113" i="6" s="1"/>
  <c r="S112" i="6" s="1"/>
  <c r="T111" i="6" s="1"/>
  <c r="D126" i="6"/>
  <c r="C126" i="6"/>
  <c r="E125" i="6"/>
  <c r="D125" i="6"/>
  <c r="E124" i="6" s="1"/>
  <c r="F123" i="6" s="1"/>
  <c r="G122" i="6" s="1"/>
  <c r="H121" i="6" s="1"/>
  <c r="I120" i="6" s="1"/>
  <c r="J119" i="6" s="1"/>
  <c r="K118" i="6" s="1"/>
  <c r="L117" i="6" s="1"/>
  <c r="M116" i="6" s="1"/>
  <c r="N115" i="6" s="1"/>
  <c r="O114" i="6" s="1"/>
  <c r="P113" i="6" s="1"/>
  <c r="Q112" i="6" s="1"/>
  <c r="R111" i="6" s="1"/>
  <c r="S110" i="6" s="1"/>
  <c r="T109" i="6" s="1"/>
  <c r="X109" i="6" s="1"/>
  <c r="C125" i="6"/>
  <c r="D124" i="6" s="1"/>
  <c r="E123" i="6" s="1"/>
  <c r="F122" i="6" s="1"/>
  <c r="G121" i="6" s="1"/>
  <c r="H120" i="6" s="1"/>
  <c r="I119" i="6" s="1"/>
  <c r="J118" i="6" s="1"/>
  <c r="K117" i="6" s="1"/>
  <c r="L116" i="6" s="1"/>
  <c r="M115" i="6" s="1"/>
  <c r="N114" i="6" s="1"/>
  <c r="O113" i="6" s="1"/>
  <c r="P112" i="6" s="1"/>
  <c r="Q111" i="6" s="1"/>
  <c r="R110" i="6" s="1"/>
  <c r="S109" i="6" s="1"/>
  <c r="T108" i="6" s="1"/>
  <c r="F124" i="6"/>
  <c r="G123" i="6" s="1"/>
  <c r="H122" i="6" s="1"/>
  <c r="I121" i="6" s="1"/>
  <c r="J120" i="6" s="1"/>
  <c r="K119" i="6" s="1"/>
  <c r="L118" i="6" s="1"/>
  <c r="M117" i="6" s="1"/>
  <c r="N116" i="6" s="1"/>
  <c r="O115" i="6" s="1"/>
  <c r="P114" i="6" s="1"/>
  <c r="Q113" i="6" s="1"/>
  <c r="R112" i="6" s="1"/>
  <c r="S111" i="6" s="1"/>
  <c r="T110" i="6" s="1"/>
  <c r="C124" i="6"/>
  <c r="D123" i="6" s="1"/>
  <c r="E122" i="6" s="1"/>
  <c r="F121" i="6" s="1"/>
  <c r="G120" i="6" s="1"/>
  <c r="H119" i="6" s="1"/>
  <c r="I118" i="6" s="1"/>
  <c r="J117" i="6" s="1"/>
  <c r="K116" i="6" s="1"/>
  <c r="L115" i="6" s="1"/>
  <c r="M114" i="6" s="1"/>
  <c r="N113" i="6" s="1"/>
  <c r="O112" i="6" s="1"/>
  <c r="P111" i="6" s="1"/>
  <c r="Q110" i="6" s="1"/>
  <c r="R109" i="6" s="1"/>
  <c r="S108" i="6" s="1"/>
  <c r="T107" i="6" s="1"/>
  <c r="C123" i="6"/>
  <c r="C122" i="6"/>
  <c r="D121" i="6" s="1"/>
  <c r="E120" i="6" s="1"/>
  <c r="F119" i="6" s="1"/>
  <c r="G118" i="6" s="1"/>
  <c r="H117" i="6" s="1"/>
  <c r="I116" i="6" s="1"/>
  <c r="J115" i="6" s="1"/>
  <c r="K114" i="6" s="1"/>
  <c r="L113" i="6" s="1"/>
  <c r="M112" i="6" s="1"/>
  <c r="N111" i="6" s="1"/>
  <c r="O110" i="6" s="1"/>
  <c r="P109" i="6" s="1"/>
  <c r="Q108" i="6" s="1"/>
  <c r="R107" i="6" s="1"/>
  <c r="S106" i="6" s="1"/>
  <c r="T105" i="6" s="1"/>
  <c r="C121" i="6"/>
  <c r="D120" i="6"/>
  <c r="C120" i="6"/>
  <c r="E119" i="6"/>
  <c r="F118" i="6" s="1"/>
  <c r="G117" i="6" s="1"/>
  <c r="H116" i="6" s="1"/>
  <c r="I115" i="6" s="1"/>
  <c r="J114" i="6" s="1"/>
  <c r="K113" i="6" s="1"/>
  <c r="L112" i="6" s="1"/>
  <c r="M111" i="6" s="1"/>
  <c r="N110" i="6" s="1"/>
  <c r="O109" i="6" s="1"/>
  <c r="P108" i="6" s="1"/>
  <c r="Q107" i="6" s="1"/>
  <c r="R106" i="6" s="1"/>
  <c r="S105" i="6" s="1"/>
  <c r="T104" i="6" s="1"/>
  <c r="D119" i="6"/>
  <c r="E118" i="6" s="1"/>
  <c r="F117" i="6" s="1"/>
  <c r="G116" i="6" s="1"/>
  <c r="H115" i="6" s="1"/>
  <c r="I114" i="6" s="1"/>
  <c r="J113" i="6" s="1"/>
  <c r="K112" i="6" s="1"/>
  <c r="L111" i="6" s="1"/>
  <c r="M110" i="6" s="1"/>
  <c r="N109" i="6" s="1"/>
  <c r="O108" i="6" s="1"/>
  <c r="P107" i="6" s="1"/>
  <c r="Q106" i="6" s="1"/>
  <c r="R105" i="6" s="1"/>
  <c r="S104" i="6" s="1"/>
  <c r="T103" i="6" s="1"/>
  <c r="X103" i="6" s="1"/>
  <c r="C119" i="6"/>
  <c r="C118" i="6"/>
  <c r="C117" i="6"/>
  <c r="C116" i="6"/>
  <c r="D115" i="6" s="1"/>
  <c r="C115" i="6"/>
  <c r="E114" i="6"/>
  <c r="C114" i="6"/>
  <c r="F113" i="6"/>
  <c r="G112" i="6" s="1"/>
  <c r="H111" i="6" s="1"/>
  <c r="I110" i="6" s="1"/>
  <c r="J109" i="6" s="1"/>
  <c r="K108" i="6" s="1"/>
  <c r="L107" i="6" s="1"/>
  <c r="M106" i="6" s="1"/>
  <c r="N105" i="6" s="1"/>
  <c r="O104" i="6" s="1"/>
  <c r="P103" i="6" s="1"/>
  <c r="Q102" i="6" s="1"/>
  <c r="R101" i="6" s="1"/>
  <c r="S100" i="6" s="1"/>
  <c r="T99" i="6" s="1"/>
  <c r="D113" i="6"/>
  <c r="E112" i="6" s="1"/>
  <c r="F111" i="6" s="1"/>
  <c r="G110" i="6" s="1"/>
  <c r="H109" i="6" s="1"/>
  <c r="I108" i="6" s="1"/>
  <c r="J107" i="6" s="1"/>
  <c r="K106" i="6" s="1"/>
  <c r="L105" i="6" s="1"/>
  <c r="M104" i="6" s="1"/>
  <c r="N103" i="6" s="1"/>
  <c r="O102" i="6" s="1"/>
  <c r="P101" i="6" s="1"/>
  <c r="Q100" i="6" s="1"/>
  <c r="R99" i="6" s="1"/>
  <c r="S98" i="6" s="1"/>
  <c r="T97" i="6" s="1"/>
  <c r="C113" i="6"/>
  <c r="D112" i="6"/>
  <c r="E111" i="6" s="1"/>
  <c r="F110" i="6" s="1"/>
  <c r="C112" i="6"/>
  <c r="D111" i="6" s="1"/>
  <c r="E110" i="6" s="1"/>
  <c r="F109" i="6" s="1"/>
  <c r="G108" i="6" s="1"/>
  <c r="H107" i="6" s="1"/>
  <c r="I106" i="6" s="1"/>
  <c r="J105" i="6" s="1"/>
  <c r="K104" i="6" s="1"/>
  <c r="L103" i="6" s="1"/>
  <c r="M102" i="6" s="1"/>
  <c r="N101" i="6" s="1"/>
  <c r="O100" i="6" s="1"/>
  <c r="P99" i="6" s="1"/>
  <c r="Q98" i="6" s="1"/>
  <c r="R97" i="6" s="1"/>
  <c r="S96" i="6" s="1"/>
  <c r="T95" i="6" s="1"/>
  <c r="C111" i="6"/>
  <c r="D110" i="6" s="1"/>
  <c r="E109" i="6" s="1"/>
  <c r="F108" i="6" s="1"/>
  <c r="G107" i="6" s="1"/>
  <c r="H106" i="6" s="1"/>
  <c r="I105" i="6" s="1"/>
  <c r="J104" i="6" s="1"/>
  <c r="K103" i="6" s="1"/>
  <c r="L102" i="6" s="1"/>
  <c r="M101" i="6" s="1"/>
  <c r="N100" i="6" s="1"/>
  <c r="O99" i="6" s="1"/>
  <c r="P98" i="6" s="1"/>
  <c r="Q97" i="6" s="1"/>
  <c r="R96" i="6" s="1"/>
  <c r="S95" i="6" s="1"/>
  <c r="T94" i="6" s="1"/>
  <c r="C110" i="6"/>
  <c r="G109" i="6"/>
  <c r="H108" i="6" s="1"/>
  <c r="I107" i="6" s="1"/>
  <c r="D109" i="6"/>
  <c r="E108" i="6" s="1"/>
  <c r="F107" i="6" s="1"/>
  <c r="C109" i="6"/>
  <c r="D108" i="6"/>
  <c r="E107" i="6" s="1"/>
  <c r="F106" i="6" s="1"/>
  <c r="G105" i="6" s="1"/>
  <c r="H104" i="6" s="1"/>
  <c r="I103" i="6" s="1"/>
  <c r="J102" i="6" s="1"/>
  <c r="K101" i="6" s="1"/>
  <c r="L100" i="6" s="1"/>
  <c r="M99" i="6" s="1"/>
  <c r="N98" i="6" s="1"/>
  <c r="O97" i="6" s="1"/>
  <c r="P96" i="6" s="1"/>
  <c r="Q95" i="6" s="1"/>
  <c r="R94" i="6" s="1"/>
  <c r="S93" i="6" s="1"/>
  <c r="T92" i="6" s="1"/>
  <c r="X92" i="6" s="1"/>
  <c r="C108" i="6"/>
  <c r="D107" i="6" s="1"/>
  <c r="E106" i="6" s="1"/>
  <c r="F105" i="6" s="1"/>
  <c r="C107" i="6"/>
  <c r="G106" i="6"/>
  <c r="H105" i="6" s="1"/>
  <c r="I104" i="6" s="1"/>
  <c r="J103" i="6" s="1"/>
  <c r="K102" i="6" s="1"/>
  <c r="L101" i="6" s="1"/>
  <c r="M100" i="6" s="1"/>
  <c r="N99" i="6" s="1"/>
  <c r="O98" i="6" s="1"/>
  <c r="P97" i="6" s="1"/>
  <c r="Q96" i="6" s="1"/>
  <c r="R95" i="6" s="1"/>
  <c r="S94" i="6" s="1"/>
  <c r="T93" i="6" s="1"/>
  <c r="C106" i="6"/>
  <c r="D105" i="6"/>
  <c r="E104" i="6" s="1"/>
  <c r="F103" i="6" s="1"/>
  <c r="G102" i="6" s="1"/>
  <c r="H101" i="6" s="1"/>
  <c r="I100" i="6" s="1"/>
  <c r="J99" i="6" s="1"/>
  <c r="K98" i="6" s="1"/>
  <c r="L97" i="6" s="1"/>
  <c r="M96" i="6" s="1"/>
  <c r="N95" i="6" s="1"/>
  <c r="O94" i="6" s="1"/>
  <c r="P93" i="6" s="1"/>
  <c r="Q92" i="6" s="1"/>
  <c r="R91" i="6" s="1"/>
  <c r="S90" i="6" s="1"/>
  <c r="T89" i="6" s="1"/>
  <c r="C105" i="6"/>
  <c r="D104" i="6" s="1"/>
  <c r="E103" i="6" s="1"/>
  <c r="F102" i="6" s="1"/>
  <c r="G101" i="6" s="1"/>
  <c r="H100" i="6" s="1"/>
  <c r="I99" i="6" s="1"/>
  <c r="J98" i="6" s="1"/>
  <c r="K97" i="6" s="1"/>
  <c r="L96" i="6" s="1"/>
  <c r="M95" i="6" s="1"/>
  <c r="N94" i="6" s="1"/>
  <c r="O93" i="6" s="1"/>
  <c r="P92" i="6" s="1"/>
  <c r="Q91" i="6" s="1"/>
  <c r="R90" i="6" s="1"/>
  <c r="S89" i="6" s="1"/>
  <c r="T88" i="6" s="1"/>
  <c r="X104" i="6"/>
  <c r="G104" i="6"/>
  <c r="H103" i="6" s="1"/>
  <c r="I102" i="6" s="1"/>
  <c r="J101" i="6" s="1"/>
  <c r="K100" i="6" s="1"/>
  <c r="L99" i="6" s="1"/>
  <c r="M98" i="6" s="1"/>
  <c r="N97" i="6" s="1"/>
  <c r="O96" i="6" s="1"/>
  <c r="P95" i="6" s="1"/>
  <c r="Q94" i="6" s="1"/>
  <c r="R93" i="6" s="1"/>
  <c r="S92" i="6" s="1"/>
  <c r="T91" i="6" s="1"/>
  <c r="X91" i="6" s="1"/>
  <c r="Y91" i="6" s="1"/>
  <c r="C104" i="6"/>
  <c r="D103" i="6"/>
  <c r="E102" i="6" s="1"/>
  <c r="F101" i="6" s="1"/>
  <c r="G100" i="6" s="1"/>
  <c r="H99" i="6" s="1"/>
  <c r="I98" i="6" s="1"/>
  <c r="J97" i="6" s="1"/>
  <c r="K96" i="6" s="1"/>
  <c r="L95" i="6" s="1"/>
  <c r="M94" i="6" s="1"/>
  <c r="N93" i="6" s="1"/>
  <c r="O92" i="6" s="1"/>
  <c r="P91" i="6" s="1"/>
  <c r="Q90" i="6" s="1"/>
  <c r="R89" i="6" s="1"/>
  <c r="S88" i="6" s="1"/>
  <c r="T87" i="6" s="1"/>
  <c r="C103" i="6"/>
  <c r="D102" i="6"/>
  <c r="C102" i="6"/>
  <c r="E101" i="6"/>
  <c r="F100" i="6" s="1"/>
  <c r="G99" i="6" s="1"/>
  <c r="H98" i="6" s="1"/>
  <c r="I97" i="6" s="1"/>
  <c r="J96" i="6" s="1"/>
  <c r="K95" i="6" s="1"/>
  <c r="L94" i="6" s="1"/>
  <c r="M93" i="6" s="1"/>
  <c r="N92" i="6" s="1"/>
  <c r="O91" i="6" s="1"/>
  <c r="P90" i="6" s="1"/>
  <c r="Q89" i="6" s="1"/>
  <c r="R88" i="6" s="1"/>
  <c r="S87" i="6" s="1"/>
  <c r="T86" i="6" s="1"/>
  <c r="D101" i="6"/>
  <c r="E100" i="6" s="1"/>
  <c r="F99" i="6" s="1"/>
  <c r="G98" i="6" s="1"/>
  <c r="H97" i="6" s="1"/>
  <c r="I96" i="6" s="1"/>
  <c r="J95" i="6" s="1"/>
  <c r="K94" i="6" s="1"/>
  <c r="L93" i="6" s="1"/>
  <c r="M92" i="6" s="1"/>
  <c r="N91" i="6" s="1"/>
  <c r="O90" i="6" s="1"/>
  <c r="P89" i="6" s="1"/>
  <c r="Q88" i="6" s="1"/>
  <c r="R87" i="6" s="1"/>
  <c r="S86" i="6" s="1"/>
  <c r="T85" i="6" s="1"/>
  <c r="C101" i="6"/>
  <c r="D100" i="6"/>
  <c r="C100" i="6"/>
  <c r="E99" i="6"/>
  <c r="F98" i="6" s="1"/>
  <c r="G97" i="6" s="1"/>
  <c r="H96" i="6" s="1"/>
  <c r="D99" i="6"/>
  <c r="C99" i="6"/>
  <c r="E98" i="6"/>
  <c r="F97" i="6" s="1"/>
  <c r="G96" i="6" s="1"/>
  <c r="H95" i="6" s="1"/>
  <c r="I94" i="6" s="1"/>
  <c r="J93" i="6" s="1"/>
  <c r="K92" i="6" s="1"/>
  <c r="L91" i="6" s="1"/>
  <c r="M90" i="6" s="1"/>
  <c r="N89" i="6" s="1"/>
  <c r="O88" i="6" s="1"/>
  <c r="P87" i="6" s="1"/>
  <c r="Q86" i="6" s="1"/>
  <c r="R85" i="6" s="1"/>
  <c r="S84" i="6" s="1"/>
  <c r="T83" i="6" s="1"/>
  <c r="D98" i="6"/>
  <c r="C98" i="6"/>
  <c r="D97" i="6" s="1"/>
  <c r="E96" i="6" s="1"/>
  <c r="F95" i="6" s="1"/>
  <c r="G94" i="6" s="1"/>
  <c r="H93" i="6" s="1"/>
  <c r="I92" i="6" s="1"/>
  <c r="E97" i="6"/>
  <c r="C97" i="6"/>
  <c r="F96" i="6"/>
  <c r="G95" i="6" s="1"/>
  <c r="H94" i="6" s="1"/>
  <c r="I93" i="6" s="1"/>
  <c r="J92" i="6" s="1"/>
  <c r="K91" i="6" s="1"/>
  <c r="L90" i="6" s="1"/>
  <c r="M89" i="6" s="1"/>
  <c r="N88" i="6" s="1"/>
  <c r="O87" i="6" s="1"/>
  <c r="P86" i="6" s="1"/>
  <c r="Q85" i="6" s="1"/>
  <c r="R84" i="6" s="1"/>
  <c r="S83" i="6" s="1"/>
  <c r="T82" i="6" s="1"/>
  <c r="D96" i="6"/>
  <c r="E95" i="6" s="1"/>
  <c r="F94" i="6" s="1"/>
  <c r="G93" i="6" s="1"/>
  <c r="H92" i="6" s="1"/>
  <c r="I91" i="6" s="1"/>
  <c r="J90" i="6" s="1"/>
  <c r="K89" i="6" s="1"/>
  <c r="L88" i="6" s="1"/>
  <c r="M87" i="6" s="1"/>
  <c r="N86" i="6" s="1"/>
  <c r="O85" i="6" s="1"/>
  <c r="P84" i="6" s="1"/>
  <c r="Q83" i="6" s="1"/>
  <c r="R82" i="6" s="1"/>
  <c r="S81" i="6" s="1"/>
  <c r="T80" i="6" s="1"/>
  <c r="X80" i="6" s="1"/>
  <c r="C96" i="6"/>
  <c r="D95" i="6"/>
  <c r="C95" i="6"/>
  <c r="E94" i="6"/>
  <c r="F93" i="6" s="1"/>
  <c r="G92" i="6" s="1"/>
  <c r="H91" i="6" s="1"/>
  <c r="I90" i="6" s="1"/>
  <c r="J89" i="6" s="1"/>
  <c r="K88" i="6" s="1"/>
  <c r="L87" i="6" s="1"/>
  <c r="M86" i="6" s="1"/>
  <c r="N85" i="6" s="1"/>
  <c r="O84" i="6" s="1"/>
  <c r="P83" i="6" s="1"/>
  <c r="Q82" i="6" s="1"/>
  <c r="R81" i="6" s="1"/>
  <c r="S80" i="6" s="1"/>
  <c r="T79" i="6" s="1"/>
  <c r="D94" i="6"/>
  <c r="E93" i="6" s="1"/>
  <c r="C94" i="6"/>
  <c r="X94" i="6" s="1"/>
  <c r="C93" i="6"/>
  <c r="F92" i="6"/>
  <c r="D92" i="6"/>
  <c r="E91" i="6" s="1"/>
  <c r="F90" i="6" s="1"/>
  <c r="G89" i="6" s="1"/>
  <c r="H88" i="6" s="1"/>
  <c r="I87" i="6" s="1"/>
  <c r="J86" i="6" s="1"/>
  <c r="K85" i="6" s="1"/>
  <c r="L84" i="6" s="1"/>
  <c r="M83" i="6" s="1"/>
  <c r="N82" i="6" s="1"/>
  <c r="O81" i="6" s="1"/>
  <c r="P80" i="6" s="1"/>
  <c r="Q79" i="6" s="1"/>
  <c r="R78" i="6" s="1"/>
  <c r="S77" i="6" s="1"/>
  <c r="T76" i="6" s="1"/>
  <c r="X76" i="6" s="1"/>
  <c r="Y76" i="6" s="1"/>
  <c r="C92" i="6"/>
  <c r="G91" i="6"/>
  <c r="H90" i="6" s="1"/>
  <c r="I89" i="6" s="1"/>
  <c r="J88" i="6" s="1"/>
  <c r="K87" i="6" s="1"/>
  <c r="L86" i="6" s="1"/>
  <c r="M85" i="6" s="1"/>
  <c r="N84" i="6" s="1"/>
  <c r="O83" i="6" s="1"/>
  <c r="P82" i="6" s="1"/>
  <c r="Q81" i="6" s="1"/>
  <c r="R80" i="6" s="1"/>
  <c r="S79" i="6" s="1"/>
  <c r="T78" i="6" s="1"/>
  <c r="D91" i="6"/>
  <c r="E90" i="6" s="1"/>
  <c r="C91" i="6"/>
  <c r="D90" i="6"/>
  <c r="E89" i="6" s="1"/>
  <c r="F88" i="6" s="1"/>
  <c r="G87" i="6" s="1"/>
  <c r="H86" i="6" s="1"/>
  <c r="I85" i="6" s="1"/>
  <c r="J84" i="6" s="1"/>
  <c r="K83" i="6" s="1"/>
  <c r="L82" i="6" s="1"/>
  <c r="M81" i="6" s="1"/>
  <c r="N80" i="6" s="1"/>
  <c r="O79" i="6" s="1"/>
  <c r="P78" i="6" s="1"/>
  <c r="Q77" i="6" s="1"/>
  <c r="R76" i="6" s="1"/>
  <c r="S75" i="6" s="1"/>
  <c r="T74" i="6" s="1"/>
  <c r="C90" i="6"/>
  <c r="D89" i="6" s="1"/>
  <c r="E88" i="6" s="1"/>
  <c r="F87" i="6" s="1"/>
  <c r="G86" i="6" s="1"/>
  <c r="H85" i="6" s="1"/>
  <c r="I84" i="6" s="1"/>
  <c r="J83" i="6" s="1"/>
  <c r="K82" i="6" s="1"/>
  <c r="L81" i="6" s="1"/>
  <c r="M80" i="6" s="1"/>
  <c r="N79" i="6" s="1"/>
  <c r="O78" i="6" s="1"/>
  <c r="P77" i="6" s="1"/>
  <c r="Q76" i="6" s="1"/>
  <c r="R75" i="6" s="1"/>
  <c r="S74" i="6" s="1"/>
  <c r="T73" i="6" s="1"/>
  <c r="F89" i="6"/>
  <c r="G88" i="6" s="1"/>
  <c r="H87" i="6" s="1"/>
  <c r="I86" i="6" s="1"/>
  <c r="J85" i="6" s="1"/>
  <c r="K84" i="6" s="1"/>
  <c r="L83" i="6" s="1"/>
  <c r="M82" i="6" s="1"/>
  <c r="N81" i="6" s="1"/>
  <c r="O80" i="6" s="1"/>
  <c r="P79" i="6" s="1"/>
  <c r="Q78" i="6" s="1"/>
  <c r="R77" i="6" s="1"/>
  <c r="S76" i="6" s="1"/>
  <c r="T75" i="6" s="1"/>
  <c r="C89" i="6"/>
  <c r="D88" i="6"/>
  <c r="E87" i="6" s="1"/>
  <c r="F86" i="6" s="1"/>
  <c r="G85" i="6" s="1"/>
  <c r="H84" i="6" s="1"/>
  <c r="I83" i="6" s="1"/>
  <c r="J82" i="6" s="1"/>
  <c r="K81" i="6" s="1"/>
  <c r="L80" i="6" s="1"/>
  <c r="M79" i="6" s="1"/>
  <c r="N78" i="6" s="1"/>
  <c r="O77" i="6" s="1"/>
  <c r="P76" i="6" s="1"/>
  <c r="Q75" i="6" s="1"/>
  <c r="R74" i="6" s="1"/>
  <c r="S73" i="6" s="1"/>
  <c r="T72" i="6" s="1"/>
  <c r="C88" i="6"/>
  <c r="C87" i="6"/>
  <c r="D86" i="6"/>
  <c r="C86" i="6"/>
  <c r="E85" i="6"/>
  <c r="C85" i="6"/>
  <c r="F84" i="6"/>
  <c r="G83" i="6" s="1"/>
  <c r="H82" i="6" s="1"/>
  <c r="I81" i="6" s="1"/>
  <c r="J80" i="6" s="1"/>
  <c r="K79" i="6" s="1"/>
  <c r="L78" i="6" s="1"/>
  <c r="M77" i="6" s="1"/>
  <c r="N76" i="6" s="1"/>
  <c r="O75" i="6" s="1"/>
  <c r="P74" i="6" s="1"/>
  <c r="Q73" i="6" s="1"/>
  <c r="R72" i="6" s="1"/>
  <c r="S71" i="6" s="1"/>
  <c r="T70" i="6" s="1"/>
  <c r="D84" i="6"/>
  <c r="E83" i="6" s="1"/>
  <c r="C84" i="6"/>
  <c r="D83" i="6"/>
  <c r="C83" i="6"/>
  <c r="F82" i="6"/>
  <c r="G81" i="6" s="1"/>
  <c r="H80" i="6" s="1"/>
  <c r="I79" i="6" s="1"/>
  <c r="J78" i="6" s="1"/>
  <c r="K77" i="6" s="1"/>
  <c r="L76" i="6" s="1"/>
  <c r="M75" i="6" s="1"/>
  <c r="N74" i="6" s="1"/>
  <c r="O73" i="6" s="1"/>
  <c r="P72" i="6" s="1"/>
  <c r="Q71" i="6" s="1"/>
  <c r="R70" i="6" s="1"/>
  <c r="S69" i="6" s="1"/>
  <c r="T68" i="6" s="1"/>
  <c r="E82" i="6"/>
  <c r="D82" i="6"/>
  <c r="E81" i="6" s="1"/>
  <c r="F80" i="6" s="1"/>
  <c r="G79" i="6" s="1"/>
  <c r="H78" i="6" s="1"/>
  <c r="I77" i="6" s="1"/>
  <c r="J76" i="6" s="1"/>
  <c r="K75" i="6" s="1"/>
  <c r="L74" i="6" s="1"/>
  <c r="M73" i="6" s="1"/>
  <c r="N72" i="6" s="1"/>
  <c r="O71" i="6" s="1"/>
  <c r="P70" i="6" s="1"/>
  <c r="Q69" i="6" s="1"/>
  <c r="R68" i="6" s="1"/>
  <c r="S67" i="6" s="1"/>
  <c r="T66" i="6" s="1"/>
  <c r="C82" i="6"/>
  <c r="F81" i="6"/>
  <c r="G80" i="6" s="1"/>
  <c r="H79" i="6" s="1"/>
  <c r="I78" i="6" s="1"/>
  <c r="J77" i="6" s="1"/>
  <c r="K76" i="6" s="1"/>
  <c r="L75" i="6" s="1"/>
  <c r="M74" i="6" s="1"/>
  <c r="N73" i="6" s="1"/>
  <c r="O72" i="6" s="1"/>
  <c r="P71" i="6" s="1"/>
  <c r="Q70" i="6" s="1"/>
  <c r="R69" i="6" s="1"/>
  <c r="S68" i="6" s="1"/>
  <c r="T67" i="6" s="1"/>
  <c r="D81" i="6"/>
  <c r="E80" i="6" s="1"/>
  <c r="F79" i="6" s="1"/>
  <c r="G78" i="6" s="1"/>
  <c r="H77" i="6" s="1"/>
  <c r="I76" i="6" s="1"/>
  <c r="J75" i="6" s="1"/>
  <c r="K74" i="6" s="1"/>
  <c r="L73" i="6" s="1"/>
  <c r="M72" i="6" s="1"/>
  <c r="N71" i="6" s="1"/>
  <c r="O70" i="6" s="1"/>
  <c r="P69" i="6" s="1"/>
  <c r="Q68" i="6" s="1"/>
  <c r="R67" i="6" s="1"/>
  <c r="S66" i="6" s="1"/>
  <c r="T65" i="6" s="1"/>
  <c r="C81" i="6"/>
  <c r="D80" i="6"/>
  <c r="E79" i="6" s="1"/>
  <c r="F78" i="6" s="1"/>
  <c r="G77" i="6" s="1"/>
  <c r="H76" i="6" s="1"/>
  <c r="I75" i="6" s="1"/>
  <c r="J74" i="6" s="1"/>
  <c r="K73" i="6" s="1"/>
  <c r="L72" i="6" s="1"/>
  <c r="M71" i="6" s="1"/>
  <c r="N70" i="6" s="1"/>
  <c r="O69" i="6" s="1"/>
  <c r="P68" i="6" s="1"/>
  <c r="Q67" i="6" s="1"/>
  <c r="R66" i="6" s="1"/>
  <c r="S65" i="6" s="1"/>
  <c r="T64" i="6" s="1"/>
  <c r="C80" i="6"/>
  <c r="D79" i="6"/>
  <c r="C79" i="6"/>
  <c r="D78" i="6" s="1"/>
  <c r="E77" i="6" s="1"/>
  <c r="F76" i="6" s="1"/>
  <c r="G75" i="6" s="1"/>
  <c r="H74" i="6" s="1"/>
  <c r="I73" i="6" s="1"/>
  <c r="J72" i="6" s="1"/>
  <c r="K71" i="6" s="1"/>
  <c r="L70" i="6" s="1"/>
  <c r="M69" i="6" s="1"/>
  <c r="N68" i="6" s="1"/>
  <c r="O67" i="6" s="1"/>
  <c r="P66" i="6" s="1"/>
  <c r="Q65" i="6" s="1"/>
  <c r="R64" i="6" s="1"/>
  <c r="S63" i="6" s="1"/>
  <c r="T62" i="6" s="1"/>
  <c r="E78" i="6"/>
  <c r="F77" i="6" s="1"/>
  <c r="G76" i="6" s="1"/>
  <c r="H75" i="6" s="1"/>
  <c r="I74" i="6" s="1"/>
  <c r="J73" i="6" s="1"/>
  <c r="K72" i="6" s="1"/>
  <c r="L71" i="6" s="1"/>
  <c r="M70" i="6" s="1"/>
  <c r="N69" i="6" s="1"/>
  <c r="O68" i="6" s="1"/>
  <c r="P67" i="6" s="1"/>
  <c r="Q66" i="6" s="1"/>
  <c r="R65" i="6" s="1"/>
  <c r="S64" i="6" s="1"/>
  <c r="T63" i="6" s="1"/>
  <c r="C78" i="6"/>
  <c r="D77" i="6" s="1"/>
  <c r="E76" i="6" s="1"/>
  <c r="F75" i="6" s="1"/>
  <c r="G74" i="6" s="1"/>
  <c r="H73" i="6" s="1"/>
  <c r="I72" i="6" s="1"/>
  <c r="J71" i="6" s="1"/>
  <c r="K70" i="6" s="1"/>
  <c r="L69" i="6" s="1"/>
  <c r="M68" i="6" s="1"/>
  <c r="N67" i="6" s="1"/>
  <c r="O66" i="6" s="1"/>
  <c r="P65" i="6" s="1"/>
  <c r="Q64" i="6" s="1"/>
  <c r="R63" i="6" s="1"/>
  <c r="S62" i="6" s="1"/>
  <c r="T61" i="6" s="1"/>
  <c r="X61" i="6" s="1"/>
  <c r="C77" i="6"/>
  <c r="C76" i="6"/>
  <c r="D75" i="6" s="1"/>
  <c r="E74" i="6" s="1"/>
  <c r="F73" i="6" s="1"/>
  <c r="G72" i="6" s="1"/>
  <c r="H71" i="6" s="1"/>
  <c r="I70" i="6" s="1"/>
  <c r="J69" i="6" s="1"/>
  <c r="K68" i="6" s="1"/>
  <c r="L67" i="6" s="1"/>
  <c r="M66" i="6" s="1"/>
  <c r="N65" i="6" s="1"/>
  <c r="O64" i="6" s="1"/>
  <c r="P63" i="6" s="1"/>
  <c r="Q62" i="6" s="1"/>
  <c r="R61" i="6" s="1"/>
  <c r="S60" i="6" s="1"/>
  <c r="T59" i="6" s="1"/>
  <c r="C75" i="6"/>
  <c r="D74" i="6" s="1"/>
  <c r="E73" i="6" s="1"/>
  <c r="F72" i="6" s="1"/>
  <c r="G71" i="6" s="1"/>
  <c r="H70" i="6" s="1"/>
  <c r="I69" i="6" s="1"/>
  <c r="J68" i="6" s="1"/>
  <c r="K67" i="6" s="1"/>
  <c r="L66" i="6" s="1"/>
  <c r="M65" i="6" s="1"/>
  <c r="N64" i="6" s="1"/>
  <c r="O63" i="6" s="1"/>
  <c r="P62" i="6" s="1"/>
  <c r="Q61" i="6" s="1"/>
  <c r="R60" i="6" s="1"/>
  <c r="S59" i="6" s="1"/>
  <c r="T58" i="6" s="1"/>
  <c r="C74" i="6"/>
  <c r="C73" i="6"/>
  <c r="D72" i="6"/>
  <c r="E71" i="6" s="1"/>
  <c r="F70" i="6" s="1"/>
  <c r="G69" i="6" s="1"/>
  <c r="H68" i="6" s="1"/>
  <c r="I67" i="6" s="1"/>
  <c r="J66" i="6" s="1"/>
  <c r="K65" i="6" s="1"/>
  <c r="L64" i="6" s="1"/>
  <c r="M63" i="6" s="1"/>
  <c r="N62" i="6" s="1"/>
  <c r="O61" i="6" s="1"/>
  <c r="P60" i="6" s="1"/>
  <c r="Q59" i="6" s="1"/>
  <c r="R58" i="6" s="1"/>
  <c r="S57" i="6" s="1"/>
  <c r="T56" i="6" s="1"/>
  <c r="C72" i="6"/>
  <c r="D71" i="6"/>
  <c r="E70" i="6" s="1"/>
  <c r="F69" i="6" s="1"/>
  <c r="G68" i="6" s="1"/>
  <c r="H67" i="6" s="1"/>
  <c r="I66" i="6" s="1"/>
  <c r="J65" i="6" s="1"/>
  <c r="K64" i="6" s="1"/>
  <c r="L63" i="6" s="1"/>
  <c r="M62" i="6" s="1"/>
  <c r="N61" i="6" s="1"/>
  <c r="O60" i="6" s="1"/>
  <c r="P59" i="6" s="1"/>
  <c r="Q58" i="6" s="1"/>
  <c r="R57" i="6" s="1"/>
  <c r="S56" i="6" s="1"/>
  <c r="T55" i="6" s="1"/>
  <c r="X55" i="6" s="1"/>
  <c r="C71" i="6"/>
  <c r="D70" i="6"/>
  <c r="C70" i="6"/>
  <c r="E69" i="6"/>
  <c r="D69" i="6"/>
  <c r="C69" i="6"/>
  <c r="E68" i="6"/>
  <c r="D68" i="6"/>
  <c r="C68" i="6"/>
  <c r="F67" i="6"/>
  <c r="G66" i="6" s="1"/>
  <c r="H65" i="6" s="1"/>
  <c r="E67" i="6"/>
  <c r="F66" i="6" s="1"/>
  <c r="G65" i="6" s="1"/>
  <c r="H64" i="6" s="1"/>
  <c r="I63" i="6" s="1"/>
  <c r="J62" i="6" s="1"/>
  <c r="K61" i="6" s="1"/>
  <c r="L60" i="6" s="1"/>
  <c r="M59" i="6" s="1"/>
  <c r="N58" i="6" s="1"/>
  <c r="O57" i="6" s="1"/>
  <c r="P56" i="6" s="1"/>
  <c r="Q55" i="6" s="1"/>
  <c r="R54" i="6" s="1"/>
  <c r="S53" i="6" s="1"/>
  <c r="T52" i="6" s="1"/>
  <c r="D67" i="6"/>
  <c r="E66" i="6" s="1"/>
  <c r="F65" i="6" s="1"/>
  <c r="G64" i="6" s="1"/>
  <c r="H63" i="6" s="1"/>
  <c r="I62" i="6" s="1"/>
  <c r="J61" i="6" s="1"/>
  <c r="K60" i="6" s="1"/>
  <c r="L59" i="6" s="1"/>
  <c r="M58" i="6" s="1"/>
  <c r="N57" i="6" s="1"/>
  <c r="O56" i="6" s="1"/>
  <c r="P55" i="6" s="1"/>
  <c r="Q54" i="6" s="1"/>
  <c r="R53" i="6" s="1"/>
  <c r="S52" i="6" s="1"/>
  <c r="T51" i="6" s="1"/>
  <c r="C67" i="6"/>
  <c r="D66" i="6" s="1"/>
  <c r="E65" i="6" s="1"/>
  <c r="F64" i="6" s="1"/>
  <c r="G63" i="6" s="1"/>
  <c r="H62" i="6" s="1"/>
  <c r="I61" i="6" s="1"/>
  <c r="J60" i="6" s="1"/>
  <c r="K59" i="6" s="1"/>
  <c r="L58" i="6" s="1"/>
  <c r="M57" i="6" s="1"/>
  <c r="N56" i="6" s="1"/>
  <c r="O55" i="6" s="1"/>
  <c r="P54" i="6" s="1"/>
  <c r="Q53" i="6" s="1"/>
  <c r="R52" i="6" s="1"/>
  <c r="S51" i="6" s="1"/>
  <c r="T50" i="6" s="1"/>
  <c r="X50" i="6" s="1"/>
  <c r="Y50" i="6" s="1"/>
  <c r="C66" i="6"/>
  <c r="D65" i="6"/>
  <c r="E64" i="6" s="1"/>
  <c r="F63" i="6" s="1"/>
  <c r="G62" i="6" s="1"/>
  <c r="H61" i="6" s="1"/>
  <c r="I60" i="6" s="1"/>
  <c r="J59" i="6" s="1"/>
  <c r="K58" i="6" s="1"/>
  <c r="L57" i="6" s="1"/>
  <c r="M56" i="6" s="1"/>
  <c r="N55" i="6" s="1"/>
  <c r="O54" i="6" s="1"/>
  <c r="P53" i="6" s="1"/>
  <c r="Q52" i="6" s="1"/>
  <c r="R51" i="6" s="1"/>
  <c r="S50" i="6" s="1"/>
  <c r="T49" i="6" s="1"/>
  <c r="C65" i="6"/>
  <c r="X65" i="6" s="1"/>
  <c r="I64" i="6"/>
  <c r="J63" i="6" s="1"/>
  <c r="K62" i="6" s="1"/>
  <c r="L61" i="6" s="1"/>
  <c r="M60" i="6" s="1"/>
  <c r="N59" i="6" s="1"/>
  <c r="O58" i="6" s="1"/>
  <c r="P57" i="6" s="1"/>
  <c r="Q56" i="6" s="1"/>
  <c r="R55" i="6" s="1"/>
  <c r="S54" i="6" s="1"/>
  <c r="T53" i="6" s="1"/>
  <c r="D64" i="6"/>
  <c r="E63" i="6" s="1"/>
  <c r="F62" i="6" s="1"/>
  <c r="G61" i="6" s="1"/>
  <c r="H60" i="6" s="1"/>
  <c r="I59" i="6" s="1"/>
  <c r="J58" i="6" s="1"/>
  <c r="K57" i="6" s="1"/>
  <c r="L56" i="6" s="1"/>
  <c r="M55" i="6" s="1"/>
  <c r="N54" i="6" s="1"/>
  <c r="O53" i="6" s="1"/>
  <c r="P52" i="6" s="1"/>
  <c r="Q51" i="6" s="1"/>
  <c r="R50" i="6" s="1"/>
  <c r="S49" i="6" s="1"/>
  <c r="T48" i="6" s="1"/>
  <c r="C64" i="6"/>
  <c r="C63" i="6"/>
  <c r="D62" i="6" s="1"/>
  <c r="E61" i="6" s="1"/>
  <c r="F60" i="6" s="1"/>
  <c r="G59" i="6" s="1"/>
  <c r="H58" i="6" s="1"/>
  <c r="I57" i="6" s="1"/>
  <c r="J56" i="6" s="1"/>
  <c r="K55" i="6" s="1"/>
  <c r="L54" i="6" s="1"/>
  <c r="M53" i="6" s="1"/>
  <c r="N52" i="6" s="1"/>
  <c r="O51" i="6" s="1"/>
  <c r="P50" i="6" s="1"/>
  <c r="Q49" i="6" s="1"/>
  <c r="R48" i="6" s="1"/>
  <c r="S47" i="6" s="1"/>
  <c r="T46" i="6" s="1"/>
  <c r="C62" i="6"/>
  <c r="D61" i="6" s="1"/>
  <c r="E60" i="6" s="1"/>
  <c r="C61" i="6"/>
  <c r="D60" i="6" s="1"/>
  <c r="E59" i="6" s="1"/>
  <c r="F58" i="6" s="1"/>
  <c r="G57" i="6" s="1"/>
  <c r="H56" i="6" s="1"/>
  <c r="I55" i="6" s="1"/>
  <c r="J54" i="6" s="1"/>
  <c r="K53" i="6" s="1"/>
  <c r="L52" i="6" s="1"/>
  <c r="M51" i="6" s="1"/>
  <c r="N50" i="6" s="1"/>
  <c r="O49" i="6" s="1"/>
  <c r="P48" i="6" s="1"/>
  <c r="Q47" i="6" s="1"/>
  <c r="R46" i="6" s="1"/>
  <c r="S45" i="6" s="1"/>
  <c r="T44" i="6" s="1"/>
  <c r="X44" i="6" s="1"/>
  <c r="C60" i="6"/>
  <c r="D59" i="6" s="1"/>
  <c r="E58" i="6" s="1"/>
  <c r="F57" i="6" s="1"/>
  <c r="G56" i="6" s="1"/>
  <c r="H55" i="6" s="1"/>
  <c r="I54" i="6" s="1"/>
  <c r="J53" i="6" s="1"/>
  <c r="K52" i="6" s="1"/>
  <c r="L51" i="6" s="1"/>
  <c r="M50" i="6" s="1"/>
  <c r="N49" i="6" s="1"/>
  <c r="O48" i="6" s="1"/>
  <c r="P47" i="6" s="1"/>
  <c r="Q46" i="6" s="1"/>
  <c r="R45" i="6" s="1"/>
  <c r="S44" i="6" s="1"/>
  <c r="T43" i="6" s="1"/>
  <c r="X43" i="6" s="1"/>
  <c r="C59" i="6"/>
  <c r="C58" i="6"/>
  <c r="D57" i="6"/>
  <c r="E56" i="6" s="1"/>
  <c r="F55" i="6" s="1"/>
  <c r="G54" i="6" s="1"/>
  <c r="H53" i="6" s="1"/>
  <c r="I52" i="6" s="1"/>
  <c r="J51" i="6" s="1"/>
  <c r="K50" i="6" s="1"/>
  <c r="L49" i="6" s="1"/>
  <c r="M48" i="6" s="1"/>
  <c r="N47" i="6" s="1"/>
  <c r="O46" i="6" s="1"/>
  <c r="P45" i="6" s="1"/>
  <c r="Q44" i="6" s="1"/>
  <c r="R43" i="6" s="1"/>
  <c r="S42" i="6" s="1"/>
  <c r="T41" i="6" s="1"/>
  <c r="C57" i="6"/>
  <c r="D56" i="6" s="1"/>
  <c r="E55" i="6" s="1"/>
  <c r="F54" i="6" s="1"/>
  <c r="G53" i="6" s="1"/>
  <c r="H52" i="6" s="1"/>
  <c r="I51" i="6" s="1"/>
  <c r="J50" i="6" s="1"/>
  <c r="K49" i="6" s="1"/>
  <c r="L48" i="6" s="1"/>
  <c r="M47" i="6" s="1"/>
  <c r="N46" i="6" s="1"/>
  <c r="O45" i="6" s="1"/>
  <c r="P44" i="6" s="1"/>
  <c r="Q43" i="6" s="1"/>
  <c r="R42" i="6" s="1"/>
  <c r="S41" i="6" s="1"/>
  <c r="T40" i="6" s="1"/>
  <c r="X40" i="6" s="1"/>
  <c r="C56" i="6"/>
  <c r="D55" i="6" s="1"/>
  <c r="C55" i="6"/>
  <c r="D54" i="6" s="1"/>
  <c r="E53" i="6" s="1"/>
  <c r="F52" i="6" s="1"/>
  <c r="G51" i="6" s="1"/>
  <c r="H50" i="6" s="1"/>
  <c r="I49" i="6" s="1"/>
  <c r="E54" i="6"/>
  <c r="F53" i="6" s="1"/>
  <c r="G52" i="6" s="1"/>
  <c r="H51" i="6" s="1"/>
  <c r="C54" i="6"/>
  <c r="D53" i="6"/>
  <c r="E52" i="6" s="1"/>
  <c r="F51" i="6" s="1"/>
  <c r="G50" i="6" s="1"/>
  <c r="H49" i="6" s="1"/>
  <c r="I48" i="6" s="1"/>
  <c r="J47" i="6" s="1"/>
  <c r="K46" i="6" s="1"/>
  <c r="L45" i="6" s="1"/>
  <c r="M44" i="6" s="1"/>
  <c r="N43" i="6" s="1"/>
  <c r="O42" i="6" s="1"/>
  <c r="P41" i="6" s="1"/>
  <c r="Q40" i="6" s="1"/>
  <c r="R39" i="6" s="1"/>
  <c r="S38" i="6" s="1"/>
  <c r="T37" i="6" s="1"/>
  <c r="C53" i="6"/>
  <c r="D52" i="6"/>
  <c r="E51" i="6" s="1"/>
  <c r="F50" i="6" s="1"/>
  <c r="G49" i="6" s="1"/>
  <c r="H48" i="6" s="1"/>
  <c r="I47" i="6" s="1"/>
  <c r="J46" i="6" s="1"/>
  <c r="K45" i="6" s="1"/>
  <c r="L44" i="6" s="1"/>
  <c r="M43" i="6" s="1"/>
  <c r="N42" i="6" s="1"/>
  <c r="O41" i="6" s="1"/>
  <c r="P40" i="6" s="1"/>
  <c r="Q39" i="6" s="1"/>
  <c r="R38" i="6" s="1"/>
  <c r="S37" i="6" s="1"/>
  <c r="T36" i="6" s="1"/>
  <c r="C52" i="6"/>
  <c r="C51" i="6"/>
  <c r="I50" i="6"/>
  <c r="J49" i="6" s="1"/>
  <c r="K48" i="6" s="1"/>
  <c r="L47" i="6" s="1"/>
  <c r="M46" i="6" s="1"/>
  <c r="N45" i="6" s="1"/>
  <c r="O44" i="6" s="1"/>
  <c r="P43" i="6" s="1"/>
  <c r="Q42" i="6" s="1"/>
  <c r="R41" i="6" s="1"/>
  <c r="S40" i="6" s="1"/>
  <c r="T39" i="6" s="1"/>
  <c r="C50" i="6"/>
  <c r="D49" i="6"/>
  <c r="E48" i="6" s="1"/>
  <c r="F47" i="6" s="1"/>
  <c r="G46" i="6" s="1"/>
  <c r="H45" i="6" s="1"/>
  <c r="I44" i="6" s="1"/>
  <c r="J43" i="6" s="1"/>
  <c r="K42" i="6" s="1"/>
  <c r="L41" i="6" s="1"/>
  <c r="M40" i="6" s="1"/>
  <c r="N39" i="6" s="1"/>
  <c r="O38" i="6" s="1"/>
  <c r="P37" i="6" s="1"/>
  <c r="Q36" i="6" s="1"/>
  <c r="R35" i="6" s="1"/>
  <c r="S34" i="6" s="1"/>
  <c r="T33" i="6" s="1"/>
  <c r="C49" i="6"/>
  <c r="J48" i="6"/>
  <c r="K47" i="6" s="1"/>
  <c r="L46" i="6" s="1"/>
  <c r="M45" i="6" s="1"/>
  <c r="N44" i="6" s="1"/>
  <c r="O43" i="6" s="1"/>
  <c r="P42" i="6" s="1"/>
  <c r="Q41" i="6" s="1"/>
  <c r="R40" i="6" s="1"/>
  <c r="S39" i="6" s="1"/>
  <c r="T38" i="6" s="1"/>
  <c r="C48" i="6"/>
  <c r="D47" i="6"/>
  <c r="C47" i="6"/>
  <c r="E46" i="6"/>
  <c r="F45" i="6" s="1"/>
  <c r="G44" i="6" s="1"/>
  <c r="H43" i="6" s="1"/>
  <c r="I42" i="6" s="1"/>
  <c r="J41" i="6" s="1"/>
  <c r="K40" i="6" s="1"/>
  <c r="L39" i="6" s="1"/>
  <c r="M38" i="6" s="1"/>
  <c r="N37" i="6" s="1"/>
  <c r="O36" i="6" s="1"/>
  <c r="P35" i="6" s="1"/>
  <c r="Q34" i="6" s="1"/>
  <c r="R33" i="6" s="1"/>
  <c r="S32" i="6" s="1"/>
  <c r="T31" i="6" s="1"/>
  <c r="C46" i="6"/>
  <c r="D45" i="6"/>
  <c r="C45" i="6"/>
  <c r="D44" i="6" s="1"/>
  <c r="E43" i="6" s="1"/>
  <c r="F42" i="6" s="1"/>
  <c r="G41" i="6" s="1"/>
  <c r="H40" i="6" s="1"/>
  <c r="I39" i="6" s="1"/>
  <c r="J38" i="6" s="1"/>
  <c r="K37" i="6" s="1"/>
  <c r="L36" i="6" s="1"/>
  <c r="M35" i="6" s="1"/>
  <c r="N34" i="6" s="1"/>
  <c r="O33" i="6" s="1"/>
  <c r="P32" i="6" s="1"/>
  <c r="Q31" i="6" s="1"/>
  <c r="R30" i="6" s="1"/>
  <c r="S29" i="6" s="1"/>
  <c r="T28" i="6" s="1"/>
  <c r="E44" i="6"/>
  <c r="F43" i="6" s="1"/>
  <c r="G42" i="6" s="1"/>
  <c r="H41" i="6" s="1"/>
  <c r="I40" i="6" s="1"/>
  <c r="J39" i="6" s="1"/>
  <c r="K38" i="6" s="1"/>
  <c r="L37" i="6" s="1"/>
  <c r="M36" i="6" s="1"/>
  <c r="N35" i="6" s="1"/>
  <c r="O34" i="6" s="1"/>
  <c r="P33" i="6" s="1"/>
  <c r="Q32" i="6" s="1"/>
  <c r="R31" i="6" s="1"/>
  <c r="S30" i="6" s="1"/>
  <c r="T29" i="6" s="1"/>
  <c r="X29" i="6" s="1"/>
  <c r="C44" i="6"/>
  <c r="D43" i="6" s="1"/>
  <c r="E42" i="6" s="1"/>
  <c r="F41" i="6" s="1"/>
  <c r="G40" i="6" s="1"/>
  <c r="H39" i="6" s="1"/>
  <c r="I38" i="6" s="1"/>
  <c r="J37" i="6" s="1"/>
  <c r="K36" i="6" s="1"/>
  <c r="L35" i="6" s="1"/>
  <c r="M34" i="6" s="1"/>
  <c r="N33" i="6" s="1"/>
  <c r="O32" i="6" s="1"/>
  <c r="P31" i="6" s="1"/>
  <c r="Q30" i="6" s="1"/>
  <c r="R29" i="6" s="1"/>
  <c r="S28" i="6" s="1"/>
  <c r="T27" i="6" s="1"/>
  <c r="X27" i="6" s="1"/>
  <c r="C43" i="6"/>
  <c r="D42" i="6" s="1"/>
  <c r="E41" i="6" s="1"/>
  <c r="F40" i="6" s="1"/>
  <c r="G39" i="6" s="1"/>
  <c r="H38" i="6" s="1"/>
  <c r="I37" i="6" s="1"/>
  <c r="J36" i="6" s="1"/>
  <c r="K35" i="6" s="1"/>
  <c r="L34" i="6" s="1"/>
  <c r="M33" i="6" s="1"/>
  <c r="N32" i="6" s="1"/>
  <c r="O31" i="6" s="1"/>
  <c r="P30" i="6" s="1"/>
  <c r="Q29" i="6" s="1"/>
  <c r="R28" i="6" s="1"/>
  <c r="S27" i="6" s="1"/>
  <c r="T26" i="6" s="1"/>
  <c r="C42" i="6"/>
  <c r="C41" i="6"/>
  <c r="D40" i="6"/>
  <c r="E39" i="6" s="1"/>
  <c r="F38" i="6" s="1"/>
  <c r="G37" i="6" s="1"/>
  <c r="H36" i="6" s="1"/>
  <c r="I35" i="6" s="1"/>
  <c r="J34" i="6" s="1"/>
  <c r="K33" i="6" s="1"/>
  <c r="L32" i="6" s="1"/>
  <c r="M31" i="6" s="1"/>
  <c r="N30" i="6" s="1"/>
  <c r="O29" i="6" s="1"/>
  <c r="P28" i="6" s="1"/>
  <c r="Q27" i="6" s="1"/>
  <c r="R26" i="6" s="1"/>
  <c r="S25" i="6" s="1"/>
  <c r="T24" i="6" s="1"/>
  <c r="X24" i="6" s="1"/>
  <c r="C40" i="6"/>
  <c r="D39" i="6"/>
  <c r="E38" i="6" s="1"/>
  <c r="F37" i="6" s="1"/>
  <c r="G36" i="6" s="1"/>
  <c r="H35" i="6" s="1"/>
  <c r="I34" i="6" s="1"/>
  <c r="J33" i="6" s="1"/>
  <c r="K32" i="6" s="1"/>
  <c r="L31" i="6" s="1"/>
  <c r="M30" i="6" s="1"/>
  <c r="N29" i="6" s="1"/>
  <c r="O28" i="6" s="1"/>
  <c r="P27" i="6" s="1"/>
  <c r="Q26" i="6" s="1"/>
  <c r="R25" i="6" s="1"/>
  <c r="S24" i="6" s="1"/>
  <c r="T23" i="6" s="1"/>
  <c r="X23" i="6" s="1"/>
  <c r="C39" i="6"/>
  <c r="C38" i="6"/>
  <c r="C37" i="6"/>
  <c r="D36" i="6" s="1"/>
  <c r="E35" i="6" s="1"/>
  <c r="F34" i="6" s="1"/>
  <c r="G33" i="6" s="1"/>
  <c r="H32" i="6" s="1"/>
  <c r="C36" i="6"/>
  <c r="D35" i="6"/>
  <c r="E34" i="6" s="1"/>
  <c r="F33" i="6" s="1"/>
  <c r="G32" i="6" s="1"/>
  <c r="H31" i="6" s="1"/>
  <c r="I30" i="6" s="1"/>
  <c r="J29" i="6" s="1"/>
  <c r="K28" i="6" s="1"/>
  <c r="L27" i="6" s="1"/>
  <c r="M26" i="6" s="1"/>
  <c r="N25" i="6" s="1"/>
  <c r="O24" i="6" s="1"/>
  <c r="P23" i="6" s="1"/>
  <c r="Q22" i="6" s="1"/>
  <c r="R21" i="6" s="1"/>
  <c r="S20" i="6" s="1"/>
  <c r="T19" i="6" s="1"/>
  <c r="C35" i="6"/>
  <c r="D34" i="6" s="1"/>
  <c r="C34" i="6"/>
  <c r="D33" i="6" s="1"/>
  <c r="E32" i="6" s="1"/>
  <c r="F31" i="6" s="1"/>
  <c r="G30" i="6" s="1"/>
  <c r="H29" i="6" s="1"/>
  <c r="I28" i="6" s="1"/>
  <c r="J27" i="6" s="1"/>
  <c r="K26" i="6" s="1"/>
  <c r="L25" i="6" s="1"/>
  <c r="M24" i="6" s="1"/>
  <c r="N23" i="6" s="1"/>
  <c r="O22" i="6" s="1"/>
  <c r="P21" i="6" s="1"/>
  <c r="Q20" i="6" s="1"/>
  <c r="R19" i="6" s="1"/>
  <c r="S18" i="6" s="1"/>
  <c r="T17" i="6" s="1"/>
  <c r="X17" i="6" s="1"/>
  <c r="C33" i="6"/>
  <c r="D32" i="6" s="1"/>
  <c r="E31" i="6" s="1"/>
  <c r="C32" i="6"/>
  <c r="D31" i="6" s="1"/>
  <c r="E30" i="6" s="1"/>
  <c r="F29" i="6" s="1"/>
  <c r="G28" i="6" s="1"/>
  <c r="H27" i="6" s="1"/>
  <c r="I26" i="6" s="1"/>
  <c r="J25" i="6" s="1"/>
  <c r="K24" i="6" s="1"/>
  <c r="L23" i="6" s="1"/>
  <c r="M22" i="6" s="1"/>
  <c r="N21" i="6" s="1"/>
  <c r="O20" i="6" s="1"/>
  <c r="P19" i="6" s="1"/>
  <c r="Q18" i="6" s="1"/>
  <c r="R17" i="6" s="1"/>
  <c r="S16" i="6" s="1"/>
  <c r="T15" i="6" s="1"/>
  <c r="I31" i="6"/>
  <c r="J30" i="6" s="1"/>
  <c r="K29" i="6" s="1"/>
  <c r="L28" i="6" s="1"/>
  <c r="M27" i="6" s="1"/>
  <c r="N26" i="6" s="1"/>
  <c r="O25" i="6" s="1"/>
  <c r="P24" i="6" s="1"/>
  <c r="Q23" i="6" s="1"/>
  <c r="R22" i="6" s="1"/>
  <c r="S21" i="6" s="1"/>
  <c r="T20" i="6" s="1"/>
  <c r="X20" i="6" s="1"/>
  <c r="C31" i="6"/>
  <c r="D30" i="6" s="1"/>
  <c r="E29" i="6" s="1"/>
  <c r="F28" i="6" s="1"/>
  <c r="G27" i="6" s="1"/>
  <c r="H26" i="6" s="1"/>
  <c r="I25" i="6" s="1"/>
  <c r="J24" i="6" s="1"/>
  <c r="K23" i="6" s="1"/>
  <c r="L22" i="6" s="1"/>
  <c r="M21" i="6" s="1"/>
  <c r="N20" i="6" s="1"/>
  <c r="O19" i="6" s="1"/>
  <c r="P18" i="6" s="1"/>
  <c r="Q17" i="6" s="1"/>
  <c r="R16" i="6" s="1"/>
  <c r="S15" i="6" s="1"/>
  <c r="T14" i="6" s="1"/>
  <c r="F30" i="6"/>
  <c r="G29" i="6" s="1"/>
  <c r="H28" i="6" s="1"/>
  <c r="I27" i="6" s="1"/>
  <c r="J26" i="6" s="1"/>
  <c r="K25" i="6" s="1"/>
  <c r="L24" i="6" s="1"/>
  <c r="M23" i="6" s="1"/>
  <c r="N22" i="6" s="1"/>
  <c r="O21" i="6" s="1"/>
  <c r="P20" i="6" s="1"/>
  <c r="Q19" i="6" s="1"/>
  <c r="R18" i="6" s="1"/>
  <c r="S17" i="6" s="1"/>
  <c r="T16" i="6" s="1"/>
  <c r="X16" i="6" s="1"/>
  <c r="C30" i="6"/>
  <c r="C29" i="6"/>
  <c r="D28" i="6" s="1"/>
  <c r="E27" i="6" s="1"/>
  <c r="F26" i="6" s="1"/>
  <c r="G25" i="6" s="1"/>
  <c r="H24" i="6" s="1"/>
  <c r="I23" i="6" s="1"/>
  <c r="J22" i="6" s="1"/>
  <c r="K21" i="6" s="1"/>
  <c r="L20" i="6" s="1"/>
  <c r="M19" i="6" s="1"/>
  <c r="N18" i="6" s="1"/>
  <c r="O17" i="6" s="1"/>
  <c r="P16" i="6" s="1"/>
  <c r="Q15" i="6" s="1"/>
  <c r="R14" i="6" s="1"/>
  <c r="S13" i="6" s="1"/>
  <c r="T12" i="6" s="1"/>
  <c r="X12" i="6" s="1"/>
  <c r="C28" i="6"/>
  <c r="D27" i="6" s="1"/>
  <c r="E26" i="6" s="1"/>
  <c r="F25" i="6" s="1"/>
  <c r="G24" i="6" s="1"/>
  <c r="H23" i="6" s="1"/>
  <c r="I22" i="6" s="1"/>
  <c r="J21" i="6" s="1"/>
  <c r="K20" i="6" s="1"/>
  <c r="L19" i="6" s="1"/>
  <c r="M18" i="6" s="1"/>
  <c r="N17" i="6" s="1"/>
  <c r="O16" i="6" s="1"/>
  <c r="P15" i="6" s="1"/>
  <c r="Q14" i="6" s="1"/>
  <c r="R13" i="6" s="1"/>
  <c r="S12" i="6" s="1"/>
  <c r="T11" i="6" s="1"/>
  <c r="X11" i="6" s="1"/>
  <c r="C27" i="6"/>
  <c r="D26" i="6" s="1"/>
  <c r="E25" i="6" s="1"/>
  <c r="F24" i="6" s="1"/>
  <c r="G23" i="6" s="1"/>
  <c r="H22" i="6" s="1"/>
  <c r="I21" i="6" s="1"/>
  <c r="J20" i="6" s="1"/>
  <c r="K19" i="6" s="1"/>
  <c r="L18" i="6" s="1"/>
  <c r="M17" i="6" s="1"/>
  <c r="N16" i="6" s="1"/>
  <c r="O15" i="6" s="1"/>
  <c r="P14" i="6" s="1"/>
  <c r="Q13" i="6" s="1"/>
  <c r="R12" i="6" s="1"/>
  <c r="S11" i="6" s="1"/>
  <c r="T10" i="6" s="1"/>
  <c r="C26" i="6"/>
  <c r="D25" i="6"/>
  <c r="E24" i="6" s="1"/>
  <c r="F23" i="6" s="1"/>
  <c r="G22" i="6" s="1"/>
  <c r="H21" i="6" s="1"/>
  <c r="I20" i="6" s="1"/>
  <c r="J19" i="6" s="1"/>
  <c r="K18" i="6" s="1"/>
  <c r="L17" i="6" s="1"/>
  <c r="M16" i="6" s="1"/>
  <c r="N15" i="6" s="1"/>
  <c r="O14" i="6" s="1"/>
  <c r="P13" i="6" s="1"/>
  <c r="Q12" i="6" s="1"/>
  <c r="R11" i="6" s="1"/>
  <c r="S10" i="6" s="1"/>
  <c r="T9" i="6" s="1"/>
  <c r="X9" i="6" s="1"/>
  <c r="C25" i="6"/>
  <c r="D24" i="6"/>
  <c r="C24" i="6"/>
  <c r="D23" i="6" s="1"/>
  <c r="E22" i="6" s="1"/>
  <c r="E23" i="6"/>
  <c r="F22" i="6" s="1"/>
  <c r="G21" i="6" s="1"/>
  <c r="H20" i="6" s="1"/>
  <c r="I19" i="6" s="1"/>
  <c r="J18" i="6" s="1"/>
  <c r="K17" i="6" s="1"/>
  <c r="L16" i="6" s="1"/>
  <c r="M15" i="6" s="1"/>
  <c r="N14" i="6" s="1"/>
  <c r="O13" i="6" s="1"/>
  <c r="P12" i="6" s="1"/>
  <c r="Q11" i="6" s="1"/>
  <c r="R10" i="6" s="1"/>
  <c r="S9" i="6" s="1"/>
  <c r="T8" i="6" s="1"/>
  <c r="C23" i="6"/>
  <c r="D22" i="6"/>
  <c r="C22" i="6"/>
  <c r="D21" i="6" s="1"/>
  <c r="E20" i="6" s="1"/>
  <c r="F19" i="6" s="1"/>
  <c r="G18" i="6" s="1"/>
  <c r="H17" i="6" s="1"/>
  <c r="I16" i="6" s="1"/>
  <c r="J15" i="6" s="1"/>
  <c r="K14" i="6" s="1"/>
  <c r="L13" i="6" s="1"/>
  <c r="M12" i="6" s="1"/>
  <c r="N11" i="6" s="1"/>
  <c r="O10" i="6" s="1"/>
  <c r="P9" i="6" s="1"/>
  <c r="Q8" i="6" s="1"/>
  <c r="R7" i="6" s="1"/>
  <c r="S6" i="6" s="1"/>
  <c r="T5" i="6" s="1"/>
  <c r="X5" i="6" s="1"/>
  <c r="E21" i="6"/>
  <c r="C21" i="6"/>
  <c r="D20" i="6" s="1"/>
  <c r="F20" i="6"/>
  <c r="C20" i="6"/>
  <c r="D19" i="6" s="1"/>
  <c r="E18" i="6" s="1"/>
  <c r="F17" i="6" s="1"/>
  <c r="G16" i="6" s="1"/>
  <c r="H15" i="6" s="1"/>
  <c r="I14" i="6" s="1"/>
  <c r="J13" i="6" s="1"/>
  <c r="K12" i="6" s="1"/>
  <c r="L11" i="6" s="1"/>
  <c r="M10" i="6" s="1"/>
  <c r="N9" i="6" s="1"/>
  <c r="O8" i="6" s="1"/>
  <c r="P7" i="6" s="1"/>
  <c r="Q6" i="6" s="1"/>
  <c r="R5" i="6" s="1"/>
  <c r="S4" i="6" s="1"/>
  <c r="T3" i="6" s="1"/>
  <c r="X3" i="6" s="1"/>
  <c r="G19" i="6"/>
  <c r="H18" i="6" s="1"/>
  <c r="I17" i="6" s="1"/>
  <c r="J16" i="6" s="1"/>
  <c r="K15" i="6" s="1"/>
  <c r="L14" i="6" s="1"/>
  <c r="M13" i="6" s="1"/>
  <c r="N12" i="6" s="1"/>
  <c r="O11" i="6" s="1"/>
  <c r="P10" i="6" s="1"/>
  <c r="Q9" i="6" s="1"/>
  <c r="R8" i="6" s="1"/>
  <c r="S7" i="6" s="1"/>
  <c r="T6" i="6" s="1"/>
  <c r="C19" i="6"/>
  <c r="D18" i="6" s="1"/>
  <c r="E17" i="6" s="1"/>
  <c r="F16" i="6" s="1"/>
  <c r="G15" i="6" s="1"/>
  <c r="H14" i="6" s="1"/>
  <c r="I13" i="6" s="1"/>
  <c r="J12" i="6" s="1"/>
  <c r="K11" i="6" s="1"/>
  <c r="L10" i="6" s="1"/>
  <c r="M9" i="6" s="1"/>
  <c r="N8" i="6" s="1"/>
  <c r="O7" i="6" s="1"/>
  <c r="P6" i="6" s="1"/>
  <c r="Q5" i="6" s="1"/>
  <c r="R4" i="6" s="1"/>
  <c r="S3" i="6" s="1"/>
  <c r="T2" i="6" s="1"/>
  <c r="X2" i="6" s="1"/>
  <c r="C18" i="6"/>
  <c r="C17" i="6"/>
  <c r="D16" i="6"/>
  <c r="E15" i="6" s="1"/>
  <c r="F14" i="6" s="1"/>
  <c r="G13" i="6" s="1"/>
  <c r="H12" i="6" s="1"/>
  <c r="I11" i="6" s="1"/>
  <c r="J10" i="6" s="1"/>
  <c r="K9" i="6" s="1"/>
  <c r="L8" i="6" s="1"/>
  <c r="M7" i="6" s="1"/>
  <c r="N6" i="6" s="1"/>
  <c r="O5" i="6" s="1"/>
  <c r="P4" i="6" s="1"/>
  <c r="Q3" i="6" s="1"/>
  <c r="R2" i="6" s="1"/>
  <c r="C16" i="6"/>
  <c r="D15" i="6"/>
  <c r="E14" i="6" s="1"/>
  <c r="F13" i="6" s="1"/>
  <c r="G12" i="6" s="1"/>
  <c r="H11" i="6" s="1"/>
  <c r="I10" i="6" s="1"/>
  <c r="J9" i="6" s="1"/>
  <c r="K8" i="6" s="1"/>
  <c r="L7" i="6" s="1"/>
  <c r="M6" i="6" s="1"/>
  <c r="N5" i="6" s="1"/>
  <c r="O4" i="6" s="1"/>
  <c r="P3" i="6" s="1"/>
  <c r="Q2" i="6" s="1"/>
  <c r="C15" i="6"/>
  <c r="C14" i="6"/>
  <c r="C13" i="6"/>
  <c r="D12" i="6" s="1"/>
  <c r="E11" i="6" s="1"/>
  <c r="F10" i="6" s="1"/>
  <c r="G9" i="6" s="1"/>
  <c r="H8" i="6" s="1"/>
  <c r="I7" i="6" s="1"/>
  <c r="J6" i="6" s="1"/>
  <c r="K5" i="6" s="1"/>
  <c r="L4" i="6" s="1"/>
  <c r="M3" i="6" s="1"/>
  <c r="N2" i="6" s="1"/>
  <c r="C12" i="6"/>
  <c r="C11" i="6"/>
  <c r="D10" i="6"/>
  <c r="E9" i="6" s="1"/>
  <c r="F8" i="6" s="1"/>
  <c r="G7" i="6" s="1"/>
  <c r="H6" i="6" s="1"/>
  <c r="I5" i="6" s="1"/>
  <c r="J4" i="6" s="1"/>
  <c r="K3" i="6" s="1"/>
  <c r="L2" i="6" s="1"/>
  <c r="C10" i="6"/>
  <c r="C9" i="6"/>
  <c r="D8" i="6"/>
  <c r="E7" i="6" s="1"/>
  <c r="F6" i="6" s="1"/>
  <c r="G5" i="6" s="1"/>
  <c r="H4" i="6" s="1"/>
  <c r="I3" i="6" s="1"/>
  <c r="J2" i="6" s="1"/>
  <c r="C8" i="6"/>
  <c r="C7" i="6"/>
  <c r="D6" i="6"/>
  <c r="E5" i="6" s="1"/>
  <c r="F4" i="6" s="1"/>
  <c r="G3" i="6" s="1"/>
  <c r="H2" i="6" s="1"/>
  <c r="C6" i="6"/>
  <c r="C5" i="6"/>
  <c r="C4" i="6"/>
  <c r="D3" i="6" s="1"/>
  <c r="E2" i="6" s="1"/>
  <c r="C3" i="6"/>
  <c r="D2" i="6"/>
  <c r="C2" i="6"/>
  <c r="X88" i="8" l="1"/>
  <c r="X203" i="8"/>
  <c r="X244" i="8"/>
  <c r="X338" i="8"/>
  <c r="X99" i="8"/>
  <c r="X247" i="8"/>
  <c r="X229" i="8"/>
  <c r="Y229" i="8" s="1"/>
  <c r="X372" i="8"/>
  <c r="X234" i="8"/>
  <c r="X83" i="8"/>
  <c r="Y83" i="8" s="1"/>
  <c r="X383" i="8"/>
  <c r="Y383" i="8" s="1"/>
  <c r="X350" i="8"/>
  <c r="Y350" i="8" s="1"/>
  <c r="X18" i="8"/>
  <c r="Y18" i="8" s="1"/>
  <c r="X37" i="8"/>
  <c r="Y37" i="8" s="1"/>
  <c r="X54" i="8"/>
  <c r="X71" i="8"/>
  <c r="Y71" i="8" s="1"/>
  <c r="X67" i="8"/>
  <c r="Y67" i="8" s="1"/>
  <c r="X323" i="8"/>
  <c r="Y323" i="8" s="1"/>
  <c r="X161" i="8"/>
  <c r="Y161" i="8" s="1"/>
  <c r="X291" i="8"/>
  <c r="Y291" i="8" s="1"/>
  <c r="X4" i="8"/>
  <c r="X7" i="8"/>
  <c r="Y7" i="8" s="1"/>
  <c r="X182" i="8"/>
  <c r="X312" i="8"/>
  <c r="Y312" i="8" s="1"/>
  <c r="X362" i="8"/>
  <c r="Y362" i="8" s="1"/>
  <c r="X228" i="8"/>
  <c r="Y228" i="8" s="1"/>
  <c r="X79" i="8"/>
  <c r="Y79" i="8" s="1"/>
  <c r="X264" i="8"/>
  <c r="Y264" i="8" s="1"/>
  <c r="X12" i="8"/>
  <c r="Y12" i="8" s="1"/>
  <c r="X297" i="8"/>
  <c r="Y297" i="8" s="1"/>
  <c r="X63" i="8"/>
  <c r="Y63" i="8" s="1"/>
  <c r="X341" i="8"/>
  <c r="Y341" i="8" s="1"/>
  <c r="X232" i="8"/>
  <c r="Y232" i="8" s="1"/>
  <c r="X208" i="8"/>
  <c r="X298" i="8"/>
  <c r="X235" i="8"/>
  <c r="Y235" i="8" s="1"/>
  <c r="X316" i="8"/>
  <c r="Y316" i="8" s="1"/>
  <c r="X389" i="8"/>
  <c r="Y389" i="8" s="1"/>
  <c r="X220" i="8"/>
  <c r="Y220" i="8" s="1"/>
  <c r="X20" i="8"/>
  <c r="Y20" i="8" s="1"/>
  <c r="X69" i="8"/>
  <c r="Y69" i="8" s="1"/>
  <c r="X134" i="8"/>
  <c r="Y134" i="8" s="1"/>
  <c r="X146" i="8"/>
  <c r="Y146" i="8" s="1"/>
  <c r="X359" i="8"/>
  <c r="Y359" i="8" s="1"/>
  <c r="X388" i="8"/>
  <c r="Y388" i="8" s="1"/>
  <c r="X2" i="8"/>
  <c r="Y2" i="8" s="1"/>
  <c r="X21" i="8"/>
  <c r="Y21" i="8" s="1"/>
  <c r="X39" i="8"/>
  <c r="Y39" i="8" s="1"/>
  <c r="X70" i="8"/>
  <c r="Y70" i="8" s="1"/>
  <c r="X211" i="8"/>
  <c r="Y211" i="8" s="1"/>
  <c r="X390" i="8"/>
  <c r="Y390" i="8" s="1"/>
  <c r="X399" i="8"/>
  <c r="Y399" i="8" s="1"/>
  <c r="X136" i="8"/>
  <c r="Y136" i="8" s="1"/>
  <c r="X223" i="8"/>
  <c r="Y223" i="8" s="1"/>
  <c r="X24" i="8"/>
  <c r="Y24" i="8" s="1"/>
  <c r="X65" i="8"/>
  <c r="X111" i="8"/>
  <c r="Y111" i="8" s="1"/>
  <c r="X202" i="8"/>
  <c r="Y202" i="8" s="1"/>
  <c r="X27" i="8"/>
  <c r="Y27" i="8" s="1"/>
  <c r="X64" i="8"/>
  <c r="Y64" i="8" s="1"/>
  <c r="X81" i="8"/>
  <c r="Y81" i="8" s="1"/>
  <c r="X120" i="8"/>
  <c r="X184" i="8"/>
  <c r="Y184" i="8" s="1"/>
  <c r="X199" i="8"/>
  <c r="Y199" i="8" s="1"/>
  <c r="X374" i="8"/>
  <c r="Y374" i="8" s="1"/>
  <c r="X395" i="8"/>
  <c r="Y395" i="8" s="1"/>
  <c r="X107" i="8"/>
  <c r="Y107" i="8" s="1"/>
  <c r="X23" i="8"/>
  <c r="Y23" i="8" s="1"/>
  <c r="X40" i="8"/>
  <c r="Y40" i="8" s="1"/>
  <c r="X94" i="8"/>
  <c r="X386" i="8"/>
  <c r="Y386" i="8" s="1"/>
  <c r="X396" i="8"/>
  <c r="Y396" i="8" s="1"/>
  <c r="X11" i="8"/>
  <c r="Y11" i="8" s="1"/>
  <c r="X51" i="8"/>
  <c r="Y51" i="8" s="1"/>
  <c r="X93" i="8"/>
  <c r="Y93" i="8" s="1"/>
  <c r="X52" i="8"/>
  <c r="Y52" i="8" s="1"/>
  <c r="X86" i="8"/>
  <c r="X22" i="8"/>
  <c r="Y22" i="8" s="1"/>
  <c r="X196" i="8"/>
  <c r="Y196" i="8" s="1"/>
  <c r="X310" i="8"/>
  <c r="Y310" i="8" s="1"/>
  <c r="D387" i="8"/>
  <c r="E386" i="8" s="1"/>
  <c r="F385" i="8" s="1"/>
  <c r="G384" i="8" s="1"/>
  <c r="H383" i="8" s="1"/>
  <c r="I382" i="8" s="1"/>
  <c r="J381" i="8" s="1"/>
  <c r="K380" i="8" s="1"/>
  <c r="L379" i="8" s="1"/>
  <c r="M378" i="8" s="1"/>
  <c r="N377" i="8" s="1"/>
  <c r="O376" i="8" s="1"/>
  <c r="P375" i="8" s="1"/>
  <c r="Q374" i="8" s="1"/>
  <c r="R373" i="8" s="1"/>
  <c r="S372" i="8" s="1"/>
  <c r="T371" i="8" s="1"/>
  <c r="X371" i="8" s="1"/>
  <c r="Y371" i="8" s="1"/>
  <c r="X53" i="8"/>
  <c r="X326" i="8"/>
  <c r="Y326" i="8" s="1"/>
  <c r="X398" i="8"/>
  <c r="Y398" i="8" s="1"/>
  <c r="X175" i="8"/>
  <c r="Y175" i="8" s="1"/>
  <c r="X38" i="15"/>
  <c r="Y38" i="15" s="1"/>
  <c r="X79" i="15"/>
  <c r="Y79" i="15" s="1"/>
  <c r="X85" i="15"/>
  <c r="X92" i="15"/>
  <c r="X80" i="15"/>
  <c r="Y80" i="15" s="1"/>
  <c r="X19" i="15"/>
  <c r="Y19" i="15" s="1"/>
  <c r="X10" i="15"/>
  <c r="Y10" i="15" s="1"/>
  <c r="X37" i="15"/>
  <c r="X50" i="15"/>
  <c r="D27" i="15"/>
  <c r="E26" i="15" s="1"/>
  <c r="F25" i="15" s="1"/>
  <c r="G24" i="15" s="1"/>
  <c r="H23" i="15" s="1"/>
  <c r="I22" i="15" s="1"/>
  <c r="J21" i="15" s="1"/>
  <c r="K20" i="15" s="1"/>
  <c r="L19" i="15" s="1"/>
  <c r="M18" i="15" s="1"/>
  <c r="N17" i="15" s="1"/>
  <c r="O16" i="15" s="1"/>
  <c r="P15" i="15" s="1"/>
  <c r="Q14" i="15" s="1"/>
  <c r="R13" i="15" s="1"/>
  <c r="S12" i="15" s="1"/>
  <c r="T11" i="15" s="1"/>
  <c r="X11" i="15" s="1"/>
  <c r="Y11" i="15" s="1"/>
  <c r="X40" i="15"/>
  <c r="Y40" i="15" s="1"/>
  <c r="X55" i="15"/>
  <c r="D37" i="15"/>
  <c r="E36" i="15" s="1"/>
  <c r="F35" i="15" s="1"/>
  <c r="G34" i="15" s="1"/>
  <c r="H33" i="15" s="1"/>
  <c r="I32" i="15" s="1"/>
  <c r="J31" i="15" s="1"/>
  <c r="K30" i="15" s="1"/>
  <c r="L29" i="15" s="1"/>
  <c r="M28" i="15" s="1"/>
  <c r="N27" i="15" s="1"/>
  <c r="O26" i="15" s="1"/>
  <c r="P25" i="15" s="1"/>
  <c r="Q24" i="15" s="1"/>
  <c r="R23" i="15" s="1"/>
  <c r="S22" i="15" s="1"/>
  <c r="T21" i="15" s="1"/>
  <c r="X21" i="15" s="1"/>
  <c r="Y21" i="15" s="1"/>
  <c r="X94" i="15"/>
  <c r="Y94" i="15" s="1"/>
  <c r="X18" i="15"/>
  <c r="Y18" i="15" s="1"/>
  <c r="X49" i="15"/>
  <c r="Y49" i="15" s="1"/>
  <c r="X68" i="15"/>
  <c r="X48" i="15"/>
  <c r="X62" i="15"/>
  <c r="Y62" i="15" s="1"/>
  <c r="X3" i="15"/>
  <c r="Y3" i="15" s="1"/>
  <c r="X35" i="15"/>
  <c r="Y35" i="15" s="1"/>
  <c r="D49" i="15"/>
  <c r="E48" i="15" s="1"/>
  <c r="F47" i="15" s="1"/>
  <c r="G46" i="15" s="1"/>
  <c r="H45" i="15" s="1"/>
  <c r="I44" i="15" s="1"/>
  <c r="J43" i="15" s="1"/>
  <c r="K42" i="15" s="1"/>
  <c r="L41" i="15" s="1"/>
  <c r="M40" i="15" s="1"/>
  <c r="N39" i="15" s="1"/>
  <c r="O38" i="15" s="1"/>
  <c r="P37" i="15" s="1"/>
  <c r="Q36" i="15" s="1"/>
  <c r="R35" i="15" s="1"/>
  <c r="S34" i="15" s="1"/>
  <c r="T33" i="15" s="1"/>
  <c r="X33" i="15" s="1"/>
  <c r="Y33" i="15" s="1"/>
  <c r="X34" i="15"/>
  <c r="X24" i="15"/>
  <c r="Y24" i="15" s="1"/>
  <c r="X16" i="15"/>
  <c r="Y16" i="15" s="1"/>
  <c r="X77" i="15"/>
  <c r="Y77" i="15" s="1"/>
  <c r="X4" i="15"/>
  <c r="Y4" i="15" s="1"/>
  <c r="D100" i="15"/>
  <c r="E99" i="15" s="1"/>
  <c r="F98" i="15" s="1"/>
  <c r="G97" i="15" s="1"/>
  <c r="H96" i="15" s="1"/>
  <c r="I95" i="15" s="1"/>
  <c r="J94" i="15" s="1"/>
  <c r="K93" i="15" s="1"/>
  <c r="L92" i="15" s="1"/>
  <c r="M91" i="15" s="1"/>
  <c r="N90" i="15" s="1"/>
  <c r="O89" i="15" s="1"/>
  <c r="P88" i="15" s="1"/>
  <c r="Q87" i="15" s="1"/>
  <c r="R86" i="15" s="1"/>
  <c r="S85" i="15" s="1"/>
  <c r="T84" i="15" s="1"/>
  <c r="D23" i="15"/>
  <c r="E22" i="15" s="1"/>
  <c r="F21" i="15" s="1"/>
  <c r="G20" i="15" s="1"/>
  <c r="H19" i="15" s="1"/>
  <c r="I18" i="15" s="1"/>
  <c r="J17" i="15" s="1"/>
  <c r="K16" i="15" s="1"/>
  <c r="L15" i="15" s="1"/>
  <c r="M14" i="15" s="1"/>
  <c r="N13" i="15" s="1"/>
  <c r="O12" i="15" s="1"/>
  <c r="P11" i="15" s="1"/>
  <c r="Q10" i="15" s="1"/>
  <c r="R9" i="15" s="1"/>
  <c r="S8" i="15" s="1"/>
  <c r="T7" i="15" s="1"/>
  <c r="X7" i="15" s="1"/>
  <c r="Y7" i="15" s="1"/>
  <c r="X98" i="15"/>
  <c r="Y98" i="15" s="1"/>
  <c r="Y55" i="15"/>
  <c r="Y34" i="15"/>
  <c r="F9" i="15"/>
  <c r="X14" i="15"/>
  <c r="F6" i="15"/>
  <c r="G5" i="15" s="1"/>
  <c r="H4" i="15" s="1"/>
  <c r="I3" i="15" s="1"/>
  <c r="J2" i="15" s="1"/>
  <c r="Y37" i="15"/>
  <c r="E17" i="15"/>
  <c r="F16" i="15" s="1"/>
  <c r="Y15" i="15"/>
  <c r="Y46" i="15"/>
  <c r="J82" i="15"/>
  <c r="K81" i="15" s="1"/>
  <c r="L80" i="15" s="1"/>
  <c r="M79" i="15" s="1"/>
  <c r="N78" i="15" s="1"/>
  <c r="O77" i="15" s="1"/>
  <c r="P76" i="15" s="1"/>
  <c r="Q75" i="15" s="1"/>
  <c r="R74" i="15" s="1"/>
  <c r="S73" i="15" s="1"/>
  <c r="T72" i="15" s="1"/>
  <c r="X72" i="15" s="1"/>
  <c r="Y23" i="15"/>
  <c r="Y53" i="15"/>
  <c r="E56" i="15"/>
  <c r="F55" i="15" s="1"/>
  <c r="G54" i="15" s="1"/>
  <c r="H53" i="15" s="1"/>
  <c r="I52" i="15" s="1"/>
  <c r="J51" i="15" s="1"/>
  <c r="K50" i="15" s="1"/>
  <c r="L49" i="15" s="1"/>
  <c r="M48" i="15" s="1"/>
  <c r="N47" i="15" s="1"/>
  <c r="O46" i="15" s="1"/>
  <c r="P45" i="15" s="1"/>
  <c r="Q44" i="15" s="1"/>
  <c r="R43" i="15" s="1"/>
  <c r="S42" i="15" s="1"/>
  <c r="T41" i="15" s="1"/>
  <c r="Y36" i="15"/>
  <c r="Y60" i="15"/>
  <c r="X6" i="15"/>
  <c r="X22" i="15"/>
  <c r="X65" i="15"/>
  <c r="Y61" i="15"/>
  <c r="E81" i="15"/>
  <c r="Y85" i="15"/>
  <c r="D33" i="15"/>
  <c r="Y43" i="15"/>
  <c r="Y48" i="15"/>
  <c r="G116" i="15"/>
  <c r="H115" i="15" s="1"/>
  <c r="I114" i="15" s="1"/>
  <c r="J113" i="15" s="1"/>
  <c r="K112" i="15" s="1"/>
  <c r="L111" i="15" s="1"/>
  <c r="M110" i="15" s="1"/>
  <c r="N109" i="15" s="1"/>
  <c r="O108" i="15" s="1"/>
  <c r="P107" i="15" s="1"/>
  <c r="Q106" i="15" s="1"/>
  <c r="R105" i="15" s="1"/>
  <c r="S104" i="15" s="1"/>
  <c r="T103" i="15" s="1"/>
  <c r="D13" i="15"/>
  <c r="E12" i="15" s="1"/>
  <c r="F11" i="15" s="1"/>
  <c r="G10" i="15" s="1"/>
  <c r="H9" i="15" s="1"/>
  <c r="I8" i="15" s="1"/>
  <c r="J7" i="15" s="1"/>
  <c r="K6" i="15" s="1"/>
  <c r="L5" i="15" s="1"/>
  <c r="M4" i="15" s="1"/>
  <c r="N3" i="15" s="1"/>
  <c r="O2" i="15" s="1"/>
  <c r="X26" i="15"/>
  <c r="D25" i="15"/>
  <c r="E24" i="15" s="1"/>
  <c r="F23" i="15" s="1"/>
  <c r="G22" i="15" s="1"/>
  <c r="H21" i="15" s="1"/>
  <c r="I20" i="15" s="1"/>
  <c r="J19" i="15" s="1"/>
  <c r="K18" i="15" s="1"/>
  <c r="L17" i="15" s="1"/>
  <c r="M16" i="15" s="1"/>
  <c r="N15" i="15" s="1"/>
  <c r="O14" i="15" s="1"/>
  <c r="P13" i="15" s="1"/>
  <c r="Q12" i="15" s="1"/>
  <c r="R11" i="15" s="1"/>
  <c r="S10" i="15" s="1"/>
  <c r="T9" i="15" s="1"/>
  <c r="X9" i="15" s="1"/>
  <c r="X30" i="15"/>
  <c r="D29" i="15"/>
  <c r="E28" i="15" s="1"/>
  <c r="F27" i="15" s="1"/>
  <c r="G26" i="15" s="1"/>
  <c r="H25" i="15" s="1"/>
  <c r="I24" i="15" s="1"/>
  <c r="J23" i="15" s="1"/>
  <c r="K22" i="15" s="1"/>
  <c r="L21" i="15" s="1"/>
  <c r="M20" i="15" s="1"/>
  <c r="N19" i="15" s="1"/>
  <c r="O18" i="15" s="1"/>
  <c r="P17" i="15" s="1"/>
  <c r="Q16" i="15" s="1"/>
  <c r="R15" i="15" s="1"/>
  <c r="S14" i="15" s="1"/>
  <c r="T13" i="15" s="1"/>
  <c r="X13" i="15" s="1"/>
  <c r="X56" i="15"/>
  <c r="X70" i="15"/>
  <c r="Y88" i="15"/>
  <c r="Y31" i="15"/>
  <c r="Y92" i="15"/>
  <c r="X29" i="15"/>
  <c r="D12" i="15"/>
  <c r="E11" i="15" s="1"/>
  <c r="X59" i="15"/>
  <c r="D58" i="15"/>
  <c r="E57" i="15" s="1"/>
  <c r="F56" i="15" s="1"/>
  <c r="G55" i="15" s="1"/>
  <c r="H54" i="15" s="1"/>
  <c r="I53" i="15" s="1"/>
  <c r="J52" i="15" s="1"/>
  <c r="K51" i="15" s="1"/>
  <c r="L50" i="15" s="1"/>
  <c r="M49" i="15" s="1"/>
  <c r="N48" i="15" s="1"/>
  <c r="O47" i="15" s="1"/>
  <c r="P46" i="15" s="1"/>
  <c r="Q45" i="15" s="1"/>
  <c r="R44" i="15" s="1"/>
  <c r="S43" i="15" s="1"/>
  <c r="T42" i="15" s="1"/>
  <c r="X42" i="15" s="1"/>
  <c r="Y67" i="15"/>
  <c r="D55" i="15"/>
  <c r="E54" i="15" s="1"/>
  <c r="F53" i="15" s="1"/>
  <c r="G52" i="15" s="1"/>
  <c r="X20" i="15"/>
  <c r="X44" i="15"/>
  <c r="X47" i="15"/>
  <c r="X51" i="15"/>
  <c r="D3" i="15"/>
  <c r="X41" i="15"/>
  <c r="Y57" i="15"/>
  <c r="Y28" i="15"/>
  <c r="Y52" i="15"/>
  <c r="E20" i="15"/>
  <c r="F19" i="15" s="1"/>
  <c r="G18" i="15" s="1"/>
  <c r="H17" i="15" s="1"/>
  <c r="I16" i="15" s="1"/>
  <c r="J15" i="15" s="1"/>
  <c r="K14" i="15" s="1"/>
  <c r="L13" i="15" s="1"/>
  <c r="M12" i="15" s="1"/>
  <c r="N11" i="15" s="1"/>
  <c r="O10" i="15" s="1"/>
  <c r="P9" i="15" s="1"/>
  <c r="Q8" i="15" s="1"/>
  <c r="R7" i="15" s="1"/>
  <c r="S6" i="15" s="1"/>
  <c r="T5" i="15" s="1"/>
  <c r="X5" i="15" s="1"/>
  <c r="D41" i="15"/>
  <c r="E40" i="15" s="1"/>
  <c r="D43" i="15"/>
  <c r="E42" i="15" s="1"/>
  <c r="F41" i="15" s="1"/>
  <c r="G40" i="15" s="1"/>
  <c r="H39" i="15" s="1"/>
  <c r="I38" i="15" s="1"/>
  <c r="J37" i="15" s="1"/>
  <c r="K36" i="15" s="1"/>
  <c r="L35" i="15" s="1"/>
  <c r="M34" i="15" s="1"/>
  <c r="N33" i="15" s="1"/>
  <c r="O32" i="15" s="1"/>
  <c r="P31" i="15" s="1"/>
  <c r="Q30" i="15" s="1"/>
  <c r="R29" i="15" s="1"/>
  <c r="S28" i="15" s="1"/>
  <c r="T27" i="15" s="1"/>
  <c r="X27" i="15" s="1"/>
  <c r="X58" i="15"/>
  <c r="D61" i="15"/>
  <c r="E60" i="15" s="1"/>
  <c r="X82" i="15"/>
  <c r="X64" i="15"/>
  <c r="Y68" i="15"/>
  <c r="D70" i="15"/>
  <c r="X84" i="15"/>
  <c r="X69" i="15"/>
  <c r="X78" i="15"/>
  <c r="X81" i="15"/>
  <c r="Y86" i="15"/>
  <c r="X97" i="15"/>
  <c r="D111" i="15"/>
  <c r="D24" i="15"/>
  <c r="D28" i="15"/>
  <c r="Y50" i="15"/>
  <c r="Y76" i="15"/>
  <c r="X63" i="15"/>
  <c r="X93" i="15"/>
  <c r="X74" i="15"/>
  <c r="X83" i="15"/>
  <c r="E105" i="15"/>
  <c r="E115" i="15"/>
  <c r="X75" i="15"/>
  <c r="X89" i="15"/>
  <c r="U89" i="15" a="1"/>
  <c r="U89" i="15" s="1"/>
  <c r="V89" i="15" s="1"/>
  <c r="W89" i="15" s="1"/>
  <c r="X71" i="15"/>
  <c r="X87" i="15"/>
  <c r="D89" i="15"/>
  <c r="E88" i="15" s="1"/>
  <c r="F87" i="15" s="1"/>
  <c r="G86" i="15" s="1"/>
  <c r="H85" i="15" s="1"/>
  <c r="I84" i="15" s="1"/>
  <c r="J83" i="15" s="1"/>
  <c r="K82" i="15" s="1"/>
  <c r="L81" i="15" s="1"/>
  <c r="M80" i="15" s="1"/>
  <c r="N79" i="15" s="1"/>
  <c r="O78" i="15" s="1"/>
  <c r="P77" i="15" s="1"/>
  <c r="Q76" i="15" s="1"/>
  <c r="R75" i="15" s="1"/>
  <c r="S74" i="15" s="1"/>
  <c r="T73" i="15" s="1"/>
  <c r="X73" i="15" s="1"/>
  <c r="X99" i="15"/>
  <c r="D112" i="15"/>
  <c r="E111" i="15" s="1"/>
  <c r="F110" i="15" s="1"/>
  <c r="G109" i="15" s="1"/>
  <c r="H108" i="15" s="1"/>
  <c r="I107" i="15" s="1"/>
  <c r="J106" i="15" s="1"/>
  <c r="K105" i="15" s="1"/>
  <c r="L104" i="15" s="1"/>
  <c r="M103" i="15" s="1"/>
  <c r="N102" i="15" s="1"/>
  <c r="O101" i="15" s="1"/>
  <c r="P100" i="15" s="1"/>
  <c r="Q99" i="15" s="1"/>
  <c r="R98" i="15" s="1"/>
  <c r="S97" i="15" s="1"/>
  <c r="T96" i="15" s="1"/>
  <c r="X96" i="15" s="1"/>
  <c r="M116" i="15"/>
  <c r="N115" i="15" s="1"/>
  <c r="O114" i="15" s="1"/>
  <c r="P113" i="15" s="1"/>
  <c r="Q112" i="15" s="1"/>
  <c r="R111" i="15" s="1"/>
  <c r="S110" i="15" s="1"/>
  <c r="T109" i="15" s="1"/>
  <c r="D107" i="15"/>
  <c r="X83" i="12"/>
  <c r="Y83" i="12" s="1"/>
  <c r="X96" i="12"/>
  <c r="Y96" i="12" s="1"/>
  <c r="X64" i="12"/>
  <c r="Y64" i="12" s="1"/>
  <c r="X91" i="12"/>
  <c r="D115" i="12"/>
  <c r="E114" i="12" s="1"/>
  <c r="F113" i="12" s="1"/>
  <c r="G112" i="12" s="1"/>
  <c r="H111" i="12" s="1"/>
  <c r="I110" i="12" s="1"/>
  <c r="J109" i="12" s="1"/>
  <c r="K108" i="12" s="1"/>
  <c r="L107" i="12" s="1"/>
  <c r="M106" i="12" s="1"/>
  <c r="N105" i="12" s="1"/>
  <c r="O104" i="12" s="1"/>
  <c r="P103" i="12" s="1"/>
  <c r="Q102" i="12" s="1"/>
  <c r="R101" i="12" s="1"/>
  <c r="S100" i="12" s="1"/>
  <c r="T99" i="12" s="1"/>
  <c r="X48" i="12"/>
  <c r="Y48" i="12" s="1"/>
  <c r="X92" i="12"/>
  <c r="Y92" i="12" s="1"/>
  <c r="X52" i="12"/>
  <c r="Y52" i="12" s="1"/>
  <c r="X15" i="12"/>
  <c r="Y15" i="12" s="1"/>
  <c r="X67" i="12"/>
  <c r="Y67" i="12" s="1"/>
  <c r="X57" i="12"/>
  <c r="Y57" i="12" s="1"/>
  <c r="X10" i="12"/>
  <c r="Y10" i="12" s="1"/>
  <c r="X43" i="12"/>
  <c r="Y43" i="12" s="1"/>
  <c r="X46" i="12"/>
  <c r="Y46" i="12" s="1"/>
  <c r="X55" i="12"/>
  <c r="Y55" i="12" s="1"/>
  <c r="X16" i="12"/>
  <c r="Y16" i="12" s="1"/>
  <c r="X47" i="12"/>
  <c r="Y47" i="12" s="1"/>
  <c r="D66" i="12"/>
  <c r="E65" i="12" s="1"/>
  <c r="F64" i="12" s="1"/>
  <c r="G63" i="12" s="1"/>
  <c r="H62" i="12" s="1"/>
  <c r="I61" i="12" s="1"/>
  <c r="J60" i="12" s="1"/>
  <c r="K59" i="12" s="1"/>
  <c r="L58" i="12" s="1"/>
  <c r="M57" i="12" s="1"/>
  <c r="N56" i="12" s="1"/>
  <c r="O55" i="12" s="1"/>
  <c r="P54" i="12" s="1"/>
  <c r="Q53" i="12" s="1"/>
  <c r="R52" i="12" s="1"/>
  <c r="S51" i="12" s="1"/>
  <c r="T50" i="12" s="1"/>
  <c r="X50" i="12" s="1"/>
  <c r="X88" i="12"/>
  <c r="Y88" i="12" s="1"/>
  <c r="X12" i="12"/>
  <c r="Y12" i="12" s="1"/>
  <c r="X60" i="12"/>
  <c r="Y60" i="12" s="1"/>
  <c r="X84" i="12"/>
  <c r="Y84" i="12" s="1"/>
  <c r="X100" i="12"/>
  <c r="Y100" i="12" s="1"/>
  <c r="X59" i="12"/>
  <c r="Y59" i="12" s="1"/>
  <c r="X76" i="12"/>
  <c r="Y76" i="12" s="1"/>
  <c r="Y19" i="12"/>
  <c r="Y28" i="12"/>
  <c r="E6" i="12"/>
  <c r="F5" i="12" s="1"/>
  <c r="G4" i="12" s="1"/>
  <c r="H3" i="12" s="1"/>
  <c r="I2" i="12" s="1"/>
  <c r="Y33" i="12"/>
  <c r="G43" i="12"/>
  <c r="H42" i="12" s="1"/>
  <c r="I41" i="12" s="1"/>
  <c r="J40" i="12" s="1"/>
  <c r="K39" i="12" s="1"/>
  <c r="L38" i="12" s="1"/>
  <c r="M37" i="12" s="1"/>
  <c r="N36" i="12" s="1"/>
  <c r="O35" i="12" s="1"/>
  <c r="P34" i="12" s="1"/>
  <c r="Q33" i="12" s="1"/>
  <c r="R32" i="12" s="1"/>
  <c r="S31" i="12" s="1"/>
  <c r="T30" i="12" s="1"/>
  <c r="X30" i="12" s="1"/>
  <c r="Y94" i="12"/>
  <c r="Y5" i="12"/>
  <c r="Y18" i="12"/>
  <c r="Y14" i="12"/>
  <c r="Y25" i="12"/>
  <c r="Y29" i="12"/>
  <c r="Y51" i="12"/>
  <c r="Y8" i="12"/>
  <c r="Y42" i="12"/>
  <c r="X2" i="12"/>
  <c r="X13" i="12"/>
  <c r="X4" i="12"/>
  <c r="E10" i="12"/>
  <c r="F9" i="12" s="1"/>
  <c r="G8" i="12" s="1"/>
  <c r="H7" i="12" s="1"/>
  <c r="I6" i="12" s="1"/>
  <c r="J5" i="12" s="1"/>
  <c r="K4" i="12" s="1"/>
  <c r="L3" i="12" s="1"/>
  <c r="M2" i="12" s="1"/>
  <c r="Y66" i="12"/>
  <c r="D111" i="12"/>
  <c r="E110" i="12" s="1"/>
  <c r="F109" i="12" s="1"/>
  <c r="G108" i="12" s="1"/>
  <c r="H107" i="12" s="1"/>
  <c r="I106" i="12" s="1"/>
  <c r="J105" i="12" s="1"/>
  <c r="K104" i="12" s="1"/>
  <c r="L103" i="12" s="1"/>
  <c r="M102" i="12" s="1"/>
  <c r="N101" i="12" s="1"/>
  <c r="O100" i="12" s="1"/>
  <c r="P99" i="12" s="1"/>
  <c r="Q98" i="12" s="1"/>
  <c r="R97" i="12" s="1"/>
  <c r="S96" i="12" s="1"/>
  <c r="T95" i="12" s="1"/>
  <c r="X95" i="12" s="1"/>
  <c r="D25" i="12"/>
  <c r="E24" i="12" s="1"/>
  <c r="F23" i="12" s="1"/>
  <c r="G22" i="12" s="1"/>
  <c r="H21" i="12" s="1"/>
  <c r="I20" i="12" s="1"/>
  <c r="J19" i="12" s="1"/>
  <c r="K18" i="12" s="1"/>
  <c r="L17" i="12" s="1"/>
  <c r="M16" i="12" s="1"/>
  <c r="N15" i="12" s="1"/>
  <c r="O14" i="12" s="1"/>
  <c r="P13" i="12" s="1"/>
  <c r="Q12" i="12" s="1"/>
  <c r="R11" i="12" s="1"/>
  <c r="S10" i="12" s="1"/>
  <c r="T9" i="12" s="1"/>
  <c r="X9" i="12" s="1"/>
  <c r="D43" i="12"/>
  <c r="D9" i="12"/>
  <c r="E8" i="12" s="1"/>
  <c r="F7" i="12" s="1"/>
  <c r="G6" i="12" s="1"/>
  <c r="H5" i="12" s="1"/>
  <c r="I4" i="12" s="1"/>
  <c r="J3" i="12" s="1"/>
  <c r="K2" i="12" s="1"/>
  <c r="D15" i="12"/>
  <c r="X73" i="12"/>
  <c r="D72" i="12"/>
  <c r="X31" i="12"/>
  <c r="D61" i="12"/>
  <c r="E60" i="12" s="1"/>
  <c r="F59" i="12" s="1"/>
  <c r="G58" i="12" s="1"/>
  <c r="H57" i="12" s="1"/>
  <c r="I56" i="12" s="1"/>
  <c r="J55" i="12" s="1"/>
  <c r="K54" i="12" s="1"/>
  <c r="L53" i="12" s="1"/>
  <c r="M52" i="12" s="1"/>
  <c r="N51" i="12" s="1"/>
  <c r="O50" i="12" s="1"/>
  <c r="P49" i="12" s="1"/>
  <c r="Q48" i="12" s="1"/>
  <c r="R47" i="12" s="1"/>
  <c r="S46" i="12" s="1"/>
  <c r="T45" i="12" s="1"/>
  <c r="X45" i="12" s="1"/>
  <c r="D69" i="12"/>
  <c r="E68" i="12" s="1"/>
  <c r="F67" i="12" s="1"/>
  <c r="G66" i="12" s="1"/>
  <c r="H65" i="12" s="1"/>
  <c r="I64" i="12" s="1"/>
  <c r="J63" i="12" s="1"/>
  <c r="K62" i="12" s="1"/>
  <c r="L61" i="12" s="1"/>
  <c r="M60" i="12" s="1"/>
  <c r="N59" i="12" s="1"/>
  <c r="O58" i="12" s="1"/>
  <c r="P57" i="12" s="1"/>
  <c r="Q56" i="12" s="1"/>
  <c r="R55" i="12" s="1"/>
  <c r="S54" i="12" s="1"/>
  <c r="T53" i="12" s="1"/>
  <c r="X53" i="12" s="1"/>
  <c r="X80" i="12"/>
  <c r="D79" i="12"/>
  <c r="E78" i="12" s="1"/>
  <c r="F77" i="12" s="1"/>
  <c r="G76" i="12" s="1"/>
  <c r="H75" i="12" s="1"/>
  <c r="I74" i="12" s="1"/>
  <c r="J73" i="12" s="1"/>
  <c r="K72" i="12" s="1"/>
  <c r="L71" i="12" s="1"/>
  <c r="M70" i="12" s="1"/>
  <c r="N69" i="12" s="1"/>
  <c r="O68" i="12" s="1"/>
  <c r="P67" i="12" s="1"/>
  <c r="Q66" i="12" s="1"/>
  <c r="R65" i="12" s="1"/>
  <c r="S64" i="12" s="1"/>
  <c r="T63" i="12" s="1"/>
  <c r="X63" i="12" s="1"/>
  <c r="D55" i="12"/>
  <c r="E54" i="12" s="1"/>
  <c r="F53" i="12" s="1"/>
  <c r="G52" i="12" s="1"/>
  <c r="H51" i="12" s="1"/>
  <c r="I50" i="12" s="1"/>
  <c r="J49" i="12" s="1"/>
  <c r="K48" i="12" s="1"/>
  <c r="L47" i="12" s="1"/>
  <c r="M46" i="12" s="1"/>
  <c r="N45" i="12" s="1"/>
  <c r="O44" i="12" s="1"/>
  <c r="P43" i="12" s="1"/>
  <c r="Q42" i="12" s="1"/>
  <c r="R41" i="12" s="1"/>
  <c r="S40" i="12" s="1"/>
  <c r="T39" i="12" s="1"/>
  <c r="X39" i="12" s="1"/>
  <c r="Y89" i="12"/>
  <c r="X17" i="12"/>
  <c r="D57" i="12"/>
  <c r="E56" i="12" s="1"/>
  <c r="F55" i="12" s="1"/>
  <c r="G54" i="12" s="1"/>
  <c r="H53" i="12" s="1"/>
  <c r="I52" i="12" s="1"/>
  <c r="J51" i="12" s="1"/>
  <c r="K50" i="12" s="1"/>
  <c r="L49" i="12" s="1"/>
  <c r="M48" i="12" s="1"/>
  <c r="N47" i="12" s="1"/>
  <c r="O46" i="12" s="1"/>
  <c r="P45" i="12" s="1"/>
  <c r="Q44" i="12" s="1"/>
  <c r="R43" i="12" s="1"/>
  <c r="S42" i="12" s="1"/>
  <c r="T41" i="12" s="1"/>
  <c r="X41" i="12" s="1"/>
  <c r="D13" i="12"/>
  <c r="E12" i="12" s="1"/>
  <c r="F11" i="12" s="1"/>
  <c r="G10" i="12" s="1"/>
  <c r="H9" i="12" s="1"/>
  <c r="I8" i="12" s="1"/>
  <c r="J7" i="12" s="1"/>
  <c r="K6" i="12" s="1"/>
  <c r="L5" i="12" s="1"/>
  <c r="M4" i="12" s="1"/>
  <c r="N3" i="12" s="1"/>
  <c r="O2" i="12" s="1"/>
  <c r="X26" i="12"/>
  <c r="X58" i="12"/>
  <c r="D19" i="12"/>
  <c r="E18" i="12" s="1"/>
  <c r="E47" i="12"/>
  <c r="X23" i="12"/>
  <c r="X7" i="12"/>
  <c r="D12" i="12"/>
  <c r="E11" i="12" s="1"/>
  <c r="F10" i="12" s="1"/>
  <c r="G9" i="12" s="1"/>
  <c r="H8" i="12" s="1"/>
  <c r="I7" i="12" s="1"/>
  <c r="J6" i="12" s="1"/>
  <c r="K5" i="12" s="1"/>
  <c r="L4" i="12" s="1"/>
  <c r="M3" i="12" s="1"/>
  <c r="N2" i="12" s="1"/>
  <c r="X22" i="12"/>
  <c r="D37" i="12"/>
  <c r="E36" i="12" s="1"/>
  <c r="F35" i="12" s="1"/>
  <c r="G34" i="12" s="1"/>
  <c r="H33" i="12" s="1"/>
  <c r="I32" i="12" s="1"/>
  <c r="J31" i="12" s="1"/>
  <c r="K30" i="12" s="1"/>
  <c r="L29" i="12" s="1"/>
  <c r="M28" i="12" s="1"/>
  <c r="N27" i="12" s="1"/>
  <c r="O26" i="12" s="1"/>
  <c r="P25" i="12" s="1"/>
  <c r="Q24" i="12" s="1"/>
  <c r="R23" i="12" s="1"/>
  <c r="S22" i="12" s="1"/>
  <c r="T21" i="12" s="1"/>
  <c r="X21" i="12" s="1"/>
  <c r="X40" i="12"/>
  <c r="Y54" i="12"/>
  <c r="Y91" i="12"/>
  <c r="X11" i="12"/>
  <c r="D22" i="12"/>
  <c r="X24" i="12"/>
  <c r="X37" i="12"/>
  <c r="D36" i="12"/>
  <c r="E59" i="12"/>
  <c r="Y77" i="12"/>
  <c r="E51" i="12"/>
  <c r="F50" i="12" s="1"/>
  <c r="G49" i="12" s="1"/>
  <c r="X79" i="12"/>
  <c r="D78" i="12"/>
  <c r="E77" i="12" s="1"/>
  <c r="F76" i="12" s="1"/>
  <c r="G75" i="12" s="1"/>
  <c r="H74" i="12" s="1"/>
  <c r="I73" i="12" s="1"/>
  <c r="J72" i="12" s="1"/>
  <c r="K71" i="12" s="1"/>
  <c r="L70" i="12" s="1"/>
  <c r="M69" i="12" s="1"/>
  <c r="N68" i="12" s="1"/>
  <c r="O67" i="12" s="1"/>
  <c r="P66" i="12" s="1"/>
  <c r="Q65" i="12" s="1"/>
  <c r="R64" i="12" s="1"/>
  <c r="S63" i="12" s="1"/>
  <c r="T62" i="12" s="1"/>
  <c r="X62" i="12" s="1"/>
  <c r="D54" i="12"/>
  <c r="E53" i="12" s="1"/>
  <c r="F52" i="12" s="1"/>
  <c r="G51" i="12" s="1"/>
  <c r="H50" i="12" s="1"/>
  <c r="I49" i="12" s="1"/>
  <c r="J48" i="12" s="1"/>
  <c r="K47" i="12" s="1"/>
  <c r="L46" i="12" s="1"/>
  <c r="M45" i="12" s="1"/>
  <c r="N44" i="12" s="1"/>
  <c r="O43" i="12" s="1"/>
  <c r="P42" i="12" s="1"/>
  <c r="Q41" i="12" s="1"/>
  <c r="R40" i="12" s="1"/>
  <c r="S39" i="12" s="1"/>
  <c r="T38" i="12" s="1"/>
  <c r="X38" i="12" s="1"/>
  <c r="L118" i="12"/>
  <c r="M117" i="12" s="1"/>
  <c r="N116" i="12" s="1"/>
  <c r="O115" i="12" s="1"/>
  <c r="P114" i="12" s="1"/>
  <c r="Q113" i="12" s="1"/>
  <c r="R112" i="12" s="1"/>
  <c r="S111" i="12" s="1"/>
  <c r="T110" i="12" s="1"/>
  <c r="X35" i="12"/>
  <c r="X87" i="12"/>
  <c r="D86" i="12"/>
  <c r="E85" i="12" s="1"/>
  <c r="F84" i="12" s="1"/>
  <c r="G83" i="12" s="1"/>
  <c r="H82" i="12" s="1"/>
  <c r="I81" i="12" s="1"/>
  <c r="J80" i="12" s="1"/>
  <c r="K79" i="12" s="1"/>
  <c r="L78" i="12" s="1"/>
  <c r="M77" i="12" s="1"/>
  <c r="N76" i="12" s="1"/>
  <c r="O75" i="12" s="1"/>
  <c r="P74" i="12" s="1"/>
  <c r="Q73" i="12" s="1"/>
  <c r="R72" i="12" s="1"/>
  <c r="S71" i="12" s="1"/>
  <c r="T70" i="12" s="1"/>
  <c r="X70" i="12" s="1"/>
  <c r="X78" i="12"/>
  <c r="D77" i="12"/>
  <c r="E76" i="12" s="1"/>
  <c r="F75" i="12" s="1"/>
  <c r="G74" i="12" s="1"/>
  <c r="H73" i="12" s="1"/>
  <c r="I72" i="12" s="1"/>
  <c r="J71" i="12" s="1"/>
  <c r="K70" i="12" s="1"/>
  <c r="L69" i="12" s="1"/>
  <c r="M68" i="12" s="1"/>
  <c r="N67" i="12" s="1"/>
  <c r="O66" i="12" s="1"/>
  <c r="P65" i="12" s="1"/>
  <c r="Q64" i="12" s="1"/>
  <c r="R63" i="12" s="1"/>
  <c r="S62" i="12" s="1"/>
  <c r="T61" i="12" s="1"/>
  <c r="X61" i="12" s="1"/>
  <c r="F107" i="12"/>
  <c r="X68" i="12"/>
  <c r="X82" i="12"/>
  <c r="D81" i="12"/>
  <c r="D87" i="12"/>
  <c r="E86" i="12" s="1"/>
  <c r="F85" i="12" s="1"/>
  <c r="G84" i="12" s="1"/>
  <c r="H83" i="12" s="1"/>
  <c r="I82" i="12" s="1"/>
  <c r="J81" i="12" s="1"/>
  <c r="K80" i="12" s="1"/>
  <c r="L79" i="12" s="1"/>
  <c r="M78" i="12" s="1"/>
  <c r="N77" i="12" s="1"/>
  <c r="O76" i="12" s="1"/>
  <c r="P75" i="12" s="1"/>
  <c r="Q74" i="12" s="1"/>
  <c r="R73" i="12" s="1"/>
  <c r="S72" i="12" s="1"/>
  <c r="T71" i="12" s="1"/>
  <c r="X71" i="12" s="1"/>
  <c r="D90" i="12"/>
  <c r="E89" i="12" s="1"/>
  <c r="F88" i="12" s="1"/>
  <c r="G87" i="12" s="1"/>
  <c r="H86" i="12" s="1"/>
  <c r="I85" i="12" s="1"/>
  <c r="J84" i="12" s="1"/>
  <c r="K83" i="12" s="1"/>
  <c r="L82" i="12" s="1"/>
  <c r="M81" i="12" s="1"/>
  <c r="N80" i="12" s="1"/>
  <c r="O79" i="12" s="1"/>
  <c r="P78" i="12" s="1"/>
  <c r="Q77" i="12" s="1"/>
  <c r="R76" i="12" s="1"/>
  <c r="S75" i="12" s="1"/>
  <c r="T74" i="12" s="1"/>
  <c r="X74" i="12" s="1"/>
  <c r="X97" i="12"/>
  <c r="X86" i="12"/>
  <c r="X99" i="12"/>
  <c r="M118" i="12"/>
  <c r="N117" i="12" s="1"/>
  <c r="O116" i="12" s="1"/>
  <c r="P115" i="12" s="1"/>
  <c r="Q114" i="12" s="1"/>
  <c r="R113" i="12" s="1"/>
  <c r="S112" i="12" s="1"/>
  <c r="T111" i="12" s="1"/>
  <c r="X85" i="12"/>
  <c r="D88" i="12"/>
  <c r="E87" i="12" s="1"/>
  <c r="F86" i="12" s="1"/>
  <c r="G85" i="12" s="1"/>
  <c r="H84" i="12" s="1"/>
  <c r="I83" i="12" s="1"/>
  <c r="J82" i="12" s="1"/>
  <c r="K81" i="12" s="1"/>
  <c r="L80" i="12" s="1"/>
  <c r="M79" i="12" s="1"/>
  <c r="N78" i="12" s="1"/>
  <c r="O77" i="12" s="1"/>
  <c r="P76" i="12" s="1"/>
  <c r="Q75" i="12" s="1"/>
  <c r="R74" i="12" s="1"/>
  <c r="S73" i="12" s="1"/>
  <c r="T72" i="12" s="1"/>
  <c r="X72" i="12" s="1"/>
  <c r="X75" i="12"/>
  <c r="D85" i="12"/>
  <c r="E96" i="12"/>
  <c r="X98" i="12"/>
  <c r="X59" i="10"/>
  <c r="Y59" i="10" s="1"/>
  <c r="X94" i="10"/>
  <c r="Y94" i="10" s="1"/>
  <c r="X137" i="10"/>
  <c r="X79" i="10"/>
  <c r="Y79" i="10" s="1"/>
  <c r="X69" i="10"/>
  <c r="X33" i="10"/>
  <c r="X87" i="10"/>
  <c r="Y87" i="10" s="1"/>
  <c r="X96" i="10"/>
  <c r="Y96" i="10" s="1"/>
  <c r="X78" i="10"/>
  <c r="Y78" i="10" s="1"/>
  <c r="X51" i="10"/>
  <c r="Y51" i="10" s="1"/>
  <c r="X71" i="10"/>
  <c r="Y71" i="10" s="1"/>
  <c r="X158" i="10"/>
  <c r="Y158" i="10" s="1"/>
  <c r="X159" i="10"/>
  <c r="Y159" i="10" s="1"/>
  <c r="X161" i="10"/>
  <c r="Y161" i="10" s="1"/>
  <c r="X40" i="10"/>
  <c r="Y40" i="10" s="1"/>
  <c r="X70" i="10"/>
  <c r="Y70" i="10" s="1"/>
  <c r="X123" i="10"/>
  <c r="Y123" i="10" s="1"/>
  <c r="X63" i="10"/>
  <c r="Y63" i="10" s="1"/>
  <c r="X3" i="10"/>
  <c r="Y3" i="10" s="1"/>
  <c r="X108" i="10"/>
  <c r="Y108" i="10" s="1"/>
  <c r="X150" i="10"/>
  <c r="Y150" i="10" s="1"/>
  <c r="X4" i="10"/>
  <c r="Y4" i="10" s="1"/>
  <c r="X15" i="10"/>
  <c r="Y15" i="10" s="1"/>
  <c r="X23" i="10"/>
  <c r="Y23" i="10" s="1"/>
  <c r="X6" i="10"/>
  <c r="Y6" i="10" s="1"/>
  <c r="X41" i="10"/>
  <c r="Y41" i="10" s="1"/>
  <c r="X120" i="10"/>
  <c r="Y120" i="10" s="1"/>
  <c r="D119" i="10"/>
  <c r="E118" i="10" s="1"/>
  <c r="F117" i="10" s="1"/>
  <c r="G116" i="10" s="1"/>
  <c r="H115" i="10" s="1"/>
  <c r="I114" i="10" s="1"/>
  <c r="J113" i="10" s="1"/>
  <c r="K112" i="10" s="1"/>
  <c r="L111" i="10" s="1"/>
  <c r="M110" i="10" s="1"/>
  <c r="N109" i="10" s="1"/>
  <c r="O108" i="10" s="1"/>
  <c r="P107" i="10" s="1"/>
  <c r="Q106" i="10" s="1"/>
  <c r="R105" i="10" s="1"/>
  <c r="S104" i="10" s="1"/>
  <c r="T103" i="10" s="1"/>
  <c r="X103" i="10" s="1"/>
  <c r="Y103" i="10" s="1"/>
  <c r="X53" i="10"/>
  <c r="Y53" i="10" s="1"/>
  <c r="X149" i="10"/>
  <c r="Y149" i="10" s="1"/>
  <c r="D36" i="10"/>
  <c r="E35" i="10" s="1"/>
  <c r="F34" i="10" s="1"/>
  <c r="G33" i="10" s="1"/>
  <c r="H32" i="10" s="1"/>
  <c r="I31" i="10" s="1"/>
  <c r="J30" i="10" s="1"/>
  <c r="K29" i="10" s="1"/>
  <c r="L28" i="10" s="1"/>
  <c r="M27" i="10" s="1"/>
  <c r="N26" i="10" s="1"/>
  <c r="O25" i="10" s="1"/>
  <c r="P24" i="10" s="1"/>
  <c r="Q23" i="10" s="1"/>
  <c r="R22" i="10" s="1"/>
  <c r="S21" i="10" s="1"/>
  <c r="T20" i="10" s="1"/>
  <c r="X47" i="10"/>
  <c r="Y47" i="10" s="1"/>
  <c r="X48" i="10"/>
  <c r="Y48" i="10" s="1"/>
  <c r="X67" i="10"/>
  <c r="Y67" i="10" s="1"/>
  <c r="D102" i="10"/>
  <c r="E101" i="10" s="1"/>
  <c r="F100" i="10" s="1"/>
  <c r="G99" i="10" s="1"/>
  <c r="H98" i="10" s="1"/>
  <c r="I97" i="10" s="1"/>
  <c r="J96" i="10" s="1"/>
  <c r="K95" i="10" s="1"/>
  <c r="L94" i="10" s="1"/>
  <c r="M93" i="10" s="1"/>
  <c r="N92" i="10" s="1"/>
  <c r="O91" i="10" s="1"/>
  <c r="P90" i="10" s="1"/>
  <c r="Q89" i="10" s="1"/>
  <c r="R88" i="10" s="1"/>
  <c r="S87" i="10" s="1"/>
  <c r="T86" i="10" s="1"/>
  <c r="X86" i="10" s="1"/>
  <c r="Y86" i="10" s="1"/>
  <c r="X133" i="10"/>
  <c r="Y133" i="10" s="1"/>
  <c r="X49" i="10"/>
  <c r="Y49" i="10" s="1"/>
  <c r="X52" i="10"/>
  <c r="Y52" i="10" s="1"/>
  <c r="X146" i="10"/>
  <c r="Y146" i="10" s="1"/>
  <c r="D40" i="10"/>
  <c r="E39" i="10" s="1"/>
  <c r="F38" i="10" s="1"/>
  <c r="G37" i="10" s="1"/>
  <c r="H36" i="10" s="1"/>
  <c r="I35" i="10" s="1"/>
  <c r="J34" i="10" s="1"/>
  <c r="K33" i="10" s="1"/>
  <c r="L32" i="10" s="1"/>
  <c r="M31" i="10" s="1"/>
  <c r="N30" i="10" s="1"/>
  <c r="O29" i="10" s="1"/>
  <c r="P28" i="10" s="1"/>
  <c r="Q27" i="10" s="1"/>
  <c r="R26" i="10" s="1"/>
  <c r="S25" i="10" s="1"/>
  <c r="T24" i="10" s="1"/>
  <c r="X24" i="10" s="1"/>
  <c r="X151" i="10"/>
  <c r="Y151" i="10" s="1"/>
  <c r="D150" i="10"/>
  <c r="E149" i="10" s="1"/>
  <c r="F148" i="10" s="1"/>
  <c r="G147" i="10" s="1"/>
  <c r="X83" i="10"/>
  <c r="Y83" i="10" s="1"/>
  <c r="D82" i="10"/>
  <c r="E81" i="10" s="1"/>
  <c r="F80" i="10" s="1"/>
  <c r="G79" i="10" s="1"/>
  <c r="H78" i="10" s="1"/>
  <c r="I77" i="10" s="1"/>
  <c r="J76" i="10" s="1"/>
  <c r="K75" i="10" s="1"/>
  <c r="L74" i="10" s="1"/>
  <c r="M73" i="10" s="1"/>
  <c r="N72" i="10" s="1"/>
  <c r="O71" i="10" s="1"/>
  <c r="P70" i="10" s="1"/>
  <c r="Q69" i="10" s="1"/>
  <c r="R68" i="10" s="1"/>
  <c r="S67" i="10" s="1"/>
  <c r="T66" i="10" s="1"/>
  <c r="X66" i="10" s="1"/>
  <c r="Y66" i="10" s="1"/>
  <c r="X12" i="10"/>
  <c r="Y12" i="10" s="1"/>
  <c r="X135" i="10"/>
  <c r="Y135" i="10" s="1"/>
  <c r="D134" i="10"/>
  <c r="E133" i="10" s="1"/>
  <c r="F132" i="10" s="1"/>
  <c r="G131" i="10" s="1"/>
  <c r="H130" i="10" s="1"/>
  <c r="I129" i="10" s="1"/>
  <c r="J128" i="10" s="1"/>
  <c r="K127" i="10" s="1"/>
  <c r="L126" i="10" s="1"/>
  <c r="M125" i="10" s="1"/>
  <c r="N124" i="10" s="1"/>
  <c r="O123" i="10" s="1"/>
  <c r="P122" i="10" s="1"/>
  <c r="Q121" i="10" s="1"/>
  <c r="R120" i="10" s="1"/>
  <c r="S119" i="10" s="1"/>
  <c r="T118" i="10" s="1"/>
  <c r="X118" i="10" s="1"/>
  <c r="Y118" i="10" s="1"/>
  <c r="X16" i="10"/>
  <c r="Y16" i="10" s="1"/>
  <c r="X140" i="10"/>
  <c r="Y140" i="10" s="1"/>
  <c r="X106" i="10"/>
  <c r="Y106" i="10" s="1"/>
  <c r="X105" i="10"/>
  <c r="Y105" i="10" s="1"/>
  <c r="X126" i="10"/>
  <c r="Y126" i="10" s="1"/>
  <c r="X145" i="10"/>
  <c r="Y145" i="10" s="1"/>
  <c r="X156" i="10"/>
  <c r="Y156" i="10" s="1"/>
  <c r="X81" i="10"/>
  <c r="Y81" i="10" s="1"/>
  <c r="D171" i="10"/>
  <c r="E170" i="10" s="1"/>
  <c r="F169" i="10" s="1"/>
  <c r="G168" i="10" s="1"/>
  <c r="H167" i="10" s="1"/>
  <c r="I166" i="10" s="1"/>
  <c r="J165" i="10" s="1"/>
  <c r="K164" i="10" s="1"/>
  <c r="L163" i="10" s="1"/>
  <c r="M162" i="10" s="1"/>
  <c r="N161" i="10" s="1"/>
  <c r="O160" i="10" s="1"/>
  <c r="P159" i="10" s="1"/>
  <c r="Q158" i="10" s="1"/>
  <c r="R157" i="10" s="1"/>
  <c r="S156" i="10" s="1"/>
  <c r="T155" i="10" s="1"/>
  <c r="X155" i="10" s="1"/>
  <c r="Y155" i="10" s="1"/>
  <c r="X61" i="10"/>
  <c r="Y61" i="10" s="1"/>
  <c r="X98" i="10"/>
  <c r="Y98" i="10" s="1"/>
  <c r="X152" i="10"/>
  <c r="Y152" i="10" s="1"/>
  <c r="X138" i="10"/>
  <c r="Y138" i="10" s="1"/>
  <c r="X157" i="10"/>
  <c r="Y157" i="10" s="1"/>
  <c r="E17" i="10"/>
  <c r="E25" i="10"/>
  <c r="F24" i="10" s="1"/>
  <c r="G23" i="10" s="1"/>
  <c r="H22" i="10" s="1"/>
  <c r="I21" i="10" s="1"/>
  <c r="J20" i="10" s="1"/>
  <c r="K19" i="10" s="1"/>
  <c r="L18" i="10" s="1"/>
  <c r="M17" i="10" s="1"/>
  <c r="N16" i="10" s="1"/>
  <c r="O15" i="10" s="1"/>
  <c r="P14" i="10" s="1"/>
  <c r="Q13" i="10" s="1"/>
  <c r="R12" i="10" s="1"/>
  <c r="S11" i="10" s="1"/>
  <c r="T10" i="10" s="1"/>
  <c r="X10" i="10" s="1"/>
  <c r="H56" i="10"/>
  <c r="I55" i="10" s="1"/>
  <c r="J54" i="10" s="1"/>
  <c r="K53" i="10" s="1"/>
  <c r="L52" i="10" s="1"/>
  <c r="M51" i="10" s="1"/>
  <c r="N50" i="10" s="1"/>
  <c r="O49" i="10" s="1"/>
  <c r="P48" i="10" s="1"/>
  <c r="Q47" i="10" s="1"/>
  <c r="R46" i="10" s="1"/>
  <c r="S45" i="10" s="1"/>
  <c r="T44" i="10" s="1"/>
  <c r="X44" i="10" s="1"/>
  <c r="Y69" i="10"/>
  <c r="Y33" i="10"/>
  <c r="E29" i="10"/>
  <c r="F28" i="10" s="1"/>
  <c r="G27" i="10" s="1"/>
  <c r="H26" i="10" s="1"/>
  <c r="I25" i="10" s="1"/>
  <c r="J24" i="10" s="1"/>
  <c r="K23" i="10" s="1"/>
  <c r="L22" i="10" s="1"/>
  <c r="M21" i="10" s="1"/>
  <c r="N20" i="10" s="1"/>
  <c r="O19" i="10" s="1"/>
  <c r="P18" i="10" s="1"/>
  <c r="Q17" i="10" s="1"/>
  <c r="R16" i="10" s="1"/>
  <c r="S15" i="10" s="1"/>
  <c r="T14" i="10" s="1"/>
  <c r="X14" i="10" s="1"/>
  <c r="E43" i="10"/>
  <c r="D23" i="10"/>
  <c r="X35" i="10"/>
  <c r="X25" i="10"/>
  <c r="D62" i="10"/>
  <c r="X8" i="10"/>
  <c r="X27" i="10"/>
  <c r="D27" i="10"/>
  <c r="E26" i="10" s="1"/>
  <c r="F25" i="10" s="1"/>
  <c r="G24" i="10" s="1"/>
  <c r="H23" i="10" s="1"/>
  <c r="I22" i="10" s="1"/>
  <c r="J21" i="10" s="1"/>
  <c r="K20" i="10" s="1"/>
  <c r="L19" i="10" s="1"/>
  <c r="M18" i="10" s="1"/>
  <c r="N17" i="10" s="1"/>
  <c r="O16" i="10" s="1"/>
  <c r="P15" i="10" s="1"/>
  <c r="Q14" i="10" s="1"/>
  <c r="R13" i="10" s="1"/>
  <c r="S12" i="10" s="1"/>
  <c r="T11" i="10" s="1"/>
  <c r="X11" i="10" s="1"/>
  <c r="E45" i="10"/>
  <c r="F44" i="10" s="1"/>
  <c r="G43" i="10" s="1"/>
  <c r="H42" i="10" s="1"/>
  <c r="I41" i="10" s="1"/>
  <c r="J40" i="10" s="1"/>
  <c r="K39" i="10" s="1"/>
  <c r="L38" i="10" s="1"/>
  <c r="M37" i="10" s="1"/>
  <c r="N36" i="10" s="1"/>
  <c r="O35" i="10" s="1"/>
  <c r="P34" i="10" s="1"/>
  <c r="Q33" i="10" s="1"/>
  <c r="R32" i="10" s="1"/>
  <c r="S31" i="10" s="1"/>
  <c r="T30" i="10" s="1"/>
  <c r="X30" i="10" s="1"/>
  <c r="X17" i="10"/>
  <c r="X36" i="10"/>
  <c r="D35" i="10"/>
  <c r="E34" i="10" s="1"/>
  <c r="F33" i="10" s="1"/>
  <c r="G32" i="10" s="1"/>
  <c r="H31" i="10" s="1"/>
  <c r="I30" i="10" s="1"/>
  <c r="J29" i="10" s="1"/>
  <c r="K28" i="10" s="1"/>
  <c r="L27" i="10" s="1"/>
  <c r="M26" i="10" s="1"/>
  <c r="N25" i="10" s="1"/>
  <c r="O24" i="10" s="1"/>
  <c r="P23" i="10" s="1"/>
  <c r="Q22" i="10" s="1"/>
  <c r="R21" i="10" s="1"/>
  <c r="S20" i="10" s="1"/>
  <c r="T19" i="10" s="1"/>
  <c r="X19" i="10" s="1"/>
  <c r="X5" i="10"/>
  <c r="D4" i="10"/>
  <c r="X29" i="10"/>
  <c r="D13" i="10"/>
  <c r="E49" i="10"/>
  <c r="D7" i="10"/>
  <c r="E6" i="10" s="1"/>
  <c r="X31" i="10"/>
  <c r="X45" i="10"/>
  <c r="E53" i="10"/>
  <c r="D38" i="10"/>
  <c r="E37" i="10" s="1"/>
  <c r="F36" i="10" s="1"/>
  <c r="G35" i="10" s="1"/>
  <c r="H34" i="10" s="1"/>
  <c r="I33" i="10" s="1"/>
  <c r="J32" i="10" s="1"/>
  <c r="K31" i="10" s="1"/>
  <c r="L30" i="10" s="1"/>
  <c r="M29" i="10" s="1"/>
  <c r="N28" i="10" s="1"/>
  <c r="O27" i="10" s="1"/>
  <c r="P26" i="10" s="1"/>
  <c r="Q25" i="10" s="1"/>
  <c r="R24" i="10" s="1"/>
  <c r="S23" i="10" s="1"/>
  <c r="T22" i="10" s="1"/>
  <c r="X22" i="10" s="1"/>
  <c r="X39" i="10"/>
  <c r="X43" i="10"/>
  <c r="D42" i="10"/>
  <c r="E33" i="10"/>
  <c r="D73" i="10"/>
  <c r="E72" i="10" s="1"/>
  <c r="F71" i="10" s="1"/>
  <c r="G70" i="10" s="1"/>
  <c r="H69" i="10" s="1"/>
  <c r="I68" i="10" s="1"/>
  <c r="J67" i="10" s="1"/>
  <c r="K66" i="10" s="1"/>
  <c r="L65" i="10" s="1"/>
  <c r="M64" i="10" s="1"/>
  <c r="N63" i="10" s="1"/>
  <c r="O62" i="10" s="1"/>
  <c r="P61" i="10" s="1"/>
  <c r="Q60" i="10" s="1"/>
  <c r="R59" i="10" s="1"/>
  <c r="S58" i="10" s="1"/>
  <c r="T57" i="10" s="1"/>
  <c r="X57" i="10" s="1"/>
  <c r="G77" i="10"/>
  <c r="H76" i="10" s="1"/>
  <c r="I75" i="10" s="1"/>
  <c r="J74" i="10" s="1"/>
  <c r="K73" i="10" s="1"/>
  <c r="L72" i="10" s="1"/>
  <c r="M71" i="10" s="1"/>
  <c r="N70" i="10" s="1"/>
  <c r="O69" i="10" s="1"/>
  <c r="P68" i="10" s="1"/>
  <c r="Q67" i="10" s="1"/>
  <c r="R66" i="10" s="1"/>
  <c r="S65" i="10" s="1"/>
  <c r="T64" i="10" s="1"/>
  <c r="X64" i="10" s="1"/>
  <c r="D12" i="10"/>
  <c r="E11" i="10" s="1"/>
  <c r="F10" i="10" s="1"/>
  <c r="D15" i="10"/>
  <c r="X21" i="10"/>
  <c r="X50" i="10"/>
  <c r="X60" i="10"/>
  <c r="H84" i="10"/>
  <c r="I83" i="10" s="1"/>
  <c r="J82" i="10" s="1"/>
  <c r="K81" i="10" s="1"/>
  <c r="L80" i="10" s="1"/>
  <c r="M79" i="10" s="1"/>
  <c r="N78" i="10" s="1"/>
  <c r="O77" i="10" s="1"/>
  <c r="P76" i="10" s="1"/>
  <c r="Q75" i="10" s="1"/>
  <c r="R74" i="10" s="1"/>
  <c r="S73" i="10" s="1"/>
  <c r="T72" i="10" s="1"/>
  <c r="X72" i="10" s="1"/>
  <c r="E69" i="10"/>
  <c r="X32" i="10"/>
  <c r="X62" i="10"/>
  <c r="D72" i="10"/>
  <c r="E71" i="10" s="1"/>
  <c r="F70" i="10" s="1"/>
  <c r="G69" i="10" s="1"/>
  <c r="H68" i="10" s="1"/>
  <c r="I67" i="10" s="1"/>
  <c r="J66" i="10" s="1"/>
  <c r="K65" i="10" s="1"/>
  <c r="L64" i="10" s="1"/>
  <c r="M63" i="10" s="1"/>
  <c r="N62" i="10" s="1"/>
  <c r="O61" i="10" s="1"/>
  <c r="P60" i="10" s="1"/>
  <c r="Q59" i="10" s="1"/>
  <c r="R58" i="10" s="1"/>
  <c r="S57" i="10" s="1"/>
  <c r="T56" i="10" s="1"/>
  <c r="X56" i="10" s="1"/>
  <c r="X73" i="10"/>
  <c r="Y88" i="10"/>
  <c r="X20" i="10"/>
  <c r="X91" i="10"/>
  <c r="F144" i="10"/>
  <c r="G143" i="10" s="1"/>
  <c r="H142" i="10" s="1"/>
  <c r="I141" i="10" s="1"/>
  <c r="J140" i="10" s="1"/>
  <c r="K139" i="10" s="1"/>
  <c r="L138" i="10" s="1"/>
  <c r="M137" i="10" s="1"/>
  <c r="N136" i="10" s="1"/>
  <c r="O135" i="10" s="1"/>
  <c r="P134" i="10" s="1"/>
  <c r="Q133" i="10" s="1"/>
  <c r="R132" i="10" s="1"/>
  <c r="S131" i="10" s="1"/>
  <c r="T130" i="10" s="1"/>
  <c r="X130" i="10" s="1"/>
  <c r="X76" i="10"/>
  <c r="X77" i="10"/>
  <c r="Y65" i="10"/>
  <c r="F82" i="10"/>
  <c r="G81" i="10" s="1"/>
  <c r="H80" i="10" s="1"/>
  <c r="I79" i="10" s="1"/>
  <c r="J78" i="10" s="1"/>
  <c r="K77" i="10" s="1"/>
  <c r="L76" i="10" s="1"/>
  <c r="M75" i="10" s="1"/>
  <c r="N74" i="10" s="1"/>
  <c r="O73" i="10" s="1"/>
  <c r="P72" i="10" s="1"/>
  <c r="Q71" i="10" s="1"/>
  <c r="R70" i="10" s="1"/>
  <c r="S69" i="10" s="1"/>
  <c r="T68" i="10" s="1"/>
  <c r="X68" i="10" s="1"/>
  <c r="X42" i="10"/>
  <c r="X75" i="10"/>
  <c r="X95" i="10"/>
  <c r="E89" i="10"/>
  <c r="F88" i="10" s="1"/>
  <c r="G87" i="10" s="1"/>
  <c r="H86" i="10" s="1"/>
  <c r="I85" i="10" s="1"/>
  <c r="J84" i="10" s="1"/>
  <c r="K83" i="10" s="1"/>
  <c r="L82" i="10" s="1"/>
  <c r="M81" i="10" s="1"/>
  <c r="N80" i="10" s="1"/>
  <c r="O79" i="10" s="1"/>
  <c r="P78" i="10" s="1"/>
  <c r="Q77" i="10" s="1"/>
  <c r="R76" i="10" s="1"/>
  <c r="S75" i="10" s="1"/>
  <c r="T74" i="10" s="1"/>
  <c r="X74" i="10" s="1"/>
  <c r="X110" i="10"/>
  <c r="D109" i="10"/>
  <c r="E108" i="10" s="1"/>
  <c r="F107" i="10" s="1"/>
  <c r="G106" i="10" s="1"/>
  <c r="H105" i="10" s="1"/>
  <c r="I104" i="10" s="1"/>
  <c r="J103" i="10" s="1"/>
  <c r="K102" i="10" s="1"/>
  <c r="L101" i="10" s="1"/>
  <c r="M100" i="10" s="1"/>
  <c r="N99" i="10" s="1"/>
  <c r="O98" i="10" s="1"/>
  <c r="P97" i="10" s="1"/>
  <c r="Q96" i="10" s="1"/>
  <c r="R95" i="10" s="1"/>
  <c r="S94" i="10" s="1"/>
  <c r="T93" i="10" s="1"/>
  <c r="X99" i="10"/>
  <c r="D98" i="10"/>
  <c r="E97" i="10" s="1"/>
  <c r="F96" i="10" s="1"/>
  <c r="G95" i="10" s="1"/>
  <c r="H94" i="10" s="1"/>
  <c r="I93" i="10" s="1"/>
  <c r="J92" i="10" s="1"/>
  <c r="K91" i="10" s="1"/>
  <c r="L90" i="10" s="1"/>
  <c r="M89" i="10" s="1"/>
  <c r="N88" i="10" s="1"/>
  <c r="O87" i="10" s="1"/>
  <c r="P86" i="10" s="1"/>
  <c r="Q85" i="10" s="1"/>
  <c r="R84" i="10" s="1"/>
  <c r="S83" i="10" s="1"/>
  <c r="T82" i="10" s="1"/>
  <c r="X82" i="10" s="1"/>
  <c r="F131" i="10"/>
  <c r="G130" i="10" s="1"/>
  <c r="H129" i="10" s="1"/>
  <c r="I128" i="10" s="1"/>
  <c r="J127" i="10" s="1"/>
  <c r="K126" i="10" s="1"/>
  <c r="L125" i="10" s="1"/>
  <c r="M124" i="10" s="1"/>
  <c r="N123" i="10" s="1"/>
  <c r="O122" i="10" s="1"/>
  <c r="P121" i="10" s="1"/>
  <c r="Q120" i="10" s="1"/>
  <c r="R119" i="10" s="1"/>
  <c r="S118" i="10" s="1"/>
  <c r="T117" i="10" s="1"/>
  <c r="X117" i="10" s="1"/>
  <c r="X109" i="10"/>
  <c r="D108" i="10"/>
  <c r="X119" i="10"/>
  <c r="D118" i="10"/>
  <c r="E117" i="10" s="1"/>
  <c r="F116" i="10" s="1"/>
  <c r="G115" i="10" s="1"/>
  <c r="H114" i="10" s="1"/>
  <c r="I113" i="10" s="1"/>
  <c r="J112" i="10" s="1"/>
  <c r="K111" i="10" s="1"/>
  <c r="L110" i="10" s="1"/>
  <c r="M109" i="10" s="1"/>
  <c r="N108" i="10" s="1"/>
  <c r="O107" i="10" s="1"/>
  <c r="P106" i="10" s="1"/>
  <c r="Q105" i="10" s="1"/>
  <c r="R104" i="10" s="1"/>
  <c r="S103" i="10" s="1"/>
  <c r="T102" i="10" s="1"/>
  <c r="X102" i="10" s="1"/>
  <c r="D25" i="10"/>
  <c r="E24" i="10" s="1"/>
  <c r="F23" i="10" s="1"/>
  <c r="G22" i="10" s="1"/>
  <c r="H21" i="10" s="1"/>
  <c r="I20" i="10" s="1"/>
  <c r="J19" i="10" s="1"/>
  <c r="K18" i="10" s="1"/>
  <c r="L17" i="10" s="1"/>
  <c r="M16" i="10" s="1"/>
  <c r="N15" i="10" s="1"/>
  <c r="O14" i="10" s="1"/>
  <c r="P13" i="10" s="1"/>
  <c r="Q12" i="10" s="1"/>
  <c r="R11" i="10" s="1"/>
  <c r="S10" i="10" s="1"/>
  <c r="T9" i="10" s="1"/>
  <c r="X9" i="10" s="1"/>
  <c r="D29" i="10"/>
  <c r="D74" i="10"/>
  <c r="E73" i="10" s="1"/>
  <c r="F72" i="10" s="1"/>
  <c r="G71" i="10" s="1"/>
  <c r="H70" i="10" s="1"/>
  <c r="I69" i="10" s="1"/>
  <c r="J68" i="10" s="1"/>
  <c r="K67" i="10" s="1"/>
  <c r="L66" i="10" s="1"/>
  <c r="M65" i="10" s="1"/>
  <c r="N64" i="10" s="1"/>
  <c r="O63" i="10" s="1"/>
  <c r="P62" i="10" s="1"/>
  <c r="Q61" i="10" s="1"/>
  <c r="R60" i="10" s="1"/>
  <c r="S59" i="10" s="1"/>
  <c r="T58" i="10" s="1"/>
  <c r="X58" i="10" s="1"/>
  <c r="X85" i="10"/>
  <c r="E104" i="10"/>
  <c r="X84" i="10"/>
  <c r="X100" i="10"/>
  <c r="D71" i="10"/>
  <c r="D120" i="10"/>
  <c r="X121" i="10"/>
  <c r="X80" i="10"/>
  <c r="Y124" i="10"/>
  <c r="X93" i="10"/>
  <c r="Y141" i="10"/>
  <c r="D117" i="10"/>
  <c r="D164" i="10"/>
  <c r="E163" i="10" s="1"/>
  <c r="X153" i="10"/>
  <c r="D152" i="10"/>
  <c r="E151" i="10" s="1"/>
  <c r="X107" i="10"/>
  <c r="E126" i="10"/>
  <c r="F125" i="10" s="1"/>
  <c r="X116" i="10"/>
  <c r="Y137" i="10"/>
  <c r="X139" i="10"/>
  <c r="D138" i="10"/>
  <c r="D106" i="10"/>
  <c r="X128" i="10"/>
  <c r="D128" i="10"/>
  <c r="X129" i="10"/>
  <c r="D129" i="10"/>
  <c r="X144" i="10"/>
  <c r="D143" i="10"/>
  <c r="E142" i="10" s="1"/>
  <c r="F141" i="10" s="1"/>
  <c r="G140" i="10" s="1"/>
  <c r="H139" i="10" s="1"/>
  <c r="I138" i="10" s="1"/>
  <c r="J137" i="10" s="1"/>
  <c r="K136" i="10" s="1"/>
  <c r="L135" i="10" s="1"/>
  <c r="M134" i="10" s="1"/>
  <c r="N133" i="10" s="1"/>
  <c r="O132" i="10" s="1"/>
  <c r="P131" i="10" s="1"/>
  <c r="Q130" i="10" s="1"/>
  <c r="R129" i="10" s="1"/>
  <c r="S128" i="10" s="1"/>
  <c r="T127" i="10" s="1"/>
  <c r="X127" i="10" s="1"/>
  <c r="X97" i="10"/>
  <c r="D130" i="10"/>
  <c r="E129" i="10" s="1"/>
  <c r="F128" i="10" s="1"/>
  <c r="G127" i="10" s="1"/>
  <c r="H126" i="10" s="1"/>
  <c r="I125" i="10" s="1"/>
  <c r="J124" i="10" s="1"/>
  <c r="K123" i="10" s="1"/>
  <c r="L122" i="10" s="1"/>
  <c r="M121" i="10" s="1"/>
  <c r="N120" i="10" s="1"/>
  <c r="O119" i="10" s="1"/>
  <c r="P118" i="10" s="1"/>
  <c r="Q117" i="10" s="1"/>
  <c r="R116" i="10" s="1"/>
  <c r="S115" i="10" s="1"/>
  <c r="T114" i="10" s="1"/>
  <c r="X114" i="10" s="1"/>
  <c r="X131" i="10"/>
  <c r="D131" i="10"/>
  <c r="E130" i="10" s="1"/>
  <c r="F129" i="10" s="1"/>
  <c r="G128" i="10" s="1"/>
  <c r="H127" i="10" s="1"/>
  <c r="I126" i="10" s="1"/>
  <c r="J125" i="10" s="1"/>
  <c r="K124" i="10" s="1"/>
  <c r="L123" i="10" s="1"/>
  <c r="M122" i="10" s="1"/>
  <c r="N121" i="10" s="1"/>
  <c r="O120" i="10" s="1"/>
  <c r="P119" i="10" s="1"/>
  <c r="Q118" i="10" s="1"/>
  <c r="R117" i="10" s="1"/>
  <c r="S116" i="10" s="1"/>
  <c r="T115" i="10" s="1"/>
  <c r="X115" i="10" s="1"/>
  <c r="X132" i="10"/>
  <c r="X147" i="10"/>
  <c r="Q180" i="10"/>
  <c r="R179" i="10" s="1"/>
  <c r="S178" i="10" s="1"/>
  <c r="T177" i="10" s="1"/>
  <c r="D141" i="10"/>
  <c r="D158" i="10"/>
  <c r="E169" i="10"/>
  <c r="F168" i="10" s="1"/>
  <c r="G167" i="10" s="1"/>
  <c r="H166" i="10" s="1"/>
  <c r="I165" i="10" s="1"/>
  <c r="J164" i="10" s="1"/>
  <c r="K163" i="10" s="1"/>
  <c r="L162" i="10" s="1"/>
  <c r="M161" i="10" s="1"/>
  <c r="N160" i="10" s="1"/>
  <c r="O159" i="10" s="1"/>
  <c r="P158" i="10" s="1"/>
  <c r="Q157" i="10" s="1"/>
  <c r="R156" i="10" s="1"/>
  <c r="S155" i="10" s="1"/>
  <c r="T154" i="10" s="1"/>
  <c r="X154" i="10" s="1"/>
  <c r="K180" i="10"/>
  <c r="L179" i="10" s="1"/>
  <c r="M178" i="10" s="1"/>
  <c r="N177" i="10" s="1"/>
  <c r="O176" i="10" s="1"/>
  <c r="P175" i="10" s="1"/>
  <c r="Q174" i="10" s="1"/>
  <c r="R173" i="10" s="1"/>
  <c r="S172" i="10" s="1"/>
  <c r="T171" i="10" s="1"/>
  <c r="X160" i="10"/>
  <c r="D178" i="10"/>
  <c r="E177" i="10" s="1"/>
  <c r="F176" i="10" s="1"/>
  <c r="D179" i="10"/>
  <c r="E178" i="10" s="1"/>
  <c r="F177" i="10" s="1"/>
  <c r="G176" i="10" s="1"/>
  <c r="H175" i="10" s="1"/>
  <c r="I174" i="10" s="1"/>
  <c r="J173" i="10" s="1"/>
  <c r="K172" i="10" s="1"/>
  <c r="L171" i="10" s="1"/>
  <c r="M170" i="10" s="1"/>
  <c r="N169" i="10" s="1"/>
  <c r="O168" i="10" s="1"/>
  <c r="P167" i="10" s="1"/>
  <c r="Q166" i="10" s="1"/>
  <c r="R165" i="10" s="1"/>
  <c r="S164" i="10" s="1"/>
  <c r="T163" i="10" s="1"/>
  <c r="X163" i="10" s="1"/>
  <c r="H180" i="10"/>
  <c r="I179" i="10" s="1"/>
  <c r="J178" i="10" s="1"/>
  <c r="K177" i="10" s="1"/>
  <c r="L176" i="10" s="1"/>
  <c r="M175" i="10" s="1"/>
  <c r="N174" i="10" s="1"/>
  <c r="O173" i="10" s="1"/>
  <c r="P172" i="10" s="1"/>
  <c r="Q171" i="10" s="1"/>
  <c r="R170" i="10" s="1"/>
  <c r="S169" i="10" s="1"/>
  <c r="T168" i="10" s="1"/>
  <c r="J180" i="10"/>
  <c r="K179" i="10" s="1"/>
  <c r="L178" i="10" s="1"/>
  <c r="M177" i="10" s="1"/>
  <c r="N176" i="10" s="1"/>
  <c r="O175" i="10" s="1"/>
  <c r="P174" i="10" s="1"/>
  <c r="Q173" i="10" s="1"/>
  <c r="R172" i="10" s="1"/>
  <c r="S171" i="10" s="1"/>
  <c r="T170" i="10" s="1"/>
  <c r="S180" i="10"/>
  <c r="T179" i="10" s="1"/>
  <c r="X121" i="8"/>
  <c r="Y121" i="8" s="1"/>
  <c r="X119" i="8"/>
  <c r="Y119" i="8" s="1"/>
  <c r="X95" i="8"/>
  <c r="Y95" i="8" s="1"/>
  <c r="D82" i="8"/>
  <c r="E81" i="8" s="1"/>
  <c r="X109" i="8"/>
  <c r="Y109" i="8" s="1"/>
  <c r="X179" i="8"/>
  <c r="Y179" i="8" s="1"/>
  <c r="X206" i="8"/>
  <c r="Y206" i="8" s="1"/>
  <c r="X123" i="8"/>
  <c r="Y123" i="8" s="1"/>
  <c r="X15" i="8"/>
  <c r="Y15" i="8" s="1"/>
  <c r="D92" i="8"/>
  <c r="E91" i="8" s="1"/>
  <c r="F90" i="8" s="1"/>
  <c r="G89" i="8" s="1"/>
  <c r="H88" i="8" s="1"/>
  <c r="I87" i="8" s="1"/>
  <c r="J86" i="8" s="1"/>
  <c r="K85" i="8" s="1"/>
  <c r="L84" i="8" s="1"/>
  <c r="M83" i="8" s="1"/>
  <c r="N82" i="8" s="1"/>
  <c r="O81" i="8" s="1"/>
  <c r="P80" i="8" s="1"/>
  <c r="Q79" i="8" s="1"/>
  <c r="R78" i="8" s="1"/>
  <c r="S77" i="8" s="1"/>
  <c r="T76" i="8" s="1"/>
  <c r="X76" i="8" s="1"/>
  <c r="X148" i="8"/>
  <c r="Y148" i="8" s="1"/>
  <c r="D193" i="8"/>
  <c r="E192" i="8" s="1"/>
  <c r="F191" i="8" s="1"/>
  <c r="G190" i="8" s="1"/>
  <c r="H189" i="8" s="1"/>
  <c r="I188" i="8" s="1"/>
  <c r="J187" i="8" s="1"/>
  <c r="K186" i="8" s="1"/>
  <c r="L185" i="8" s="1"/>
  <c r="M184" i="8" s="1"/>
  <c r="N183" i="8" s="1"/>
  <c r="O182" i="8" s="1"/>
  <c r="P181" i="8" s="1"/>
  <c r="Q180" i="8" s="1"/>
  <c r="R179" i="8" s="1"/>
  <c r="S178" i="8" s="1"/>
  <c r="T177" i="8" s="1"/>
  <c r="X177" i="8" s="1"/>
  <c r="Y177" i="8" s="1"/>
  <c r="X194" i="8"/>
  <c r="Y194" i="8" s="1"/>
  <c r="X44" i="8"/>
  <c r="Y44" i="8" s="1"/>
  <c r="X215" i="8"/>
  <c r="Y215" i="8" s="1"/>
  <c r="D214" i="8"/>
  <c r="E213" i="8" s="1"/>
  <c r="F212" i="8" s="1"/>
  <c r="G211" i="8" s="1"/>
  <c r="H210" i="8" s="1"/>
  <c r="I209" i="8" s="1"/>
  <c r="J208" i="8" s="1"/>
  <c r="K207" i="8" s="1"/>
  <c r="L206" i="8" s="1"/>
  <c r="M205" i="8" s="1"/>
  <c r="N204" i="8" s="1"/>
  <c r="O203" i="8" s="1"/>
  <c r="P202" i="8" s="1"/>
  <c r="Q201" i="8" s="1"/>
  <c r="R200" i="8" s="1"/>
  <c r="S199" i="8" s="1"/>
  <c r="T198" i="8" s="1"/>
  <c r="X198" i="8" s="1"/>
  <c r="X5" i="8"/>
  <c r="Y5" i="8" s="1"/>
  <c r="D118" i="8"/>
  <c r="E117" i="8" s="1"/>
  <c r="F116" i="8" s="1"/>
  <c r="G115" i="8" s="1"/>
  <c r="H114" i="8" s="1"/>
  <c r="I113" i="8" s="1"/>
  <c r="J112" i="8" s="1"/>
  <c r="K111" i="8" s="1"/>
  <c r="L110" i="8" s="1"/>
  <c r="M109" i="8" s="1"/>
  <c r="N108" i="8" s="1"/>
  <c r="O107" i="8" s="1"/>
  <c r="P106" i="8" s="1"/>
  <c r="Q105" i="8" s="1"/>
  <c r="R104" i="8" s="1"/>
  <c r="S103" i="8" s="1"/>
  <c r="T102" i="8" s="1"/>
  <c r="X102" i="8" s="1"/>
  <c r="X14" i="8"/>
  <c r="Y14" i="8" s="1"/>
  <c r="D132" i="8"/>
  <c r="E131" i="8" s="1"/>
  <c r="F130" i="8" s="1"/>
  <c r="G129" i="8" s="1"/>
  <c r="H128" i="8" s="1"/>
  <c r="I127" i="8" s="1"/>
  <c r="J126" i="8" s="1"/>
  <c r="K125" i="8" s="1"/>
  <c r="L124" i="8" s="1"/>
  <c r="M123" i="8" s="1"/>
  <c r="N122" i="8" s="1"/>
  <c r="O121" i="8" s="1"/>
  <c r="P120" i="8" s="1"/>
  <c r="Q119" i="8" s="1"/>
  <c r="R118" i="8" s="1"/>
  <c r="S117" i="8" s="1"/>
  <c r="T116" i="8" s="1"/>
  <c r="X116" i="8" s="1"/>
  <c r="Y116" i="8" s="1"/>
  <c r="X96" i="8"/>
  <c r="Y96" i="8" s="1"/>
  <c r="X150" i="8"/>
  <c r="Y150" i="8" s="1"/>
  <c r="D149" i="8"/>
  <c r="E148" i="8" s="1"/>
  <c r="F147" i="8" s="1"/>
  <c r="G146" i="8" s="1"/>
  <c r="H145" i="8" s="1"/>
  <c r="I144" i="8" s="1"/>
  <c r="J143" i="8" s="1"/>
  <c r="K142" i="8" s="1"/>
  <c r="L141" i="8" s="1"/>
  <c r="M140" i="8" s="1"/>
  <c r="N139" i="8" s="1"/>
  <c r="O138" i="8" s="1"/>
  <c r="P137" i="8" s="1"/>
  <c r="Q136" i="8" s="1"/>
  <c r="R135" i="8" s="1"/>
  <c r="S134" i="8" s="1"/>
  <c r="T133" i="8" s="1"/>
  <c r="X133" i="8" s="1"/>
  <c r="Y133" i="8" s="1"/>
  <c r="X176" i="8"/>
  <c r="Y176" i="8" s="1"/>
  <c r="D175" i="8"/>
  <c r="E174" i="8" s="1"/>
  <c r="F173" i="8" s="1"/>
  <c r="G172" i="8" s="1"/>
  <c r="H171" i="8" s="1"/>
  <c r="I170" i="8" s="1"/>
  <c r="J169" i="8" s="1"/>
  <c r="K168" i="8" s="1"/>
  <c r="L167" i="8" s="1"/>
  <c r="M166" i="8" s="1"/>
  <c r="N165" i="8" s="1"/>
  <c r="O164" i="8" s="1"/>
  <c r="P163" i="8" s="1"/>
  <c r="Q162" i="8" s="1"/>
  <c r="R161" i="8" s="1"/>
  <c r="S160" i="8" s="1"/>
  <c r="T159" i="8" s="1"/>
  <c r="X159" i="8" s="1"/>
  <c r="X128" i="8"/>
  <c r="Y128" i="8" s="1"/>
  <c r="D205" i="8"/>
  <c r="E204" i="8" s="1"/>
  <c r="X227" i="8"/>
  <c r="Y227" i="8" s="1"/>
  <c r="D226" i="8"/>
  <c r="E225" i="8" s="1"/>
  <c r="F224" i="8" s="1"/>
  <c r="G223" i="8" s="1"/>
  <c r="H222" i="8" s="1"/>
  <c r="I221" i="8" s="1"/>
  <c r="J220" i="8" s="1"/>
  <c r="K219" i="8" s="1"/>
  <c r="L218" i="8" s="1"/>
  <c r="M217" i="8" s="1"/>
  <c r="N216" i="8" s="1"/>
  <c r="O215" i="8" s="1"/>
  <c r="P214" i="8" s="1"/>
  <c r="Q213" i="8" s="1"/>
  <c r="R212" i="8" s="1"/>
  <c r="S211" i="8" s="1"/>
  <c r="T210" i="8" s="1"/>
  <c r="X210" i="8" s="1"/>
  <c r="X135" i="8"/>
  <c r="Y135" i="8" s="1"/>
  <c r="X145" i="8"/>
  <c r="Y145" i="8" s="1"/>
  <c r="X164" i="8"/>
  <c r="Y164" i="8" s="1"/>
  <c r="X329" i="8"/>
  <c r="Y329" i="8" s="1"/>
  <c r="X140" i="8"/>
  <c r="Y140" i="8" s="1"/>
  <c r="D178" i="8"/>
  <c r="E177" i="8" s="1"/>
  <c r="F176" i="8" s="1"/>
  <c r="G175" i="8" s="1"/>
  <c r="H174" i="8" s="1"/>
  <c r="I173" i="8" s="1"/>
  <c r="J172" i="8" s="1"/>
  <c r="K171" i="8" s="1"/>
  <c r="L170" i="8" s="1"/>
  <c r="M169" i="8" s="1"/>
  <c r="N168" i="8" s="1"/>
  <c r="O167" i="8" s="1"/>
  <c r="P166" i="8" s="1"/>
  <c r="Q165" i="8" s="1"/>
  <c r="R164" i="8" s="1"/>
  <c r="S163" i="8" s="1"/>
  <c r="T162" i="8" s="1"/>
  <c r="X162" i="8" s="1"/>
  <c r="Y162" i="8" s="1"/>
  <c r="X292" i="8"/>
  <c r="Y292" i="8" s="1"/>
  <c r="X299" i="8"/>
  <c r="Y299" i="8" s="1"/>
  <c r="D298" i="8"/>
  <c r="E297" i="8" s="1"/>
  <c r="F296" i="8" s="1"/>
  <c r="G295" i="8" s="1"/>
  <c r="H294" i="8" s="1"/>
  <c r="I293" i="8" s="1"/>
  <c r="J292" i="8" s="1"/>
  <c r="K291" i="8" s="1"/>
  <c r="L290" i="8" s="1"/>
  <c r="M289" i="8" s="1"/>
  <c r="N288" i="8" s="1"/>
  <c r="O287" i="8" s="1"/>
  <c r="P286" i="8" s="1"/>
  <c r="Q285" i="8" s="1"/>
  <c r="R284" i="8" s="1"/>
  <c r="S283" i="8" s="1"/>
  <c r="T282" i="8" s="1"/>
  <c r="X282" i="8" s="1"/>
  <c r="X348" i="8"/>
  <c r="Y348" i="8" s="1"/>
  <c r="X200" i="8"/>
  <c r="Y200" i="8" s="1"/>
  <c r="X224" i="8"/>
  <c r="Y224" i="8" s="1"/>
  <c r="X270" i="8"/>
  <c r="Y270" i="8" s="1"/>
  <c r="D269" i="8"/>
  <c r="E268" i="8" s="1"/>
  <c r="F267" i="8" s="1"/>
  <c r="G266" i="8" s="1"/>
  <c r="H265" i="8" s="1"/>
  <c r="I264" i="8" s="1"/>
  <c r="J263" i="8" s="1"/>
  <c r="K262" i="8" s="1"/>
  <c r="L261" i="8" s="1"/>
  <c r="M260" i="8" s="1"/>
  <c r="N259" i="8" s="1"/>
  <c r="O258" i="8" s="1"/>
  <c r="P257" i="8" s="1"/>
  <c r="Q256" i="8" s="1"/>
  <c r="R255" i="8" s="1"/>
  <c r="S254" i="8" s="1"/>
  <c r="T253" i="8" s="1"/>
  <c r="X253" i="8" s="1"/>
  <c r="Y253" i="8" s="1"/>
  <c r="X295" i="8"/>
  <c r="Y295" i="8" s="1"/>
  <c r="X286" i="8"/>
  <c r="Y286" i="8" s="1"/>
  <c r="X293" i="8"/>
  <c r="Y293" i="8" s="1"/>
  <c r="D292" i="8"/>
  <c r="E291" i="8" s="1"/>
  <c r="F290" i="8" s="1"/>
  <c r="G289" i="8" s="1"/>
  <c r="H288" i="8" s="1"/>
  <c r="I287" i="8" s="1"/>
  <c r="J286" i="8" s="1"/>
  <c r="K285" i="8" s="1"/>
  <c r="L284" i="8" s="1"/>
  <c r="M283" i="8" s="1"/>
  <c r="N282" i="8" s="1"/>
  <c r="O281" i="8" s="1"/>
  <c r="P280" i="8" s="1"/>
  <c r="Q279" i="8" s="1"/>
  <c r="R278" i="8" s="1"/>
  <c r="S277" i="8" s="1"/>
  <c r="T276" i="8" s="1"/>
  <c r="X276" i="8" s="1"/>
  <c r="Y276" i="8" s="1"/>
  <c r="X152" i="8"/>
  <c r="Y152" i="8" s="1"/>
  <c r="X304" i="8"/>
  <c r="Y304" i="8" s="1"/>
  <c r="X237" i="8"/>
  <c r="Y237" i="8" s="1"/>
  <c r="X279" i="8"/>
  <c r="Y279" i="8" s="1"/>
  <c r="X311" i="8"/>
  <c r="Y311" i="8" s="1"/>
  <c r="X317" i="8"/>
  <c r="Y317" i="8" s="1"/>
  <c r="X342" i="8"/>
  <c r="X259" i="8"/>
  <c r="Y259" i="8" s="1"/>
  <c r="D310" i="8"/>
  <c r="E309" i="8" s="1"/>
  <c r="F308" i="8" s="1"/>
  <c r="G307" i="8" s="1"/>
  <c r="H306" i="8" s="1"/>
  <c r="I305" i="8" s="1"/>
  <c r="J304" i="8" s="1"/>
  <c r="K303" i="8" s="1"/>
  <c r="L302" i="8" s="1"/>
  <c r="M301" i="8" s="1"/>
  <c r="N300" i="8" s="1"/>
  <c r="O299" i="8" s="1"/>
  <c r="P298" i="8" s="1"/>
  <c r="Q297" i="8" s="1"/>
  <c r="R296" i="8" s="1"/>
  <c r="S295" i="8" s="1"/>
  <c r="T294" i="8" s="1"/>
  <c r="X294" i="8" s="1"/>
  <c r="X287" i="8"/>
  <c r="Y287" i="8" s="1"/>
  <c r="X288" i="8"/>
  <c r="Y288" i="8" s="1"/>
  <c r="X319" i="8"/>
  <c r="Y319" i="8" s="1"/>
  <c r="X336" i="8"/>
  <c r="Y336" i="8" s="1"/>
  <c r="X344" i="8"/>
  <c r="Y344" i="8" s="1"/>
  <c r="D343" i="8"/>
  <c r="E342" i="8" s="1"/>
  <c r="F341" i="8" s="1"/>
  <c r="G340" i="8" s="1"/>
  <c r="H339" i="8" s="1"/>
  <c r="I338" i="8" s="1"/>
  <c r="J337" i="8" s="1"/>
  <c r="K336" i="8" s="1"/>
  <c r="L335" i="8" s="1"/>
  <c r="M334" i="8" s="1"/>
  <c r="N333" i="8" s="1"/>
  <c r="O332" i="8" s="1"/>
  <c r="P331" i="8" s="1"/>
  <c r="Q330" i="8" s="1"/>
  <c r="R329" i="8" s="1"/>
  <c r="S328" i="8" s="1"/>
  <c r="T327" i="8" s="1"/>
  <c r="X327" i="8" s="1"/>
  <c r="X360" i="8"/>
  <c r="Y360" i="8" s="1"/>
  <c r="X315" i="8"/>
  <c r="Y315" i="8" s="1"/>
  <c r="D341" i="8"/>
  <c r="E340" i="8" s="1"/>
  <c r="F339" i="8" s="1"/>
  <c r="G338" i="8" s="1"/>
  <c r="H337" i="8" s="1"/>
  <c r="I336" i="8" s="1"/>
  <c r="J335" i="8" s="1"/>
  <c r="K334" i="8" s="1"/>
  <c r="L333" i="8" s="1"/>
  <c r="M332" i="8" s="1"/>
  <c r="N331" i="8" s="1"/>
  <c r="O330" i="8" s="1"/>
  <c r="P329" i="8" s="1"/>
  <c r="Q328" i="8" s="1"/>
  <c r="R327" i="8" s="1"/>
  <c r="S326" i="8" s="1"/>
  <c r="T325" i="8" s="1"/>
  <c r="X325" i="8" s="1"/>
  <c r="X364" i="8"/>
  <c r="Y364" i="8" s="1"/>
  <c r="D363" i="8"/>
  <c r="E362" i="8" s="1"/>
  <c r="F361" i="8" s="1"/>
  <c r="G360" i="8" s="1"/>
  <c r="H359" i="8" s="1"/>
  <c r="I358" i="8" s="1"/>
  <c r="J357" i="8" s="1"/>
  <c r="K356" i="8" s="1"/>
  <c r="L355" i="8" s="1"/>
  <c r="M354" i="8" s="1"/>
  <c r="N353" i="8" s="1"/>
  <c r="O352" i="8" s="1"/>
  <c r="P351" i="8" s="1"/>
  <c r="Q350" i="8" s="1"/>
  <c r="R349" i="8" s="1"/>
  <c r="S348" i="8" s="1"/>
  <c r="T347" i="8" s="1"/>
  <c r="X347" i="8" s="1"/>
  <c r="Y347" i="8" s="1"/>
  <c r="X275" i="8"/>
  <c r="Y275" i="8" s="1"/>
  <c r="X305" i="8"/>
  <c r="Y305" i="8" s="1"/>
  <c r="X309" i="8"/>
  <c r="Y309" i="8" s="1"/>
  <c r="D316" i="8"/>
  <c r="E315" i="8" s="1"/>
  <c r="F314" i="8" s="1"/>
  <c r="G313" i="8" s="1"/>
  <c r="H312" i="8" s="1"/>
  <c r="I311" i="8" s="1"/>
  <c r="J310" i="8" s="1"/>
  <c r="K309" i="8" s="1"/>
  <c r="L308" i="8" s="1"/>
  <c r="M307" i="8" s="1"/>
  <c r="N306" i="8" s="1"/>
  <c r="O305" i="8" s="1"/>
  <c r="P304" i="8" s="1"/>
  <c r="Q303" i="8" s="1"/>
  <c r="R302" i="8" s="1"/>
  <c r="S301" i="8" s="1"/>
  <c r="T300" i="8" s="1"/>
  <c r="X300" i="8" s="1"/>
  <c r="Y300" i="8" s="1"/>
  <c r="X335" i="8"/>
  <c r="Y335" i="8" s="1"/>
  <c r="D347" i="8"/>
  <c r="E346" i="8" s="1"/>
  <c r="F345" i="8" s="1"/>
  <c r="G344" i="8" s="1"/>
  <c r="H343" i="8" s="1"/>
  <c r="I342" i="8" s="1"/>
  <c r="J341" i="8" s="1"/>
  <c r="K340" i="8" s="1"/>
  <c r="L339" i="8" s="1"/>
  <c r="M338" i="8" s="1"/>
  <c r="N337" i="8" s="1"/>
  <c r="O336" i="8" s="1"/>
  <c r="P335" i="8" s="1"/>
  <c r="Q334" i="8" s="1"/>
  <c r="R333" i="8" s="1"/>
  <c r="S332" i="8" s="1"/>
  <c r="T331" i="8" s="1"/>
  <c r="X331" i="8" s="1"/>
  <c r="D299" i="8"/>
  <c r="E298" i="8" s="1"/>
  <c r="F297" i="8" s="1"/>
  <c r="G296" i="8" s="1"/>
  <c r="H295" i="8" s="1"/>
  <c r="I294" i="8" s="1"/>
  <c r="J293" i="8" s="1"/>
  <c r="K292" i="8" s="1"/>
  <c r="L291" i="8" s="1"/>
  <c r="M290" i="8" s="1"/>
  <c r="N289" i="8" s="1"/>
  <c r="O288" i="8" s="1"/>
  <c r="P287" i="8" s="1"/>
  <c r="Q286" i="8" s="1"/>
  <c r="R285" i="8" s="1"/>
  <c r="S284" i="8" s="1"/>
  <c r="T283" i="8" s="1"/>
  <c r="X283" i="8" s="1"/>
  <c r="Y283" i="8" s="1"/>
  <c r="X320" i="8"/>
  <c r="Y320" i="8" s="1"/>
  <c r="X268" i="8"/>
  <c r="Y268" i="8" s="1"/>
  <c r="X349" i="8"/>
  <c r="D348" i="8"/>
  <c r="E347" i="8" s="1"/>
  <c r="F346" i="8" s="1"/>
  <c r="G345" i="8" s="1"/>
  <c r="H344" i="8" s="1"/>
  <c r="I343" i="8" s="1"/>
  <c r="J342" i="8" s="1"/>
  <c r="K341" i="8" s="1"/>
  <c r="L340" i="8" s="1"/>
  <c r="M339" i="8" s="1"/>
  <c r="N338" i="8" s="1"/>
  <c r="O337" i="8" s="1"/>
  <c r="P336" i="8" s="1"/>
  <c r="Q335" i="8" s="1"/>
  <c r="R334" i="8" s="1"/>
  <c r="S333" i="8" s="1"/>
  <c r="T332" i="8" s="1"/>
  <c r="X332" i="8" s="1"/>
  <c r="Y332" i="8" s="1"/>
  <c r="X339" i="8"/>
  <c r="Y339" i="8" s="1"/>
  <c r="X343" i="8"/>
  <c r="Y343" i="8" s="1"/>
  <c r="X352" i="8"/>
  <c r="Y352" i="8" s="1"/>
  <c r="X367" i="8"/>
  <c r="Y367" i="8" s="1"/>
  <c r="X376" i="8"/>
  <c r="Y376" i="8" s="1"/>
  <c r="X379" i="8"/>
  <c r="Y379" i="8" s="1"/>
  <c r="D389" i="8"/>
  <c r="E388" i="8" s="1"/>
  <c r="F387" i="8" s="1"/>
  <c r="G386" i="8" s="1"/>
  <c r="H385" i="8" s="1"/>
  <c r="I384" i="8" s="1"/>
  <c r="J383" i="8" s="1"/>
  <c r="K382" i="8" s="1"/>
  <c r="L381" i="8" s="1"/>
  <c r="M380" i="8" s="1"/>
  <c r="N379" i="8" s="1"/>
  <c r="O378" i="8" s="1"/>
  <c r="P377" i="8" s="1"/>
  <c r="Q376" i="8" s="1"/>
  <c r="R375" i="8" s="1"/>
  <c r="S374" i="8" s="1"/>
  <c r="T373" i="8" s="1"/>
  <c r="X373" i="8" s="1"/>
  <c r="Y373" i="8" s="1"/>
  <c r="X355" i="8"/>
  <c r="Y355" i="8" s="1"/>
  <c r="X337" i="8"/>
  <c r="Y337" i="8" s="1"/>
  <c r="X368" i="8"/>
  <c r="Y368" i="8" s="1"/>
  <c r="X380" i="8"/>
  <c r="Y380" i="8" s="1"/>
  <c r="X356" i="8"/>
  <c r="Y356" i="8" s="1"/>
  <c r="X351" i="8"/>
  <c r="Y351" i="8" s="1"/>
  <c r="D385" i="8"/>
  <c r="E384" i="8" s="1"/>
  <c r="F383" i="8" s="1"/>
  <c r="G382" i="8" s="1"/>
  <c r="H381" i="8" s="1"/>
  <c r="I380" i="8" s="1"/>
  <c r="J379" i="8" s="1"/>
  <c r="K378" i="8" s="1"/>
  <c r="L377" i="8" s="1"/>
  <c r="M376" i="8" s="1"/>
  <c r="N375" i="8" s="1"/>
  <c r="O374" i="8" s="1"/>
  <c r="P373" i="8" s="1"/>
  <c r="Q372" i="8" s="1"/>
  <c r="R371" i="8" s="1"/>
  <c r="S370" i="8" s="1"/>
  <c r="T369" i="8" s="1"/>
  <c r="X369" i="8" s="1"/>
  <c r="Y369" i="8" s="1"/>
  <c r="X361" i="8"/>
  <c r="Y361" i="8" s="1"/>
  <c r="X366" i="8"/>
  <c r="Y366" i="8" s="1"/>
  <c r="X378" i="8"/>
  <c r="Y378" i="8" s="1"/>
  <c r="X354" i="8"/>
  <c r="Y354" i="8" s="1"/>
  <c r="X357" i="8"/>
  <c r="Y357" i="8" s="1"/>
  <c r="X381" i="8"/>
  <c r="Y381" i="8" s="1"/>
  <c r="Y29" i="8"/>
  <c r="Y53" i="8"/>
  <c r="Y28" i="8"/>
  <c r="Y4" i="8"/>
  <c r="X10" i="8"/>
  <c r="X16" i="8"/>
  <c r="X6" i="8"/>
  <c r="G21" i="8"/>
  <c r="X19" i="8"/>
  <c r="X42" i="8"/>
  <c r="I152" i="8"/>
  <c r="D2" i="8"/>
  <c r="X3" i="8"/>
  <c r="D7" i="8"/>
  <c r="X30" i="8"/>
  <c r="D29" i="8"/>
  <c r="E28" i="8" s="1"/>
  <c r="F27" i="8" s="1"/>
  <c r="G26" i="8" s="1"/>
  <c r="H25" i="8" s="1"/>
  <c r="I24" i="8" s="1"/>
  <c r="J23" i="8" s="1"/>
  <c r="K22" i="8" s="1"/>
  <c r="L21" i="8" s="1"/>
  <c r="M20" i="8" s="1"/>
  <c r="N19" i="8" s="1"/>
  <c r="O18" i="8" s="1"/>
  <c r="P17" i="8" s="1"/>
  <c r="Q16" i="8" s="1"/>
  <c r="R15" i="8" s="1"/>
  <c r="S14" i="8" s="1"/>
  <c r="T13" i="8" s="1"/>
  <c r="X13" i="8" s="1"/>
  <c r="D42" i="8"/>
  <c r="E41" i="8" s="1"/>
  <c r="F40" i="8" s="1"/>
  <c r="G39" i="8" s="1"/>
  <c r="H38" i="8" s="1"/>
  <c r="I37" i="8" s="1"/>
  <c r="J36" i="8" s="1"/>
  <c r="K35" i="8" s="1"/>
  <c r="L34" i="8" s="1"/>
  <c r="M33" i="8" s="1"/>
  <c r="N32" i="8" s="1"/>
  <c r="O31" i="8" s="1"/>
  <c r="P30" i="8" s="1"/>
  <c r="Q29" i="8" s="1"/>
  <c r="R28" i="8" s="1"/>
  <c r="S27" i="8" s="1"/>
  <c r="T26" i="8" s="1"/>
  <c r="X26" i="8" s="1"/>
  <c r="X118" i="8"/>
  <c r="D117" i="8"/>
  <c r="E116" i="8" s="1"/>
  <c r="F115" i="8" s="1"/>
  <c r="G114" i="8" s="1"/>
  <c r="H113" i="8" s="1"/>
  <c r="I112" i="8" s="1"/>
  <c r="J111" i="8" s="1"/>
  <c r="K110" i="8" s="1"/>
  <c r="L109" i="8" s="1"/>
  <c r="M108" i="8" s="1"/>
  <c r="N107" i="8" s="1"/>
  <c r="O106" i="8" s="1"/>
  <c r="P105" i="8" s="1"/>
  <c r="Q104" i="8" s="1"/>
  <c r="R103" i="8" s="1"/>
  <c r="S102" i="8" s="1"/>
  <c r="T101" i="8" s="1"/>
  <c r="X101" i="8" s="1"/>
  <c r="Y285" i="8"/>
  <c r="X41" i="8"/>
  <c r="E32" i="8"/>
  <c r="F31" i="8" s="1"/>
  <c r="G30" i="8" s="1"/>
  <c r="H29" i="8" s="1"/>
  <c r="I28" i="8" s="1"/>
  <c r="J27" i="8" s="1"/>
  <c r="K26" i="8" s="1"/>
  <c r="L25" i="8" s="1"/>
  <c r="M24" i="8" s="1"/>
  <c r="N23" i="8" s="1"/>
  <c r="O22" i="8" s="1"/>
  <c r="P21" i="8" s="1"/>
  <c r="Q20" i="8" s="1"/>
  <c r="R19" i="8" s="1"/>
  <c r="S18" i="8" s="1"/>
  <c r="T17" i="8" s="1"/>
  <c r="X17" i="8" s="1"/>
  <c r="D75" i="8"/>
  <c r="E74" i="8" s="1"/>
  <c r="F73" i="8" s="1"/>
  <c r="G72" i="8" s="1"/>
  <c r="H71" i="8" s="1"/>
  <c r="I70" i="8" s="1"/>
  <c r="J69" i="8" s="1"/>
  <c r="K68" i="8" s="1"/>
  <c r="L67" i="8" s="1"/>
  <c r="M66" i="8" s="1"/>
  <c r="N65" i="8" s="1"/>
  <c r="O64" i="8" s="1"/>
  <c r="P63" i="8" s="1"/>
  <c r="Q62" i="8" s="1"/>
  <c r="R61" i="8" s="1"/>
  <c r="S60" i="8" s="1"/>
  <c r="T59" i="8" s="1"/>
  <c r="X59" i="8" s="1"/>
  <c r="Y94" i="8"/>
  <c r="Y125" i="8"/>
  <c r="Y99" i="8"/>
  <c r="D14" i="8"/>
  <c r="E13" i="8" s="1"/>
  <c r="E40" i="8"/>
  <c r="D25" i="8"/>
  <c r="E24" i="8" s="1"/>
  <c r="Y54" i="8"/>
  <c r="Y65" i="8"/>
  <c r="H68" i="8"/>
  <c r="I67" i="8" s="1"/>
  <c r="Y86" i="8"/>
  <c r="H97" i="8"/>
  <c r="X62" i="8"/>
  <c r="D61" i="8"/>
  <c r="E60" i="8" s="1"/>
  <c r="F59" i="8" s="1"/>
  <c r="G58" i="8" s="1"/>
  <c r="H57" i="8" s="1"/>
  <c r="I56" i="8" s="1"/>
  <c r="J55" i="8" s="1"/>
  <c r="K54" i="8" s="1"/>
  <c r="L53" i="8" s="1"/>
  <c r="M52" i="8" s="1"/>
  <c r="N51" i="8" s="1"/>
  <c r="O50" i="8" s="1"/>
  <c r="P49" i="8" s="1"/>
  <c r="Q48" i="8" s="1"/>
  <c r="R47" i="8" s="1"/>
  <c r="S46" i="8" s="1"/>
  <c r="T45" i="8" s="1"/>
  <c r="X45" i="8" s="1"/>
  <c r="X46" i="8"/>
  <c r="X55" i="8"/>
  <c r="X61" i="8"/>
  <c r="X35" i="8"/>
  <c r="X47" i="8"/>
  <c r="D74" i="8"/>
  <c r="E73" i="8" s="1"/>
  <c r="F72" i="8" s="1"/>
  <c r="G71" i="8" s="1"/>
  <c r="H70" i="8" s="1"/>
  <c r="I69" i="8" s="1"/>
  <c r="J68" i="8" s="1"/>
  <c r="K67" i="8" s="1"/>
  <c r="L66" i="8" s="1"/>
  <c r="M65" i="8" s="1"/>
  <c r="N64" i="8" s="1"/>
  <c r="O63" i="8" s="1"/>
  <c r="P62" i="8" s="1"/>
  <c r="Q61" i="8" s="1"/>
  <c r="R60" i="8" s="1"/>
  <c r="S59" i="8" s="1"/>
  <c r="T58" i="8" s="1"/>
  <c r="X58" i="8" s="1"/>
  <c r="X49" i="8"/>
  <c r="E53" i="8"/>
  <c r="F52" i="8" s="1"/>
  <c r="G51" i="8" s="1"/>
  <c r="H50" i="8" s="1"/>
  <c r="I49" i="8" s="1"/>
  <c r="J48" i="8" s="1"/>
  <c r="K47" i="8" s="1"/>
  <c r="L46" i="8" s="1"/>
  <c r="M45" i="8" s="1"/>
  <c r="N44" i="8" s="1"/>
  <c r="O43" i="8" s="1"/>
  <c r="P42" i="8" s="1"/>
  <c r="Q41" i="8" s="1"/>
  <c r="R40" i="8" s="1"/>
  <c r="S39" i="8" s="1"/>
  <c r="T38" i="8" s="1"/>
  <c r="X38" i="8" s="1"/>
  <c r="X80" i="8"/>
  <c r="D47" i="8"/>
  <c r="E46" i="8" s="1"/>
  <c r="F45" i="8" s="1"/>
  <c r="G44" i="8" s="1"/>
  <c r="H43" i="8" s="1"/>
  <c r="I42" i="8" s="1"/>
  <c r="J41" i="8" s="1"/>
  <c r="K40" i="8" s="1"/>
  <c r="L39" i="8" s="1"/>
  <c r="M38" i="8" s="1"/>
  <c r="N37" i="8" s="1"/>
  <c r="O36" i="8" s="1"/>
  <c r="P35" i="8" s="1"/>
  <c r="Q34" i="8" s="1"/>
  <c r="R33" i="8" s="1"/>
  <c r="S32" i="8" s="1"/>
  <c r="T31" i="8" s="1"/>
  <c r="X31" i="8" s="1"/>
  <c r="D48" i="8"/>
  <c r="E47" i="8" s="1"/>
  <c r="F46" i="8" s="1"/>
  <c r="G45" i="8" s="1"/>
  <c r="H44" i="8" s="1"/>
  <c r="I43" i="8" s="1"/>
  <c r="J42" i="8" s="1"/>
  <c r="K41" i="8" s="1"/>
  <c r="L40" i="8" s="1"/>
  <c r="M39" i="8" s="1"/>
  <c r="N38" i="8" s="1"/>
  <c r="O37" i="8" s="1"/>
  <c r="P36" i="8" s="1"/>
  <c r="Q35" i="8" s="1"/>
  <c r="R34" i="8" s="1"/>
  <c r="S33" i="8" s="1"/>
  <c r="T32" i="8" s="1"/>
  <c r="X32" i="8" s="1"/>
  <c r="D49" i="8"/>
  <c r="E48" i="8" s="1"/>
  <c r="F47" i="8" s="1"/>
  <c r="G46" i="8" s="1"/>
  <c r="H45" i="8" s="1"/>
  <c r="I44" i="8" s="1"/>
  <c r="J43" i="8" s="1"/>
  <c r="K42" i="8" s="1"/>
  <c r="L41" i="8" s="1"/>
  <c r="M40" i="8" s="1"/>
  <c r="N39" i="8" s="1"/>
  <c r="O38" i="8" s="1"/>
  <c r="P37" i="8" s="1"/>
  <c r="Q36" i="8" s="1"/>
  <c r="R35" i="8" s="1"/>
  <c r="S34" i="8" s="1"/>
  <c r="T33" i="8" s="1"/>
  <c r="X33" i="8" s="1"/>
  <c r="D50" i="8"/>
  <c r="E49" i="8" s="1"/>
  <c r="F48" i="8" s="1"/>
  <c r="G47" i="8" s="1"/>
  <c r="H46" i="8" s="1"/>
  <c r="I45" i="8" s="1"/>
  <c r="J44" i="8" s="1"/>
  <c r="K43" i="8" s="1"/>
  <c r="L42" i="8" s="1"/>
  <c r="M41" i="8" s="1"/>
  <c r="N40" i="8" s="1"/>
  <c r="O39" i="8" s="1"/>
  <c r="P38" i="8" s="1"/>
  <c r="Q37" i="8" s="1"/>
  <c r="R36" i="8" s="1"/>
  <c r="S35" i="8" s="1"/>
  <c r="T34" i="8" s="1"/>
  <c r="X34" i="8" s="1"/>
  <c r="E51" i="8"/>
  <c r="F50" i="8" s="1"/>
  <c r="G49" i="8" s="1"/>
  <c r="H48" i="8" s="1"/>
  <c r="I47" i="8" s="1"/>
  <c r="J46" i="8" s="1"/>
  <c r="K45" i="8" s="1"/>
  <c r="L44" i="8" s="1"/>
  <c r="M43" i="8" s="1"/>
  <c r="N42" i="8" s="1"/>
  <c r="O41" i="8" s="1"/>
  <c r="P40" i="8" s="1"/>
  <c r="Q39" i="8" s="1"/>
  <c r="R38" i="8" s="1"/>
  <c r="S37" i="8" s="1"/>
  <c r="T36" i="8" s="1"/>
  <c r="X36" i="8" s="1"/>
  <c r="Y92" i="8"/>
  <c r="D59" i="8"/>
  <c r="E65" i="8"/>
  <c r="F64" i="8" s="1"/>
  <c r="G63" i="8" s="1"/>
  <c r="H62" i="8" s="1"/>
  <c r="I61" i="8" s="1"/>
  <c r="J60" i="8" s="1"/>
  <c r="K59" i="8" s="1"/>
  <c r="L58" i="8" s="1"/>
  <c r="M57" i="8" s="1"/>
  <c r="N56" i="8" s="1"/>
  <c r="O55" i="8" s="1"/>
  <c r="P54" i="8" s="1"/>
  <c r="Q53" i="8" s="1"/>
  <c r="R52" i="8" s="1"/>
  <c r="S51" i="8" s="1"/>
  <c r="T50" i="8" s="1"/>
  <c r="X50" i="8" s="1"/>
  <c r="X68" i="8"/>
  <c r="X73" i="8"/>
  <c r="D64" i="8"/>
  <c r="E63" i="8" s="1"/>
  <c r="F62" i="8" s="1"/>
  <c r="G61" i="8" s="1"/>
  <c r="H60" i="8" s="1"/>
  <c r="I59" i="8" s="1"/>
  <c r="J58" i="8" s="1"/>
  <c r="K57" i="8" s="1"/>
  <c r="L56" i="8" s="1"/>
  <c r="M55" i="8" s="1"/>
  <c r="N54" i="8" s="1"/>
  <c r="O53" i="8" s="1"/>
  <c r="P52" i="8" s="1"/>
  <c r="Q51" i="8" s="1"/>
  <c r="R50" i="8" s="1"/>
  <c r="S49" i="8" s="1"/>
  <c r="T48" i="8" s="1"/>
  <c r="X48" i="8" s="1"/>
  <c r="D73" i="8"/>
  <c r="E72" i="8" s="1"/>
  <c r="F71" i="8" s="1"/>
  <c r="Y88" i="8"/>
  <c r="G135" i="8"/>
  <c r="E89" i="8"/>
  <c r="X77" i="8"/>
  <c r="D76" i="8"/>
  <c r="E75" i="8" s="1"/>
  <c r="F74" i="8" s="1"/>
  <c r="G73" i="8" s="1"/>
  <c r="H72" i="8" s="1"/>
  <c r="I71" i="8" s="1"/>
  <c r="J70" i="8" s="1"/>
  <c r="K69" i="8" s="1"/>
  <c r="L68" i="8" s="1"/>
  <c r="M67" i="8" s="1"/>
  <c r="N66" i="8" s="1"/>
  <c r="O65" i="8" s="1"/>
  <c r="P64" i="8" s="1"/>
  <c r="Q63" i="8" s="1"/>
  <c r="R62" i="8" s="1"/>
  <c r="S61" i="8" s="1"/>
  <c r="T60" i="8" s="1"/>
  <c r="X60" i="8" s="1"/>
  <c r="E127" i="8"/>
  <c r="F126" i="8" s="1"/>
  <c r="G125" i="8" s="1"/>
  <c r="H124" i="8" s="1"/>
  <c r="I123" i="8" s="1"/>
  <c r="J122" i="8" s="1"/>
  <c r="K121" i="8" s="1"/>
  <c r="L120" i="8" s="1"/>
  <c r="M119" i="8" s="1"/>
  <c r="N118" i="8" s="1"/>
  <c r="O117" i="8" s="1"/>
  <c r="P116" i="8" s="1"/>
  <c r="Q115" i="8" s="1"/>
  <c r="R114" i="8" s="1"/>
  <c r="S113" i="8" s="1"/>
  <c r="T112" i="8" s="1"/>
  <c r="X112" i="8" s="1"/>
  <c r="X132" i="8"/>
  <c r="D131" i="8"/>
  <c r="E130" i="8" s="1"/>
  <c r="F129" i="8" s="1"/>
  <c r="G128" i="8" s="1"/>
  <c r="H127" i="8" s="1"/>
  <c r="I126" i="8" s="1"/>
  <c r="J125" i="8" s="1"/>
  <c r="K124" i="8" s="1"/>
  <c r="L123" i="8" s="1"/>
  <c r="M122" i="8" s="1"/>
  <c r="N121" i="8" s="1"/>
  <c r="O120" i="8" s="1"/>
  <c r="P119" i="8" s="1"/>
  <c r="Q118" i="8" s="1"/>
  <c r="R117" i="8" s="1"/>
  <c r="S116" i="8" s="1"/>
  <c r="T115" i="8" s="1"/>
  <c r="X115" i="8" s="1"/>
  <c r="X131" i="8"/>
  <c r="D130" i="8"/>
  <c r="E129" i="8" s="1"/>
  <c r="F128" i="8" s="1"/>
  <c r="G127" i="8" s="1"/>
  <c r="H126" i="8" s="1"/>
  <c r="I125" i="8" s="1"/>
  <c r="J124" i="8" s="1"/>
  <c r="K123" i="8" s="1"/>
  <c r="L122" i="8" s="1"/>
  <c r="M121" i="8" s="1"/>
  <c r="N120" i="8" s="1"/>
  <c r="O119" i="8" s="1"/>
  <c r="P118" i="8" s="1"/>
  <c r="Q117" i="8" s="1"/>
  <c r="R116" i="8" s="1"/>
  <c r="S115" i="8" s="1"/>
  <c r="T114" i="8" s="1"/>
  <c r="X114" i="8" s="1"/>
  <c r="E166" i="8"/>
  <c r="D94" i="8"/>
  <c r="E132" i="8"/>
  <c r="F131" i="8" s="1"/>
  <c r="G130" i="8" s="1"/>
  <c r="H129" i="8" s="1"/>
  <c r="I128" i="8" s="1"/>
  <c r="J127" i="8" s="1"/>
  <c r="K126" i="8" s="1"/>
  <c r="L125" i="8" s="1"/>
  <c r="M124" i="8" s="1"/>
  <c r="N123" i="8" s="1"/>
  <c r="O122" i="8" s="1"/>
  <c r="P121" i="8" s="1"/>
  <c r="Q120" i="8" s="1"/>
  <c r="R119" i="8" s="1"/>
  <c r="S118" i="8" s="1"/>
  <c r="T117" i="8" s="1"/>
  <c r="X117" i="8" s="1"/>
  <c r="Y137" i="8"/>
  <c r="X84" i="8"/>
  <c r="D88" i="8"/>
  <c r="E87" i="8" s="1"/>
  <c r="X127" i="8"/>
  <c r="D126" i="8"/>
  <c r="X129" i="8"/>
  <c r="E139" i="8"/>
  <c r="F138" i="8" s="1"/>
  <c r="X147" i="8"/>
  <c r="D146" i="8"/>
  <c r="E145" i="8" s="1"/>
  <c r="F144" i="8" s="1"/>
  <c r="G143" i="8" s="1"/>
  <c r="H142" i="8" s="1"/>
  <c r="I141" i="8" s="1"/>
  <c r="J140" i="8" s="1"/>
  <c r="K139" i="8" s="1"/>
  <c r="L138" i="8" s="1"/>
  <c r="M137" i="8" s="1"/>
  <c r="N136" i="8" s="1"/>
  <c r="O135" i="8" s="1"/>
  <c r="P134" i="8" s="1"/>
  <c r="Q133" i="8" s="1"/>
  <c r="R132" i="8" s="1"/>
  <c r="S131" i="8" s="1"/>
  <c r="T130" i="8" s="1"/>
  <c r="X130" i="8" s="1"/>
  <c r="X143" i="8"/>
  <c r="D142" i="8"/>
  <c r="E141" i="8" s="1"/>
  <c r="F140" i="8" s="1"/>
  <c r="G139" i="8" s="1"/>
  <c r="H138" i="8" s="1"/>
  <c r="I137" i="8" s="1"/>
  <c r="J136" i="8" s="1"/>
  <c r="K135" i="8" s="1"/>
  <c r="L134" i="8" s="1"/>
  <c r="M133" i="8" s="1"/>
  <c r="N132" i="8" s="1"/>
  <c r="O131" i="8" s="1"/>
  <c r="P130" i="8" s="1"/>
  <c r="Q129" i="8" s="1"/>
  <c r="R128" i="8" s="1"/>
  <c r="S127" i="8" s="1"/>
  <c r="T126" i="8" s="1"/>
  <c r="X126" i="8" s="1"/>
  <c r="D91" i="8"/>
  <c r="E90" i="8" s="1"/>
  <c r="F89" i="8" s="1"/>
  <c r="G88" i="8" s="1"/>
  <c r="H87" i="8" s="1"/>
  <c r="I86" i="8" s="1"/>
  <c r="J85" i="8" s="1"/>
  <c r="K84" i="8" s="1"/>
  <c r="L83" i="8" s="1"/>
  <c r="M82" i="8" s="1"/>
  <c r="N81" i="8" s="1"/>
  <c r="O80" i="8" s="1"/>
  <c r="P79" i="8" s="1"/>
  <c r="Q78" i="8" s="1"/>
  <c r="R77" i="8" s="1"/>
  <c r="S76" i="8" s="1"/>
  <c r="T75" i="8" s="1"/>
  <c r="X75" i="8" s="1"/>
  <c r="D116" i="8"/>
  <c r="E102" i="8"/>
  <c r="F101" i="8" s="1"/>
  <c r="D106" i="8"/>
  <c r="E105" i="8" s="1"/>
  <c r="F104" i="8" s="1"/>
  <c r="G103" i="8" s="1"/>
  <c r="H102" i="8" s="1"/>
  <c r="I101" i="8" s="1"/>
  <c r="J100" i="8" s="1"/>
  <c r="K99" i="8" s="1"/>
  <c r="L98" i="8" s="1"/>
  <c r="M97" i="8" s="1"/>
  <c r="N96" i="8" s="1"/>
  <c r="O95" i="8" s="1"/>
  <c r="P94" i="8" s="1"/>
  <c r="Q93" i="8" s="1"/>
  <c r="R92" i="8" s="1"/>
  <c r="S91" i="8" s="1"/>
  <c r="T90" i="8" s="1"/>
  <c r="X90" i="8" s="1"/>
  <c r="D107" i="8"/>
  <c r="E106" i="8" s="1"/>
  <c r="F105" i="8" s="1"/>
  <c r="G104" i="8" s="1"/>
  <c r="H103" i="8" s="1"/>
  <c r="I102" i="8" s="1"/>
  <c r="J101" i="8" s="1"/>
  <c r="K100" i="8" s="1"/>
  <c r="L99" i="8" s="1"/>
  <c r="M98" i="8" s="1"/>
  <c r="N97" i="8" s="1"/>
  <c r="O96" i="8" s="1"/>
  <c r="P95" i="8" s="1"/>
  <c r="Q94" i="8" s="1"/>
  <c r="R93" i="8" s="1"/>
  <c r="S92" i="8" s="1"/>
  <c r="T91" i="8" s="1"/>
  <c r="X91" i="8" s="1"/>
  <c r="X108" i="8"/>
  <c r="X139" i="8"/>
  <c r="X104" i="8"/>
  <c r="X138" i="8"/>
  <c r="X142" i="8"/>
  <c r="X165" i="8"/>
  <c r="Y120" i="8"/>
  <c r="Y182" i="8"/>
  <c r="D105" i="8"/>
  <c r="X154" i="8"/>
  <c r="X188" i="8"/>
  <c r="D187" i="8"/>
  <c r="E186" i="8" s="1"/>
  <c r="F185" i="8" s="1"/>
  <c r="G184" i="8" s="1"/>
  <c r="H183" i="8" s="1"/>
  <c r="I182" i="8" s="1"/>
  <c r="J181" i="8" s="1"/>
  <c r="K180" i="8" s="1"/>
  <c r="L179" i="8" s="1"/>
  <c r="M178" i="8" s="1"/>
  <c r="N177" i="8" s="1"/>
  <c r="O176" i="8" s="1"/>
  <c r="P175" i="8" s="1"/>
  <c r="Q174" i="8" s="1"/>
  <c r="R173" i="8" s="1"/>
  <c r="S172" i="8" s="1"/>
  <c r="T171" i="8" s="1"/>
  <c r="X171" i="8" s="1"/>
  <c r="X103" i="8"/>
  <c r="D114" i="8"/>
  <c r="D129" i="8"/>
  <c r="G179" i="8"/>
  <c r="H178" i="8" s="1"/>
  <c r="D113" i="8"/>
  <c r="D121" i="8"/>
  <c r="D122" i="8"/>
  <c r="E121" i="8" s="1"/>
  <c r="F120" i="8" s="1"/>
  <c r="G119" i="8" s="1"/>
  <c r="H118" i="8" s="1"/>
  <c r="I117" i="8" s="1"/>
  <c r="J116" i="8" s="1"/>
  <c r="K115" i="8" s="1"/>
  <c r="L114" i="8" s="1"/>
  <c r="M113" i="8" s="1"/>
  <c r="N112" i="8" s="1"/>
  <c r="O111" i="8" s="1"/>
  <c r="P110" i="8" s="1"/>
  <c r="Q109" i="8" s="1"/>
  <c r="R108" i="8" s="1"/>
  <c r="S107" i="8" s="1"/>
  <c r="T106" i="8" s="1"/>
  <c r="X106" i="8" s="1"/>
  <c r="X144" i="8"/>
  <c r="X155" i="8"/>
  <c r="X158" i="8"/>
  <c r="D196" i="8"/>
  <c r="X156" i="8"/>
  <c r="D184" i="8"/>
  <c r="Y217" i="8"/>
  <c r="X178" i="8"/>
  <c r="F218" i="8"/>
  <c r="X163" i="8"/>
  <c r="X174" i="8"/>
  <c r="X167" i="8"/>
  <c r="X172" i="8"/>
  <c r="X173" i="8"/>
  <c r="D176" i="8"/>
  <c r="X187" i="8"/>
  <c r="D186" i="8"/>
  <c r="E185" i="8" s="1"/>
  <c r="F184" i="8" s="1"/>
  <c r="G183" i="8" s="1"/>
  <c r="H182" i="8" s="1"/>
  <c r="I181" i="8" s="1"/>
  <c r="J180" i="8" s="1"/>
  <c r="K179" i="8" s="1"/>
  <c r="L178" i="8" s="1"/>
  <c r="M177" i="8" s="1"/>
  <c r="N176" i="8" s="1"/>
  <c r="O175" i="8" s="1"/>
  <c r="P174" i="8" s="1"/>
  <c r="Q173" i="8" s="1"/>
  <c r="R172" i="8" s="1"/>
  <c r="S171" i="8" s="1"/>
  <c r="T170" i="8" s="1"/>
  <c r="X170" i="8" s="1"/>
  <c r="D197" i="8"/>
  <c r="E196" i="8" s="1"/>
  <c r="F195" i="8" s="1"/>
  <c r="G194" i="8" s="1"/>
  <c r="H193" i="8" s="1"/>
  <c r="I192" i="8" s="1"/>
  <c r="J191" i="8" s="1"/>
  <c r="K190" i="8" s="1"/>
  <c r="L189" i="8" s="1"/>
  <c r="M188" i="8" s="1"/>
  <c r="N187" i="8" s="1"/>
  <c r="O186" i="8" s="1"/>
  <c r="P185" i="8" s="1"/>
  <c r="Q184" i="8" s="1"/>
  <c r="R183" i="8" s="1"/>
  <c r="S182" i="8" s="1"/>
  <c r="T181" i="8" s="1"/>
  <c r="X181" i="8" s="1"/>
  <c r="X183" i="8"/>
  <c r="D165" i="8"/>
  <c r="D169" i="8"/>
  <c r="D173" i="8"/>
  <c r="X186" i="8"/>
  <c r="D185" i="8"/>
  <c r="E184" i="8" s="1"/>
  <c r="F183" i="8" s="1"/>
  <c r="G182" i="8" s="1"/>
  <c r="H181" i="8" s="1"/>
  <c r="I180" i="8" s="1"/>
  <c r="J179" i="8" s="1"/>
  <c r="K178" i="8" s="1"/>
  <c r="L177" i="8" s="1"/>
  <c r="M176" i="8" s="1"/>
  <c r="N175" i="8" s="1"/>
  <c r="O174" i="8" s="1"/>
  <c r="P173" i="8" s="1"/>
  <c r="Q172" i="8" s="1"/>
  <c r="R171" i="8" s="1"/>
  <c r="S170" i="8" s="1"/>
  <c r="T169" i="8" s="1"/>
  <c r="X169" i="8" s="1"/>
  <c r="Y208" i="8"/>
  <c r="X212" i="8"/>
  <c r="D211" i="8"/>
  <c r="E210" i="8" s="1"/>
  <c r="F209" i="8" s="1"/>
  <c r="G208" i="8" s="1"/>
  <c r="H207" i="8" s="1"/>
  <c r="I206" i="8" s="1"/>
  <c r="J205" i="8" s="1"/>
  <c r="K204" i="8" s="1"/>
  <c r="L203" i="8" s="1"/>
  <c r="M202" i="8" s="1"/>
  <c r="N201" i="8" s="1"/>
  <c r="O200" i="8" s="1"/>
  <c r="P199" i="8" s="1"/>
  <c r="Q198" i="8" s="1"/>
  <c r="R197" i="8" s="1"/>
  <c r="S196" i="8" s="1"/>
  <c r="T195" i="8" s="1"/>
  <c r="X195" i="8" s="1"/>
  <c r="X191" i="8"/>
  <c r="X241" i="8"/>
  <c r="X243" i="8"/>
  <c r="Y247" i="8"/>
  <c r="Y203" i="8"/>
  <c r="Y244" i="8"/>
  <c r="X207" i="8"/>
  <c r="D209" i="8"/>
  <c r="E208" i="8" s="1"/>
  <c r="F207" i="8" s="1"/>
  <c r="G206" i="8" s="1"/>
  <c r="H205" i="8" s="1"/>
  <c r="I204" i="8" s="1"/>
  <c r="J203" i="8" s="1"/>
  <c r="K202" i="8" s="1"/>
  <c r="L201" i="8" s="1"/>
  <c r="M200" i="8" s="1"/>
  <c r="N199" i="8" s="1"/>
  <c r="O198" i="8" s="1"/>
  <c r="P197" i="8" s="1"/>
  <c r="Q196" i="8" s="1"/>
  <c r="R195" i="8" s="1"/>
  <c r="S194" i="8" s="1"/>
  <c r="T193" i="8" s="1"/>
  <c r="X193" i="8" s="1"/>
  <c r="D208" i="8"/>
  <c r="G258" i="8"/>
  <c r="H257" i="8" s="1"/>
  <c r="I256" i="8" s="1"/>
  <c r="J255" i="8" s="1"/>
  <c r="K254" i="8" s="1"/>
  <c r="L253" i="8" s="1"/>
  <c r="M252" i="8" s="1"/>
  <c r="N251" i="8" s="1"/>
  <c r="O250" i="8" s="1"/>
  <c r="P249" i="8" s="1"/>
  <c r="Q248" i="8" s="1"/>
  <c r="R247" i="8" s="1"/>
  <c r="S246" i="8" s="1"/>
  <c r="T245" i="8" s="1"/>
  <c r="X245" i="8" s="1"/>
  <c r="X201" i="8"/>
  <c r="E205" i="8"/>
  <c r="F204" i="8" s="1"/>
  <c r="G203" i="8" s="1"/>
  <c r="H202" i="8" s="1"/>
  <c r="I201" i="8" s="1"/>
  <c r="J200" i="8" s="1"/>
  <c r="K199" i="8" s="1"/>
  <c r="L198" i="8" s="1"/>
  <c r="M197" i="8" s="1"/>
  <c r="N196" i="8" s="1"/>
  <c r="O195" i="8" s="1"/>
  <c r="P194" i="8" s="1"/>
  <c r="Q193" i="8" s="1"/>
  <c r="R192" i="8" s="1"/>
  <c r="S191" i="8" s="1"/>
  <c r="T190" i="8" s="1"/>
  <c r="X190" i="8" s="1"/>
  <c r="X221" i="8"/>
  <c r="E231" i="8"/>
  <c r="Y234" i="8"/>
  <c r="X242" i="8"/>
  <c r="D241" i="8"/>
  <c r="X258" i="8"/>
  <c r="D201" i="8"/>
  <c r="D221" i="8"/>
  <c r="F232" i="8"/>
  <c r="G231" i="8" s="1"/>
  <c r="H230" i="8" s="1"/>
  <c r="I229" i="8" s="1"/>
  <c r="J228" i="8" s="1"/>
  <c r="K227" i="8" s="1"/>
  <c r="L226" i="8" s="1"/>
  <c r="M225" i="8" s="1"/>
  <c r="N224" i="8" s="1"/>
  <c r="O223" i="8" s="1"/>
  <c r="P222" i="8" s="1"/>
  <c r="Q221" i="8" s="1"/>
  <c r="R220" i="8" s="1"/>
  <c r="S219" i="8" s="1"/>
  <c r="T218" i="8" s="1"/>
  <c r="X218" i="8" s="1"/>
  <c r="X256" i="8"/>
  <c r="D255" i="8"/>
  <c r="E254" i="8" s="1"/>
  <c r="F253" i="8" s="1"/>
  <c r="G252" i="8" s="1"/>
  <c r="H251" i="8" s="1"/>
  <c r="I250" i="8" s="1"/>
  <c r="J249" i="8" s="1"/>
  <c r="K248" i="8" s="1"/>
  <c r="L247" i="8" s="1"/>
  <c r="M246" i="8" s="1"/>
  <c r="N245" i="8" s="1"/>
  <c r="O244" i="8" s="1"/>
  <c r="P243" i="8" s="1"/>
  <c r="Q242" i="8" s="1"/>
  <c r="R241" i="8" s="1"/>
  <c r="S240" i="8" s="1"/>
  <c r="T239" i="8" s="1"/>
  <c r="X239" i="8" s="1"/>
  <c r="F223" i="8"/>
  <c r="G222" i="8" s="1"/>
  <c r="H221" i="8" s="1"/>
  <c r="I220" i="8" s="1"/>
  <c r="J219" i="8" s="1"/>
  <c r="K218" i="8" s="1"/>
  <c r="L217" i="8" s="1"/>
  <c r="M216" i="8" s="1"/>
  <c r="N215" i="8" s="1"/>
  <c r="O214" i="8" s="1"/>
  <c r="P213" i="8" s="1"/>
  <c r="Q212" i="8" s="1"/>
  <c r="R211" i="8" s="1"/>
  <c r="S210" i="8" s="1"/>
  <c r="T209" i="8" s="1"/>
  <c r="X209" i="8" s="1"/>
  <c r="X230" i="8"/>
  <c r="X250" i="8"/>
  <c r="D249" i="8"/>
  <c r="D256" i="8"/>
  <c r="E255" i="8" s="1"/>
  <c r="F254" i="8" s="1"/>
  <c r="G253" i="8" s="1"/>
  <c r="H252" i="8" s="1"/>
  <c r="I251" i="8" s="1"/>
  <c r="J250" i="8" s="1"/>
  <c r="K249" i="8" s="1"/>
  <c r="L248" i="8" s="1"/>
  <c r="M247" i="8" s="1"/>
  <c r="N246" i="8" s="1"/>
  <c r="O245" i="8" s="1"/>
  <c r="P244" i="8" s="1"/>
  <c r="Q243" i="8" s="1"/>
  <c r="R242" i="8" s="1"/>
  <c r="S241" i="8" s="1"/>
  <c r="T240" i="8" s="1"/>
  <c r="X240" i="8" s="1"/>
  <c r="D213" i="8"/>
  <c r="E212" i="8" s="1"/>
  <c r="F211" i="8" s="1"/>
  <c r="G210" i="8" s="1"/>
  <c r="H209" i="8" s="1"/>
  <c r="I208" i="8" s="1"/>
  <c r="J207" i="8" s="1"/>
  <c r="K206" i="8" s="1"/>
  <c r="L205" i="8" s="1"/>
  <c r="M204" i="8" s="1"/>
  <c r="N203" i="8" s="1"/>
  <c r="O202" i="8" s="1"/>
  <c r="P201" i="8" s="1"/>
  <c r="Q200" i="8" s="1"/>
  <c r="R199" i="8" s="1"/>
  <c r="S198" i="8" s="1"/>
  <c r="T197" i="8" s="1"/>
  <c r="X197" i="8" s="1"/>
  <c r="X248" i="8"/>
  <c r="D247" i="8"/>
  <c r="X213" i="8"/>
  <c r="D242" i="8"/>
  <c r="E241" i="8" s="1"/>
  <c r="F240" i="8" s="1"/>
  <c r="G239" i="8" s="1"/>
  <c r="H238" i="8" s="1"/>
  <c r="I237" i="8" s="1"/>
  <c r="J236" i="8" s="1"/>
  <c r="K235" i="8" s="1"/>
  <c r="L234" i="8" s="1"/>
  <c r="M233" i="8" s="1"/>
  <c r="N232" i="8" s="1"/>
  <c r="O231" i="8" s="1"/>
  <c r="P230" i="8" s="1"/>
  <c r="Q229" i="8" s="1"/>
  <c r="R228" i="8" s="1"/>
  <c r="S227" i="8" s="1"/>
  <c r="T226" i="8" s="1"/>
  <c r="X226" i="8" s="1"/>
  <c r="X255" i="8"/>
  <c r="D254" i="8"/>
  <c r="X266" i="8"/>
  <c r="D265" i="8"/>
  <c r="E264" i="8" s="1"/>
  <c r="F263" i="8" s="1"/>
  <c r="X251" i="8"/>
  <c r="D268" i="8"/>
  <c r="X269" i="8"/>
  <c r="D273" i="8"/>
  <c r="E272" i="8" s="1"/>
  <c r="X274" i="8"/>
  <c r="X262" i="8"/>
  <c r="D238" i="8"/>
  <c r="X236" i="8"/>
  <c r="X271" i="8"/>
  <c r="D270" i="8"/>
  <c r="X290" i="8"/>
  <c r="D289" i="8"/>
  <c r="E288" i="8" s="1"/>
  <c r="F287" i="8" s="1"/>
  <c r="G286" i="8" s="1"/>
  <c r="H285" i="8" s="1"/>
  <c r="I284" i="8" s="1"/>
  <c r="J283" i="8" s="1"/>
  <c r="K282" i="8" s="1"/>
  <c r="L281" i="8" s="1"/>
  <c r="M280" i="8" s="1"/>
  <c r="N279" i="8" s="1"/>
  <c r="O278" i="8" s="1"/>
  <c r="P277" i="8" s="1"/>
  <c r="Q276" i="8" s="1"/>
  <c r="R275" i="8" s="1"/>
  <c r="S274" i="8" s="1"/>
  <c r="T273" i="8" s="1"/>
  <c r="X273" i="8" s="1"/>
  <c r="E311" i="8"/>
  <c r="F310" i="8" s="1"/>
  <c r="G309" i="8" s="1"/>
  <c r="H308" i="8" s="1"/>
  <c r="D235" i="8"/>
  <c r="E234" i="8" s="1"/>
  <c r="F233" i="8" s="1"/>
  <c r="G232" i="8" s="1"/>
  <c r="H231" i="8" s="1"/>
  <c r="I230" i="8" s="1"/>
  <c r="J229" i="8" s="1"/>
  <c r="K228" i="8" s="1"/>
  <c r="L227" i="8" s="1"/>
  <c r="M226" i="8" s="1"/>
  <c r="N225" i="8" s="1"/>
  <c r="O224" i="8" s="1"/>
  <c r="P223" i="8" s="1"/>
  <c r="Q222" i="8" s="1"/>
  <c r="R221" i="8" s="1"/>
  <c r="S220" i="8" s="1"/>
  <c r="T219" i="8" s="1"/>
  <c r="X219" i="8" s="1"/>
  <c r="X260" i="8"/>
  <c r="E322" i="8"/>
  <c r="F321" i="8" s="1"/>
  <c r="G320" i="8" s="1"/>
  <c r="X278" i="8"/>
  <c r="D277" i="8"/>
  <c r="E276" i="8" s="1"/>
  <c r="F275" i="8" s="1"/>
  <c r="G274" i="8" s="1"/>
  <c r="H273" i="8" s="1"/>
  <c r="I272" i="8" s="1"/>
  <c r="J271" i="8" s="1"/>
  <c r="K270" i="8" s="1"/>
  <c r="L269" i="8" s="1"/>
  <c r="M268" i="8" s="1"/>
  <c r="N267" i="8" s="1"/>
  <c r="O266" i="8" s="1"/>
  <c r="P265" i="8" s="1"/>
  <c r="Q264" i="8" s="1"/>
  <c r="R263" i="8" s="1"/>
  <c r="S262" i="8" s="1"/>
  <c r="T261" i="8" s="1"/>
  <c r="X261" i="8" s="1"/>
  <c r="X334" i="8"/>
  <c r="X281" i="8"/>
  <c r="D283" i="8"/>
  <c r="X263" i="8"/>
  <c r="D281" i="8"/>
  <c r="X318" i="8"/>
  <c r="D262" i="8"/>
  <c r="X302" i="8"/>
  <c r="D317" i="8"/>
  <c r="X306" i="8"/>
  <c r="X314" i="8"/>
  <c r="U364" i="8" a="1"/>
  <c r="U364" i="8" s="1"/>
  <c r="V364" i="8" s="1"/>
  <c r="W364" i="8" s="1"/>
  <c r="J363" i="8"/>
  <c r="K362" i="8" s="1"/>
  <c r="L361" i="8" s="1"/>
  <c r="M360" i="8" s="1"/>
  <c r="N359" i="8" s="1"/>
  <c r="O358" i="8" s="1"/>
  <c r="P357" i="8" s="1"/>
  <c r="Q356" i="8" s="1"/>
  <c r="R355" i="8" s="1"/>
  <c r="S354" i="8" s="1"/>
  <c r="T353" i="8" s="1"/>
  <c r="X353" i="8" s="1"/>
  <c r="X277" i="8"/>
  <c r="X321" i="8"/>
  <c r="Y298" i="8"/>
  <c r="F336" i="8"/>
  <c r="X345" i="8"/>
  <c r="D344" i="8"/>
  <c r="E343" i="8" s="1"/>
  <c r="F342" i="8" s="1"/>
  <c r="G341" i="8" s="1"/>
  <c r="H340" i="8" s="1"/>
  <c r="X394" i="8"/>
  <c r="D393" i="8"/>
  <c r="E392" i="8" s="1"/>
  <c r="F391" i="8" s="1"/>
  <c r="G390" i="8" s="1"/>
  <c r="H389" i="8" s="1"/>
  <c r="I388" i="8" s="1"/>
  <c r="Y280" i="8"/>
  <c r="E299" i="8"/>
  <c r="F298" i="8" s="1"/>
  <c r="G297" i="8" s="1"/>
  <c r="H296" i="8" s="1"/>
  <c r="I295" i="8" s="1"/>
  <c r="J294" i="8" s="1"/>
  <c r="K293" i="8" s="1"/>
  <c r="L292" i="8" s="1"/>
  <c r="M291" i="8" s="1"/>
  <c r="N290" i="8" s="1"/>
  <c r="O289" i="8" s="1"/>
  <c r="P288" i="8" s="1"/>
  <c r="Q287" i="8" s="1"/>
  <c r="R286" i="8" s="1"/>
  <c r="S285" i="8" s="1"/>
  <c r="T284" i="8" s="1"/>
  <c r="X284" i="8" s="1"/>
  <c r="D305" i="8"/>
  <c r="J350" i="8"/>
  <c r="K349" i="8" s="1"/>
  <c r="L348" i="8" s="1"/>
  <c r="M347" i="8" s="1"/>
  <c r="N346" i="8" s="1"/>
  <c r="O345" i="8" s="1"/>
  <c r="P344" i="8" s="1"/>
  <c r="Q343" i="8" s="1"/>
  <c r="R342" i="8" s="1"/>
  <c r="S341" i="8" s="1"/>
  <c r="T340" i="8" s="1"/>
  <c r="X340" i="8" s="1"/>
  <c r="J375" i="8"/>
  <c r="K374" i="8" s="1"/>
  <c r="L373" i="8" s="1"/>
  <c r="M372" i="8" s="1"/>
  <c r="N371" i="8" s="1"/>
  <c r="O370" i="8" s="1"/>
  <c r="P369" i="8" s="1"/>
  <c r="Q368" i="8" s="1"/>
  <c r="R367" i="8" s="1"/>
  <c r="S366" i="8" s="1"/>
  <c r="T365" i="8" s="1"/>
  <c r="X365" i="8" s="1"/>
  <c r="D288" i="8"/>
  <c r="Y303" i="8"/>
  <c r="Y372" i="8"/>
  <c r="X313" i="8"/>
  <c r="X370" i="8"/>
  <c r="X330" i="8"/>
  <c r="X333" i="8"/>
  <c r="Y338" i="8"/>
  <c r="X346" i="8"/>
  <c r="X358" i="8"/>
  <c r="X324" i="8"/>
  <c r="X385" i="8"/>
  <c r="X393" i="8"/>
  <c r="X392" i="8"/>
  <c r="U399" i="8" a="1"/>
  <c r="U399" i="8" s="1"/>
  <c r="V399" i="8" s="1"/>
  <c r="W399" i="8" s="1"/>
  <c r="F398" i="8"/>
  <c r="D324" i="8"/>
  <c r="E323" i="8" s="1"/>
  <c r="F322" i="8" s="1"/>
  <c r="G321" i="8" s="1"/>
  <c r="H320" i="8" s="1"/>
  <c r="I319" i="8" s="1"/>
  <c r="J318" i="8" s="1"/>
  <c r="K317" i="8" s="1"/>
  <c r="L316" i="8" s="1"/>
  <c r="M315" i="8" s="1"/>
  <c r="N314" i="8" s="1"/>
  <c r="O313" i="8" s="1"/>
  <c r="P312" i="8" s="1"/>
  <c r="Q311" i="8" s="1"/>
  <c r="R310" i="8" s="1"/>
  <c r="S309" i="8" s="1"/>
  <c r="T308" i="8" s="1"/>
  <c r="X308" i="8" s="1"/>
  <c r="X382" i="8"/>
  <c r="X391" i="8"/>
  <c r="X397" i="8"/>
  <c r="X363" i="8"/>
  <c r="X375" i="8"/>
  <c r="X387" i="8"/>
  <c r="X68" i="6"/>
  <c r="Y68" i="6" s="1"/>
  <c r="X88" i="6"/>
  <c r="Y88" i="6" s="1"/>
  <c r="X52" i="6"/>
  <c r="Y52" i="6" s="1"/>
  <c r="X120" i="6"/>
  <c r="Y120" i="6" s="1"/>
  <c r="X168" i="6"/>
  <c r="Y168" i="6" s="1"/>
  <c r="D167" i="6"/>
  <c r="E166" i="6" s="1"/>
  <c r="F165" i="6" s="1"/>
  <c r="G164" i="6" s="1"/>
  <c r="H163" i="6" s="1"/>
  <c r="I162" i="6" s="1"/>
  <c r="J161" i="6" s="1"/>
  <c r="K160" i="6" s="1"/>
  <c r="L159" i="6" s="1"/>
  <c r="M158" i="6" s="1"/>
  <c r="N157" i="6" s="1"/>
  <c r="O156" i="6" s="1"/>
  <c r="P155" i="6" s="1"/>
  <c r="Q154" i="6" s="1"/>
  <c r="R153" i="6" s="1"/>
  <c r="S152" i="6" s="1"/>
  <c r="T151" i="6" s="1"/>
  <c r="X180" i="6"/>
  <c r="Y180" i="6" s="1"/>
  <c r="D179" i="6"/>
  <c r="E178" i="6" s="1"/>
  <c r="F177" i="6" s="1"/>
  <c r="G176" i="6" s="1"/>
  <c r="H175" i="6" s="1"/>
  <c r="I174" i="6" s="1"/>
  <c r="J173" i="6" s="1"/>
  <c r="K172" i="6" s="1"/>
  <c r="L171" i="6" s="1"/>
  <c r="M170" i="6" s="1"/>
  <c r="N169" i="6" s="1"/>
  <c r="O168" i="6" s="1"/>
  <c r="P167" i="6" s="1"/>
  <c r="Q166" i="6" s="1"/>
  <c r="R165" i="6" s="1"/>
  <c r="S164" i="6" s="1"/>
  <c r="T163" i="6" s="1"/>
  <c r="X163" i="6" s="1"/>
  <c r="Y163" i="6" s="1"/>
  <c r="X56" i="6"/>
  <c r="Y56" i="6" s="1"/>
  <c r="D87" i="6"/>
  <c r="E86" i="6" s="1"/>
  <c r="F85" i="6" s="1"/>
  <c r="G84" i="6" s="1"/>
  <c r="H83" i="6" s="1"/>
  <c r="I82" i="6" s="1"/>
  <c r="J81" i="6" s="1"/>
  <c r="K80" i="6" s="1"/>
  <c r="L79" i="6" s="1"/>
  <c r="M78" i="6" s="1"/>
  <c r="N77" i="6" s="1"/>
  <c r="O76" i="6" s="1"/>
  <c r="P75" i="6" s="1"/>
  <c r="Q74" i="6" s="1"/>
  <c r="R73" i="6" s="1"/>
  <c r="S72" i="6" s="1"/>
  <c r="T71" i="6" s="1"/>
  <c r="X93" i="6"/>
  <c r="Y93" i="6" s="1"/>
  <c r="X151" i="6"/>
  <c r="Y151" i="6" s="1"/>
  <c r="X123" i="6"/>
  <c r="Y123" i="6" s="1"/>
  <c r="D122" i="6"/>
  <c r="E121" i="6" s="1"/>
  <c r="F120" i="6" s="1"/>
  <c r="G119" i="6" s="1"/>
  <c r="H118" i="6" s="1"/>
  <c r="I117" i="6" s="1"/>
  <c r="J116" i="6" s="1"/>
  <c r="K115" i="6" s="1"/>
  <c r="L114" i="6" s="1"/>
  <c r="M113" i="6" s="1"/>
  <c r="N112" i="6" s="1"/>
  <c r="O111" i="6" s="1"/>
  <c r="P110" i="6" s="1"/>
  <c r="Q109" i="6" s="1"/>
  <c r="R108" i="6" s="1"/>
  <c r="S107" i="6" s="1"/>
  <c r="T106" i="6" s="1"/>
  <c r="X106" i="6" s="1"/>
  <c r="Y106" i="6" s="1"/>
  <c r="X51" i="6"/>
  <c r="Y51" i="6" s="1"/>
  <c r="X155" i="6"/>
  <c r="Y155" i="6" s="1"/>
  <c r="D154" i="6"/>
  <c r="E153" i="6" s="1"/>
  <c r="F152" i="6" s="1"/>
  <c r="G151" i="6" s="1"/>
  <c r="H150" i="6" s="1"/>
  <c r="I149" i="6" s="1"/>
  <c r="J148" i="6" s="1"/>
  <c r="K147" i="6" s="1"/>
  <c r="L146" i="6" s="1"/>
  <c r="M145" i="6" s="1"/>
  <c r="N144" i="6" s="1"/>
  <c r="O143" i="6" s="1"/>
  <c r="P142" i="6" s="1"/>
  <c r="Q141" i="6" s="1"/>
  <c r="R140" i="6" s="1"/>
  <c r="S139" i="6" s="1"/>
  <c r="T138" i="6" s="1"/>
  <c r="X138" i="6" s="1"/>
  <c r="X226" i="6"/>
  <c r="D225" i="6"/>
  <c r="E224" i="6" s="1"/>
  <c r="F223" i="6" s="1"/>
  <c r="G222" i="6" s="1"/>
  <c r="H221" i="6" s="1"/>
  <c r="I220" i="6" s="1"/>
  <c r="J219" i="6" s="1"/>
  <c r="K218" i="6" s="1"/>
  <c r="L217" i="6" s="1"/>
  <c r="M216" i="6" s="1"/>
  <c r="N215" i="6" s="1"/>
  <c r="O214" i="6" s="1"/>
  <c r="P213" i="6" s="1"/>
  <c r="Q212" i="6" s="1"/>
  <c r="R211" i="6" s="1"/>
  <c r="S210" i="6" s="1"/>
  <c r="T209" i="6" s="1"/>
  <c r="X209" i="6" s="1"/>
  <c r="X107" i="6"/>
  <c r="D106" i="6"/>
  <c r="E105" i="6" s="1"/>
  <c r="F104" i="6" s="1"/>
  <c r="G103" i="6" s="1"/>
  <c r="H102" i="6" s="1"/>
  <c r="I101" i="6" s="1"/>
  <c r="J100" i="6" s="1"/>
  <c r="K99" i="6" s="1"/>
  <c r="L98" i="6" s="1"/>
  <c r="M97" i="6" s="1"/>
  <c r="N96" i="6" s="1"/>
  <c r="O95" i="6" s="1"/>
  <c r="P94" i="6" s="1"/>
  <c r="Q93" i="6" s="1"/>
  <c r="R92" i="6" s="1"/>
  <c r="S91" i="6" s="1"/>
  <c r="T90" i="6" s="1"/>
  <c r="X41" i="6"/>
  <c r="Y41" i="6" s="1"/>
  <c r="D159" i="6"/>
  <c r="E158" i="6" s="1"/>
  <c r="F157" i="6" s="1"/>
  <c r="G156" i="6" s="1"/>
  <c r="H155" i="6" s="1"/>
  <c r="I154" i="6" s="1"/>
  <c r="J153" i="6" s="1"/>
  <c r="K152" i="6" s="1"/>
  <c r="L151" i="6" s="1"/>
  <c r="M150" i="6" s="1"/>
  <c r="N149" i="6" s="1"/>
  <c r="O148" i="6" s="1"/>
  <c r="P147" i="6" s="1"/>
  <c r="Q146" i="6" s="1"/>
  <c r="R145" i="6" s="1"/>
  <c r="S144" i="6" s="1"/>
  <c r="T143" i="6" s="1"/>
  <c r="X143" i="6" s="1"/>
  <c r="Y143" i="6" s="1"/>
  <c r="X160" i="6"/>
  <c r="Y160" i="6" s="1"/>
  <c r="X79" i="6"/>
  <c r="Y79" i="6" s="1"/>
  <c r="X64" i="6"/>
  <c r="Y64" i="6" s="1"/>
  <c r="X67" i="6"/>
  <c r="Y67" i="6" s="1"/>
  <c r="X73" i="6"/>
  <c r="Y73" i="6" s="1"/>
  <c r="X121" i="6"/>
  <c r="Y121" i="6" s="1"/>
  <c r="X26" i="6"/>
  <c r="Y26" i="6" s="1"/>
  <c r="X28" i="6"/>
  <c r="Y28" i="6" s="1"/>
  <c r="X83" i="6"/>
  <c r="Y83" i="6" s="1"/>
  <c r="X33" i="6"/>
  <c r="Y33" i="6" s="1"/>
  <c r="X53" i="6"/>
  <c r="Y53" i="6" s="1"/>
  <c r="X71" i="6"/>
  <c r="Y71" i="6" s="1"/>
  <c r="X82" i="6"/>
  <c r="Y82" i="6" s="1"/>
  <c r="D93" i="6"/>
  <c r="E92" i="6" s="1"/>
  <c r="F91" i="6" s="1"/>
  <c r="G90" i="6" s="1"/>
  <c r="H89" i="6" s="1"/>
  <c r="I88" i="6" s="1"/>
  <c r="J87" i="6" s="1"/>
  <c r="K86" i="6" s="1"/>
  <c r="L85" i="6" s="1"/>
  <c r="M84" i="6" s="1"/>
  <c r="N83" i="6" s="1"/>
  <c r="O82" i="6" s="1"/>
  <c r="P81" i="6" s="1"/>
  <c r="Q80" i="6" s="1"/>
  <c r="R79" i="6" s="1"/>
  <c r="S78" i="6" s="1"/>
  <c r="T77" i="6" s="1"/>
  <c r="X129" i="6"/>
  <c r="Y129" i="6" s="1"/>
  <c r="X175" i="6"/>
  <c r="Y175" i="6" s="1"/>
  <c r="X87" i="6"/>
  <c r="Y87" i="6" s="1"/>
  <c r="X119" i="6"/>
  <c r="Y119" i="6" s="1"/>
  <c r="X276" i="6"/>
  <c r="Y276" i="6" s="1"/>
  <c r="D275" i="6"/>
  <c r="E274" i="6" s="1"/>
  <c r="F273" i="6" s="1"/>
  <c r="G272" i="6" s="1"/>
  <c r="H271" i="6" s="1"/>
  <c r="I270" i="6" s="1"/>
  <c r="J269" i="6" s="1"/>
  <c r="K268" i="6" s="1"/>
  <c r="L267" i="6" s="1"/>
  <c r="M266" i="6" s="1"/>
  <c r="N265" i="6" s="1"/>
  <c r="O264" i="6" s="1"/>
  <c r="P263" i="6" s="1"/>
  <c r="Q262" i="6" s="1"/>
  <c r="R261" i="6" s="1"/>
  <c r="S260" i="6" s="1"/>
  <c r="T259" i="6" s="1"/>
  <c r="X191" i="6"/>
  <c r="D248" i="6"/>
  <c r="E247" i="6" s="1"/>
  <c r="F246" i="6" s="1"/>
  <c r="G245" i="6" s="1"/>
  <c r="H244" i="6" s="1"/>
  <c r="I243" i="6" s="1"/>
  <c r="J242" i="6" s="1"/>
  <c r="K241" i="6" s="1"/>
  <c r="L240" i="6" s="1"/>
  <c r="M239" i="6" s="1"/>
  <c r="N238" i="6" s="1"/>
  <c r="O237" i="6" s="1"/>
  <c r="P236" i="6" s="1"/>
  <c r="Q235" i="6" s="1"/>
  <c r="R234" i="6" s="1"/>
  <c r="S233" i="6" s="1"/>
  <c r="T232" i="6" s="1"/>
  <c r="X249" i="6"/>
  <c r="Y249" i="6" s="1"/>
  <c r="X97" i="6"/>
  <c r="Y97" i="6" s="1"/>
  <c r="X95" i="6"/>
  <c r="Y95" i="6" s="1"/>
  <c r="D128" i="6"/>
  <c r="X127" i="6"/>
  <c r="Y127" i="6" s="1"/>
  <c r="X131" i="6"/>
  <c r="Y131" i="6" s="1"/>
  <c r="X99" i="6"/>
  <c r="Y99" i="6" s="1"/>
  <c r="X85" i="6"/>
  <c r="Y85" i="6" s="1"/>
  <c r="X171" i="6"/>
  <c r="Y171" i="6" s="1"/>
  <c r="X150" i="6"/>
  <c r="Y150" i="6" s="1"/>
  <c r="X179" i="6"/>
  <c r="D209" i="6"/>
  <c r="E208" i="6" s="1"/>
  <c r="F207" i="6" s="1"/>
  <c r="G206" i="6" s="1"/>
  <c r="H205" i="6" s="1"/>
  <c r="I204" i="6" s="1"/>
  <c r="J203" i="6" s="1"/>
  <c r="K202" i="6" s="1"/>
  <c r="L201" i="6" s="1"/>
  <c r="M200" i="6" s="1"/>
  <c r="N199" i="6" s="1"/>
  <c r="O198" i="6" s="1"/>
  <c r="P197" i="6" s="1"/>
  <c r="Q196" i="6" s="1"/>
  <c r="R195" i="6" s="1"/>
  <c r="S194" i="6" s="1"/>
  <c r="T193" i="6" s="1"/>
  <c r="X193" i="6" s="1"/>
  <c r="X210" i="6"/>
  <c r="Y210" i="6" s="1"/>
  <c r="X225" i="6"/>
  <c r="Y225" i="6" s="1"/>
  <c r="X238" i="6"/>
  <c r="Y238" i="6" s="1"/>
  <c r="D237" i="6"/>
  <c r="E236" i="6" s="1"/>
  <c r="F235" i="6" s="1"/>
  <c r="G234" i="6" s="1"/>
  <c r="H233" i="6" s="1"/>
  <c r="I232" i="6" s="1"/>
  <c r="J231" i="6" s="1"/>
  <c r="K230" i="6" s="1"/>
  <c r="L229" i="6" s="1"/>
  <c r="M228" i="6" s="1"/>
  <c r="N227" i="6" s="1"/>
  <c r="O226" i="6" s="1"/>
  <c r="P225" i="6" s="1"/>
  <c r="Q224" i="6" s="1"/>
  <c r="R223" i="6" s="1"/>
  <c r="S222" i="6" s="1"/>
  <c r="T221" i="6" s="1"/>
  <c r="X221" i="6" s="1"/>
  <c r="Y221" i="6" s="1"/>
  <c r="X255" i="6"/>
  <c r="Y255" i="6" s="1"/>
  <c r="X277" i="6"/>
  <c r="Y277" i="6" s="1"/>
  <c r="X192" i="6"/>
  <c r="Y192" i="6" s="1"/>
  <c r="X239" i="6"/>
  <c r="Y239" i="6" s="1"/>
  <c r="X222" i="6"/>
  <c r="Y222" i="6" s="1"/>
  <c r="D207" i="6"/>
  <c r="E206" i="6" s="1"/>
  <c r="F205" i="6" s="1"/>
  <c r="G204" i="6" s="1"/>
  <c r="H203" i="6" s="1"/>
  <c r="I202" i="6" s="1"/>
  <c r="J201" i="6" s="1"/>
  <c r="K200" i="6" s="1"/>
  <c r="L199" i="6" s="1"/>
  <c r="M198" i="6" s="1"/>
  <c r="N197" i="6" s="1"/>
  <c r="O196" i="6" s="1"/>
  <c r="P195" i="6" s="1"/>
  <c r="Q194" i="6" s="1"/>
  <c r="R193" i="6" s="1"/>
  <c r="S192" i="6" s="1"/>
  <c r="T191" i="6" s="1"/>
  <c r="X208" i="6"/>
  <c r="Y208" i="6" s="1"/>
  <c r="D360" i="6"/>
  <c r="E359" i="6" s="1"/>
  <c r="F358" i="6" s="1"/>
  <c r="G357" i="6" s="1"/>
  <c r="H356" i="6" s="1"/>
  <c r="I355" i="6" s="1"/>
  <c r="J354" i="6" s="1"/>
  <c r="K353" i="6" s="1"/>
  <c r="L352" i="6" s="1"/>
  <c r="M351" i="6" s="1"/>
  <c r="N350" i="6" s="1"/>
  <c r="O349" i="6" s="1"/>
  <c r="P348" i="6" s="1"/>
  <c r="Q347" i="6" s="1"/>
  <c r="R346" i="6" s="1"/>
  <c r="S345" i="6" s="1"/>
  <c r="T344" i="6" s="1"/>
  <c r="X344" i="6" s="1"/>
  <c r="Y344" i="6" s="1"/>
  <c r="X361" i="6"/>
  <c r="Y361" i="6" s="1"/>
  <c r="X167" i="6"/>
  <c r="Y167" i="6" s="1"/>
  <c r="X199" i="6"/>
  <c r="Y199" i="6" s="1"/>
  <c r="X250" i="6"/>
  <c r="Y250" i="6" s="1"/>
  <c r="X213" i="6"/>
  <c r="Y213" i="6" s="1"/>
  <c r="X263" i="6"/>
  <c r="Y263" i="6" s="1"/>
  <c r="D356" i="6"/>
  <c r="E355" i="6" s="1"/>
  <c r="F354" i="6" s="1"/>
  <c r="G353" i="6" s="1"/>
  <c r="H352" i="6" s="1"/>
  <c r="I351" i="6" s="1"/>
  <c r="J350" i="6" s="1"/>
  <c r="K349" i="6" s="1"/>
  <c r="L348" i="6" s="1"/>
  <c r="M347" i="6" s="1"/>
  <c r="N346" i="6" s="1"/>
  <c r="O345" i="6" s="1"/>
  <c r="P344" i="6" s="1"/>
  <c r="Q343" i="6" s="1"/>
  <c r="R342" i="6" s="1"/>
  <c r="S341" i="6" s="1"/>
  <c r="T340" i="6" s="1"/>
  <c r="X357" i="6"/>
  <c r="Y357" i="6" s="1"/>
  <c r="D316" i="6"/>
  <c r="E315" i="6" s="1"/>
  <c r="F314" i="6" s="1"/>
  <c r="G313" i="6" s="1"/>
  <c r="H312" i="6" s="1"/>
  <c r="I311" i="6" s="1"/>
  <c r="J310" i="6" s="1"/>
  <c r="K309" i="6" s="1"/>
  <c r="L308" i="6" s="1"/>
  <c r="M307" i="6" s="1"/>
  <c r="N306" i="6" s="1"/>
  <c r="O305" i="6" s="1"/>
  <c r="P304" i="6" s="1"/>
  <c r="Q303" i="6" s="1"/>
  <c r="R302" i="6" s="1"/>
  <c r="S301" i="6" s="1"/>
  <c r="T300" i="6" s="1"/>
  <c r="X317" i="6"/>
  <c r="Y317" i="6" s="1"/>
  <c r="X341" i="6"/>
  <c r="Y341" i="6" s="1"/>
  <c r="X368" i="6"/>
  <c r="Y368" i="6" s="1"/>
  <c r="D367" i="6"/>
  <c r="E366" i="6" s="1"/>
  <c r="F365" i="6" s="1"/>
  <c r="G364" i="6" s="1"/>
  <c r="H363" i="6" s="1"/>
  <c r="I362" i="6" s="1"/>
  <c r="J361" i="6" s="1"/>
  <c r="K360" i="6" s="1"/>
  <c r="L359" i="6" s="1"/>
  <c r="M358" i="6" s="1"/>
  <c r="N357" i="6" s="1"/>
  <c r="O356" i="6" s="1"/>
  <c r="P355" i="6" s="1"/>
  <c r="Q354" i="6" s="1"/>
  <c r="R353" i="6" s="1"/>
  <c r="S352" i="6" s="1"/>
  <c r="T351" i="6" s="1"/>
  <c r="X351" i="6" s="1"/>
  <c r="Y351" i="6" s="1"/>
  <c r="X237" i="6"/>
  <c r="Y237" i="6" s="1"/>
  <c r="X381" i="6"/>
  <c r="Y381" i="6" s="1"/>
  <c r="D380" i="6"/>
  <c r="E379" i="6" s="1"/>
  <c r="F378" i="6" s="1"/>
  <c r="G377" i="6" s="1"/>
  <c r="H376" i="6" s="1"/>
  <c r="I375" i="6" s="1"/>
  <c r="J374" i="6" s="1"/>
  <c r="K373" i="6" s="1"/>
  <c r="L372" i="6" s="1"/>
  <c r="M371" i="6" s="1"/>
  <c r="N370" i="6" s="1"/>
  <c r="O369" i="6" s="1"/>
  <c r="P368" i="6" s="1"/>
  <c r="Q367" i="6" s="1"/>
  <c r="R366" i="6" s="1"/>
  <c r="S365" i="6" s="1"/>
  <c r="T364" i="6" s="1"/>
  <c r="X279" i="6"/>
  <c r="Y279" i="6" s="1"/>
  <c r="X268" i="6"/>
  <c r="Y268" i="6" s="1"/>
  <c r="X282" i="6"/>
  <c r="Y282" i="6" s="1"/>
  <c r="X334" i="6"/>
  <c r="Y334" i="6" s="1"/>
  <c r="X203" i="6"/>
  <c r="Y203" i="6" s="1"/>
  <c r="X337" i="6"/>
  <c r="Y337" i="6" s="1"/>
  <c r="D340" i="6"/>
  <c r="E339" i="6" s="1"/>
  <c r="F338" i="6" s="1"/>
  <c r="G337" i="6" s="1"/>
  <c r="H336" i="6" s="1"/>
  <c r="I335" i="6" s="1"/>
  <c r="J334" i="6" s="1"/>
  <c r="K333" i="6" s="1"/>
  <c r="L332" i="6" s="1"/>
  <c r="M331" i="6" s="1"/>
  <c r="N330" i="6" s="1"/>
  <c r="O329" i="6" s="1"/>
  <c r="P328" i="6" s="1"/>
  <c r="Q327" i="6" s="1"/>
  <c r="R326" i="6" s="1"/>
  <c r="S325" i="6" s="1"/>
  <c r="T324" i="6" s="1"/>
  <c r="X305" i="6"/>
  <c r="Y305" i="6" s="1"/>
  <c r="X306" i="6"/>
  <c r="Y306" i="6" s="1"/>
  <c r="X358" i="6"/>
  <c r="Y358" i="6" s="1"/>
  <c r="X382" i="6"/>
  <c r="Y382" i="6" s="1"/>
  <c r="X333" i="6"/>
  <c r="Y333" i="6" s="1"/>
  <c r="X339" i="6"/>
  <c r="Y339" i="6" s="1"/>
  <c r="D338" i="6"/>
  <c r="E337" i="6" s="1"/>
  <c r="F336" i="6" s="1"/>
  <c r="G335" i="6" s="1"/>
  <c r="H334" i="6" s="1"/>
  <c r="I333" i="6" s="1"/>
  <c r="J332" i="6" s="1"/>
  <c r="K331" i="6" s="1"/>
  <c r="L330" i="6" s="1"/>
  <c r="M329" i="6" s="1"/>
  <c r="N328" i="6" s="1"/>
  <c r="O327" i="6" s="1"/>
  <c r="P326" i="6" s="1"/>
  <c r="Q325" i="6" s="1"/>
  <c r="R324" i="6" s="1"/>
  <c r="S323" i="6" s="1"/>
  <c r="T322" i="6" s="1"/>
  <c r="X322" i="6" s="1"/>
  <c r="Y322" i="6" s="1"/>
  <c r="X377" i="6"/>
  <c r="Y377" i="6" s="1"/>
  <c r="D376" i="6"/>
  <c r="E375" i="6" s="1"/>
  <c r="F374" i="6" s="1"/>
  <c r="G373" i="6" s="1"/>
  <c r="H372" i="6" s="1"/>
  <c r="I371" i="6" s="1"/>
  <c r="J370" i="6" s="1"/>
  <c r="K369" i="6" s="1"/>
  <c r="L368" i="6" s="1"/>
  <c r="M367" i="6" s="1"/>
  <c r="N366" i="6" s="1"/>
  <c r="O365" i="6" s="1"/>
  <c r="P364" i="6" s="1"/>
  <c r="Q363" i="6" s="1"/>
  <c r="R362" i="6" s="1"/>
  <c r="S361" i="6" s="1"/>
  <c r="T360" i="6" s="1"/>
  <c r="D236" i="6"/>
  <c r="E235" i="6" s="1"/>
  <c r="F234" i="6" s="1"/>
  <c r="G233" i="6" s="1"/>
  <c r="H232" i="6" s="1"/>
  <c r="I231" i="6" s="1"/>
  <c r="J230" i="6" s="1"/>
  <c r="K229" i="6" s="1"/>
  <c r="L228" i="6" s="1"/>
  <c r="M227" i="6" s="1"/>
  <c r="N226" i="6" s="1"/>
  <c r="O225" i="6" s="1"/>
  <c r="P224" i="6" s="1"/>
  <c r="Q223" i="6" s="1"/>
  <c r="R222" i="6" s="1"/>
  <c r="S221" i="6" s="1"/>
  <c r="T220" i="6" s="1"/>
  <c r="X220" i="6" s="1"/>
  <c r="X319" i="6"/>
  <c r="Y319" i="6" s="1"/>
  <c r="D318" i="6"/>
  <c r="E317" i="6" s="1"/>
  <c r="F316" i="6" s="1"/>
  <c r="G315" i="6" s="1"/>
  <c r="H314" i="6" s="1"/>
  <c r="I313" i="6" s="1"/>
  <c r="J312" i="6" s="1"/>
  <c r="K311" i="6" s="1"/>
  <c r="L310" i="6" s="1"/>
  <c r="M309" i="6" s="1"/>
  <c r="N308" i="6" s="1"/>
  <c r="O307" i="6" s="1"/>
  <c r="P306" i="6" s="1"/>
  <c r="Q305" i="6" s="1"/>
  <c r="R304" i="6" s="1"/>
  <c r="S303" i="6" s="1"/>
  <c r="T302" i="6" s="1"/>
  <c r="X302" i="6" s="1"/>
  <c r="Y302" i="6" s="1"/>
  <c r="X204" i="6"/>
  <c r="Y204" i="6" s="1"/>
  <c r="X256" i="6"/>
  <c r="Y256" i="6" s="1"/>
  <c r="X345" i="6"/>
  <c r="Y345" i="6" s="1"/>
  <c r="X365" i="6"/>
  <c r="Y365" i="6" s="1"/>
  <c r="X380" i="6"/>
  <c r="Y380" i="6" s="1"/>
  <c r="D379" i="6"/>
  <c r="E378" i="6" s="1"/>
  <c r="F377" i="6" s="1"/>
  <c r="G376" i="6" s="1"/>
  <c r="H375" i="6" s="1"/>
  <c r="I374" i="6" s="1"/>
  <c r="J373" i="6" s="1"/>
  <c r="K372" i="6" s="1"/>
  <c r="L371" i="6" s="1"/>
  <c r="M370" i="6" s="1"/>
  <c r="N369" i="6" s="1"/>
  <c r="O368" i="6" s="1"/>
  <c r="P367" i="6" s="1"/>
  <c r="Q366" i="6" s="1"/>
  <c r="R365" i="6" s="1"/>
  <c r="S364" i="6" s="1"/>
  <c r="T363" i="6" s="1"/>
  <c r="X389" i="6"/>
  <c r="Y389" i="6" s="1"/>
  <c r="X399" i="6"/>
  <c r="Y399" i="6" s="1"/>
  <c r="X363" i="6"/>
  <c r="Y363" i="6" s="1"/>
  <c r="X372" i="6"/>
  <c r="Y372" i="6" s="1"/>
  <c r="X336" i="6"/>
  <c r="Y336" i="6" s="1"/>
  <c r="X393" i="6"/>
  <c r="Y393" i="6" s="1"/>
  <c r="D364" i="6"/>
  <c r="E363" i="6" s="1"/>
  <c r="F362" i="6" s="1"/>
  <c r="G361" i="6" s="1"/>
  <c r="H360" i="6" s="1"/>
  <c r="I359" i="6" s="1"/>
  <c r="J358" i="6" s="1"/>
  <c r="K357" i="6" s="1"/>
  <c r="L356" i="6" s="1"/>
  <c r="M355" i="6" s="1"/>
  <c r="N354" i="6" s="1"/>
  <c r="O353" i="6" s="1"/>
  <c r="P352" i="6" s="1"/>
  <c r="Q351" i="6" s="1"/>
  <c r="R350" i="6" s="1"/>
  <c r="S349" i="6" s="1"/>
  <c r="T348" i="6" s="1"/>
  <c r="X348" i="6" s="1"/>
  <c r="Y348" i="6" s="1"/>
  <c r="X392" i="6"/>
  <c r="Y392" i="6" s="1"/>
  <c r="X356" i="6"/>
  <c r="Y356" i="6" s="1"/>
  <c r="X394" i="6"/>
  <c r="Y394" i="6" s="1"/>
  <c r="X360" i="6"/>
  <c r="Y360" i="6" s="1"/>
  <c r="X375" i="6"/>
  <c r="Y375" i="6" s="1"/>
  <c r="X398" i="6"/>
  <c r="Y398" i="6" s="1"/>
  <c r="Y9" i="6"/>
  <c r="X6" i="6"/>
  <c r="Y5" i="6"/>
  <c r="Y27" i="6"/>
  <c r="Y24" i="6"/>
  <c r="Y20" i="6"/>
  <c r="Y12" i="6"/>
  <c r="Y2" i="6"/>
  <c r="F21" i="6"/>
  <c r="G20" i="6" s="1"/>
  <c r="H19" i="6" s="1"/>
  <c r="I18" i="6" s="1"/>
  <c r="J17" i="6" s="1"/>
  <c r="K16" i="6" s="1"/>
  <c r="L15" i="6" s="1"/>
  <c r="M14" i="6" s="1"/>
  <c r="N13" i="6" s="1"/>
  <c r="O12" i="6" s="1"/>
  <c r="P11" i="6" s="1"/>
  <c r="Q10" i="6" s="1"/>
  <c r="R9" i="6" s="1"/>
  <c r="S8" i="6" s="1"/>
  <c r="T7" i="6" s="1"/>
  <c r="X7" i="6" s="1"/>
  <c r="X14" i="6"/>
  <c r="Y23" i="6"/>
  <c r="Y3" i="6"/>
  <c r="Y16" i="6"/>
  <c r="Y17" i="6"/>
  <c r="E19" i="6"/>
  <c r="X15" i="6"/>
  <c r="E33" i="6"/>
  <c r="F32" i="6" s="1"/>
  <c r="G31" i="6" s="1"/>
  <c r="H30" i="6" s="1"/>
  <c r="Y11" i="6"/>
  <c r="D14" i="6"/>
  <c r="E13" i="6" s="1"/>
  <c r="F12" i="6" s="1"/>
  <c r="G11" i="6" s="1"/>
  <c r="H10" i="6" s="1"/>
  <c r="I9" i="6" s="1"/>
  <c r="J8" i="6" s="1"/>
  <c r="K7" i="6" s="1"/>
  <c r="L6" i="6" s="1"/>
  <c r="M5" i="6" s="1"/>
  <c r="N4" i="6" s="1"/>
  <c r="O3" i="6" s="1"/>
  <c r="P2" i="6" s="1"/>
  <c r="D7" i="6"/>
  <c r="E6" i="6" s="1"/>
  <c r="F5" i="6" s="1"/>
  <c r="G4" i="6" s="1"/>
  <c r="H3" i="6" s="1"/>
  <c r="I2" i="6" s="1"/>
  <c r="Y116" i="6"/>
  <c r="Y136" i="6"/>
  <c r="Y137" i="6"/>
  <c r="D13" i="6"/>
  <c r="E12" i="6" s="1"/>
  <c r="F11" i="6" s="1"/>
  <c r="G10" i="6" s="1"/>
  <c r="H9" i="6" s="1"/>
  <c r="I8" i="6" s="1"/>
  <c r="J7" i="6" s="1"/>
  <c r="K6" i="6" s="1"/>
  <c r="L5" i="6" s="1"/>
  <c r="M4" i="6" s="1"/>
  <c r="N3" i="6" s="1"/>
  <c r="O2" i="6" s="1"/>
  <c r="X39" i="6"/>
  <c r="D38" i="6"/>
  <c r="E37" i="6" s="1"/>
  <c r="F36" i="6" s="1"/>
  <c r="G35" i="6" s="1"/>
  <c r="H34" i="6" s="1"/>
  <c r="I33" i="6" s="1"/>
  <c r="J32" i="6" s="1"/>
  <c r="K31" i="6" s="1"/>
  <c r="L30" i="6" s="1"/>
  <c r="M29" i="6" s="1"/>
  <c r="N28" i="6" s="1"/>
  <c r="O27" i="6" s="1"/>
  <c r="P26" i="6" s="1"/>
  <c r="Q25" i="6" s="1"/>
  <c r="R24" i="6" s="1"/>
  <c r="S23" i="6" s="1"/>
  <c r="T22" i="6" s="1"/>
  <c r="X22" i="6"/>
  <c r="Y44" i="6"/>
  <c r="Y61" i="6"/>
  <c r="J106" i="6"/>
  <c r="K105" i="6" s="1"/>
  <c r="L104" i="6" s="1"/>
  <c r="M103" i="6" s="1"/>
  <c r="N102" i="6" s="1"/>
  <c r="O101" i="6" s="1"/>
  <c r="P100" i="6" s="1"/>
  <c r="Q99" i="6" s="1"/>
  <c r="R98" i="6" s="1"/>
  <c r="S97" i="6" s="1"/>
  <c r="T96" i="6" s="1"/>
  <c r="Y109" i="6"/>
  <c r="Y103" i="6"/>
  <c r="Y128" i="6"/>
  <c r="X8" i="6"/>
  <c r="D5" i="6"/>
  <c r="E4" i="6" s="1"/>
  <c r="F3" i="6" s="1"/>
  <c r="G2" i="6" s="1"/>
  <c r="X10" i="6"/>
  <c r="D11" i="6"/>
  <c r="D17" i="6"/>
  <c r="E16" i="6" s="1"/>
  <c r="Y29" i="6"/>
  <c r="X36" i="6"/>
  <c r="D41" i="6"/>
  <c r="D4" i="6"/>
  <c r="Y55" i="6"/>
  <c r="I95" i="6"/>
  <c r="D9" i="6"/>
  <c r="X19" i="6"/>
  <c r="X31" i="6"/>
  <c r="Y43" i="6"/>
  <c r="X72" i="6"/>
  <c r="Y80" i="6"/>
  <c r="I135" i="6"/>
  <c r="D268" i="6"/>
  <c r="Y342" i="6"/>
  <c r="X74" i="6"/>
  <c r="Y107" i="6"/>
  <c r="X110" i="6"/>
  <c r="X59" i="6"/>
  <c r="X62" i="6"/>
  <c r="Y65" i="6"/>
  <c r="X86" i="6"/>
  <c r="Y211" i="6"/>
  <c r="D37" i="6"/>
  <c r="E36" i="6" s="1"/>
  <c r="F35" i="6" s="1"/>
  <c r="G34" i="6" s="1"/>
  <c r="H33" i="6" s="1"/>
  <c r="I32" i="6" s="1"/>
  <c r="J31" i="6" s="1"/>
  <c r="K30" i="6" s="1"/>
  <c r="L29" i="6" s="1"/>
  <c r="M28" i="6" s="1"/>
  <c r="N27" i="6" s="1"/>
  <c r="O26" i="6" s="1"/>
  <c r="P25" i="6" s="1"/>
  <c r="Q24" i="6" s="1"/>
  <c r="R23" i="6" s="1"/>
  <c r="S22" i="6" s="1"/>
  <c r="T21" i="6" s="1"/>
  <c r="X21" i="6" s="1"/>
  <c r="F68" i="6"/>
  <c r="Y104" i="6"/>
  <c r="Y113" i="6"/>
  <c r="X48" i="6"/>
  <c r="X66" i="6"/>
  <c r="X105" i="6"/>
  <c r="D29" i="6"/>
  <c r="E28" i="6" s="1"/>
  <c r="F27" i="6" s="1"/>
  <c r="G26" i="6" s="1"/>
  <c r="H25" i="6" s="1"/>
  <c r="I24" i="6" s="1"/>
  <c r="J23" i="6" s="1"/>
  <c r="K22" i="6" s="1"/>
  <c r="L21" i="6" s="1"/>
  <c r="M20" i="6" s="1"/>
  <c r="N19" i="6" s="1"/>
  <c r="O18" i="6" s="1"/>
  <c r="P17" i="6" s="1"/>
  <c r="Q16" i="6" s="1"/>
  <c r="R15" i="6" s="1"/>
  <c r="S14" i="6" s="1"/>
  <c r="T13" i="6" s="1"/>
  <c r="X13" i="6" s="1"/>
  <c r="D48" i="6"/>
  <c r="E47" i="6" s="1"/>
  <c r="X58" i="6"/>
  <c r="F59" i="6"/>
  <c r="D76" i="6"/>
  <c r="E75" i="6" s="1"/>
  <c r="F74" i="6" s="1"/>
  <c r="G73" i="6" s="1"/>
  <c r="H72" i="6" s="1"/>
  <c r="I71" i="6" s="1"/>
  <c r="J70" i="6" s="1"/>
  <c r="K69" i="6" s="1"/>
  <c r="L68" i="6" s="1"/>
  <c r="M67" i="6" s="1"/>
  <c r="N66" i="6" s="1"/>
  <c r="O65" i="6" s="1"/>
  <c r="P64" i="6" s="1"/>
  <c r="Q63" i="6" s="1"/>
  <c r="R62" i="6" s="1"/>
  <c r="S61" i="6" s="1"/>
  <c r="T60" i="6" s="1"/>
  <c r="X60" i="6" s="1"/>
  <c r="Y94" i="6"/>
  <c r="D58" i="6"/>
  <c r="X96" i="6"/>
  <c r="X115" i="6"/>
  <c r="X49" i="6"/>
  <c r="X70" i="6"/>
  <c r="X77" i="6"/>
  <c r="X90" i="6"/>
  <c r="X118" i="6"/>
  <c r="D117" i="6"/>
  <c r="E127" i="6"/>
  <c r="D73" i="6"/>
  <c r="E72" i="6" s="1"/>
  <c r="X75" i="6"/>
  <c r="Y92" i="6"/>
  <c r="Y153" i="6"/>
  <c r="X38" i="6"/>
  <c r="Y40" i="6"/>
  <c r="D51" i="6"/>
  <c r="E50" i="6" s="1"/>
  <c r="F49" i="6" s="1"/>
  <c r="G48" i="6" s="1"/>
  <c r="H47" i="6" s="1"/>
  <c r="I46" i="6" s="1"/>
  <c r="J45" i="6" s="1"/>
  <c r="K44" i="6" s="1"/>
  <c r="L43" i="6" s="1"/>
  <c r="M42" i="6" s="1"/>
  <c r="N41" i="6" s="1"/>
  <c r="O40" i="6" s="1"/>
  <c r="P39" i="6" s="1"/>
  <c r="Q38" i="6" s="1"/>
  <c r="R37" i="6" s="1"/>
  <c r="S36" i="6" s="1"/>
  <c r="T35" i="6" s="1"/>
  <c r="X35" i="6" s="1"/>
  <c r="X78" i="6"/>
  <c r="D85" i="6"/>
  <c r="E84" i="6" s="1"/>
  <c r="X46" i="6"/>
  <c r="X63" i="6"/>
  <c r="X108" i="6"/>
  <c r="X142" i="6"/>
  <c r="D141" i="6"/>
  <c r="E140" i="6" s="1"/>
  <c r="F139" i="6" s="1"/>
  <c r="G138" i="6" s="1"/>
  <c r="H137" i="6" s="1"/>
  <c r="I136" i="6" s="1"/>
  <c r="J135" i="6" s="1"/>
  <c r="K134" i="6" s="1"/>
  <c r="L133" i="6" s="1"/>
  <c r="M132" i="6" s="1"/>
  <c r="N131" i="6" s="1"/>
  <c r="O130" i="6" s="1"/>
  <c r="P129" i="6" s="1"/>
  <c r="Q128" i="6" s="1"/>
  <c r="R127" i="6" s="1"/>
  <c r="S126" i="6" s="1"/>
  <c r="T125" i="6" s="1"/>
  <c r="X125" i="6" s="1"/>
  <c r="Y135" i="6"/>
  <c r="X37" i="6"/>
  <c r="D46" i="6"/>
  <c r="D50" i="6"/>
  <c r="E49" i="6" s="1"/>
  <c r="F48" i="6" s="1"/>
  <c r="G47" i="6" s="1"/>
  <c r="H46" i="6" s="1"/>
  <c r="I45" i="6" s="1"/>
  <c r="J44" i="6" s="1"/>
  <c r="K43" i="6" s="1"/>
  <c r="L42" i="6" s="1"/>
  <c r="M41" i="6" s="1"/>
  <c r="N40" i="6" s="1"/>
  <c r="O39" i="6" s="1"/>
  <c r="P38" i="6" s="1"/>
  <c r="Q37" i="6" s="1"/>
  <c r="R36" i="6" s="1"/>
  <c r="S35" i="6" s="1"/>
  <c r="T34" i="6" s="1"/>
  <c r="X34" i="6" s="1"/>
  <c r="D63" i="6"/>
  <c r="E62" i="6" s="1"/>
  <c r="F61" i="6" s="1"/>
  <c r="G60" i="6" s="1"/>
  <c r="H59" i="6" s="1"/>
  <c r="I58" i="6" s="1"/>
  <c r="J57" i="6" s="1"/>
  <c r="K56" i="6" s="1"/>
  <c r="L55" i="6" s="1"/>
  <c r="M54" i="6" s="1"/>
  <c r="N53" i="6" s="1"/>
  <c r="O52" i="6" s="1"/>
  <c r="P51" i="6" s="1"/>
  <c r="Q50" i="6" s="1"/>
  <c r="R49" i="6" s="1"/>
  <c r="S48" i="6" s="1"/>
  <c r="T47" i="6" s="1"/>
  <c r="X47" i="6" s="1"/>
  <c r="X89" i="6"/>
  <c r="J91" i="6"/>
  <c r="K90" i="6" s="1"/>
  <c r="L89" i="6" s="1"/>
  <c r="M88" i="6" s="1"/>
  <c r="N87" i="6" s="1"/>
  <c r="O86" i="6" s="1"/>
  <c r="P85" i="6" s="1"/>
  <c r="Q84" i="6" s="1"/>
  <c r="R83" i="6" s="1"/>
  <c r="S82" i="6" s="1"/>
  <c r="T81" i="6" s="1"/>
  <c r="X81" i="6" s="1"/>
  <c r="U97" i="6" a="1"/>
  <c r="U97" i="6" s="1"/>
  <c r="V97" i="6" s="1"/>
  <c r="W97" i="6" s="1"/>
  <c r="D114" i="6"/>
  <c r="E113" i="6" s="1"/>
  <c r="F112" i="6" s="1"/>
  <c r="G111" i="6" s="1"/>
  <c r="H110" i="6" s="1"/>
  <c r="I109" i="6" s="1"/>
  <c r="J108" i="6" s="1"/>
  <c r="K107" i="6" s="1"/>
  <c r="L106" i="6" s="1"/>
  <c r="M105" i="6" s="1"/>
  <c r="N104" i="6" s="1"/>
  <c r="O103" i="6" s="1"/>
  <c r="P102" i="6" s="1"/>
  <c r="Q101" i="6" s="1"/>
  <c r="R100" i="6" s="1"/>
  <c r="S99" i="6" s="1"/>
  <c r="T98" i="6" s="1"/>
  <c r="X98" i="6" s="1"/>
  <c r="X117" i="6"/>
  <c r="D118" i="6"/>
  <c r="E117" i="6" s="1"/>
  <c r="F116" i="6" s="1"/>
  <c r="G115" i="6" s="1"/>
  <c r="H114" i="6" s="1"/>
  <c r="I113" i="6" s="1"/>
  <c r="J112" i="6" s="1"/>
  <c r="K111" i="6" s="1"/>
  <c r="L110" i="6" s="1"/>
  <c r="M109" i="6" s="1"/>
  <c r="N108" i="6" s="1"/>
  <c r="O107" i="6" s="1"/>
  <c r="P106" i="6" s="1"/>
  <c r="Q105" i="6" s="1"/>
  <c r="R104" i="6" s="1"/>
  <c r="S103" i="6" s="1"/>
  <c r="T102" i="6" s="1"/>
  <c r="X102" i="6" s="1"/>
  <c r="X133" i="6"/>
  <c r="X141" i="6"/>
  <c r="Y202" i="6"/>
  <c r="D116" i="6"/>
  <c r="X122" i="6"/>
  <c r="X130" i="6"/>
  <c r="X139" i="6"/>
  <c r="F166" i="6"/>
  <c r="G165" i="6" s="1"/>
  <c r="X198" i="6"/>
  <c r="D197" i="6"/>
  <c r="E196" i="6" s="1"/>
  <c r="F195" i="6" s="1"/>
  <c r="G194" i="6" s="1"/>
  <c r="H193" i="6" s="1"/>
  <c r="I192" i="6" s="1"/>
  <c r="J191" i="6" s="1"/>
  <c r="K190" i="6" s="1"/>
  <c r="L189" i="6" s="1"/>
  <c r="M188" i="6" s="1"/>
  <c r="N187" i="6" s="1"/>
  <c r="O186" i="6" s="1"/>
  <c r="P185" i="6" s="1"/>
  <c r="Q184" i="6" s="1"/>
  <c r="R183" i="6" s="1"/>
  <c r="S182" i="6" s="1"/>
  <c r="T181" i="6" s="1"/>
  <c r="X181" i="6" s="1"/>
  <c r="D130" i="6"/>
  <c r="E129" i="6" s="1"/>
  <c r="Y147" i="6"/>
  <c r="Y207" i="6"/>
  <c r="F178" i="6"/>
  <c r="G177" i="6" s="1"/>
  <c r="Y149" i="6"/>
  <c r="X111" i="6"/>
  <c r="X186" i="6"/>
  <c r="D185" i="6"/>
  <c r="E184" i="6" s="1"/>
  <c r="F183" i="6" s="1"/>
  <c r="G182" i="6" s="1"/>
  <c r="H181" i="6" s="1"/>
  <c r="I180" i="6" s="1"/>
  <c r="J179" i="6" s="1"/>
  <c r="K178" i="6" s="1"/>
  <c r="L177" i="6" s="1"/>
  <c r="M176" i="6" s="1"/>
  <c r="N175" i="6" s="1"/>
  <c r="O174" i="6" s="1"/>
  <c r="P173" i="6" s="1"/>
  <c r="Q172" i="6" s="1"/>
  <c r="R171" i="6" s="1"/>
  <c r="S170" i="6" s="1"/>
  <c r="T169" i="6" s="1"/>
  <c r="X169" i="6" s="1"/>
  <c r="Y223" i="6"/>
  <c r="Y243" i="6"/>
  <c r="X126" i="6"/>
  <c r="Y201" i="6"/>
  <c r="X174" i="6"/>
  <c r="Y220" i="6"/>
  <c r="Y307" i="6"/>
  <c r="X134" i="6"/>
  <c r="U138" i="6" a="1"/>
  <c r="U138" i="6" s="1"/>
  <c r="V138" i="6" s="1"/>
  <c r="W138" i="6" s="1"/>
  <c r="X146" i="6"/>
  <c r="Y148" i="6"/>
  <c r="X162" i="6"/>
  <c r="Y184" i="6"/>
  <c r="Y190" i="6"/>
  <c r="X194" i="6"/>
  <c r="Y195" i="6"/>
  <c r="Y267" i="6"/>
  <c r="X156" i="6"/>
  <c r="X182" i="6"/>
  <c r="X206" i="6"/>
  <c r="F238" i="6"/>
  <c r="G237" i="6" s="1"/>
  <c r="H236" i="6" s="1"/>
  <c r="I235" i="6" s="1"/>
  <c r="J234" i="6" s="1"/>
  <c r="K233" i="6" s="1"/>
  <c r="L232" i="6" s="1"/>
  <c r="M231" i="6" s="1"/>
  <c r="N230" i="6" s="1"/>
  <c r="O229" i="6" s="1"/>
  <c r="P228" i="6" s="1"/>
  <c r="Q227" i="6" s="1"/>
  <c r="R226" i="6" s="1"/>
  <c r="S225" i="6" s="1"/>
  <c r="T224" i="6" s="1"/>
  <c r="X224" i="6" s="1"/>
  <c r="Y254" i="6"/>
  <c r="Y172" i="6"/>
  <c r="Y178" i="6"/>
  <c r="X205" i="6"/>
  <c r="Y209" i="6"/>
  <c r="E215" i="6"/>
  <c r="D148" i="6"/>
  <c r="E147" i="6" s="1"/>
  <c r="F146" i="6" s="1"/>
  <c r="G145" i="6" s="1"/>
  <c r="H144" i="6" s="1"/>
  <c r="I143" i="6" s="1"/>
  <c r="J142" i="6" s="1"/>
  <c r="K141" i="6" s="1"/>
  <c r="L140" i="6" s="1"/>
  <c r="M139" i="6" s="1"/>
  <c r="N138" i="6" s="1"/>
  <c r="O137" i="6" s="1"/>
  <c r="P136" i="6" s="1"/>
  <c r="Q135" i="6" s="1"/>
  <c r="R134" i="6" s="1"/>
  <c r="S133" i="6" s="1"/>
  <c r="T132" i="6" s="1"/>
  <c r="X132" i="6" s="1"/>
  <c r="X158" i="6"/>
  <c r="X161" i="6"/>
  <c r="X170" i="6"/>
  <c r="D205" i="6"/>
  <c r="E204" i="6" s="1"/>
  <c r="F203" i="6" s="1"/>
  <c r="G202" i="6" s="1"/>
  <c r="H201" i="6" s="1"/>
  <c r="I200" i="6" s="1"/>
  <c r="J199" i="6" s="1"/>
  <c r="K198" i="6" s="1"/>
  <c r="L197" i="6" s="1"/>
  <c r="M196" i="6" s="1"/>
  <c r="N195" i="6" s="1"/>
  <c r="O194" i="6" s="1"/>
  <c r="P193" i="6" s="1"/>
  <c r="Q192" i="6" s="1"/>
  <c r="R191" i="6" s="1"/>
  <c r="S190" i="6" s="1"/>
  <c r="T189" i="6" s="1"/>
  <c r="X189" i="6" s="1"/>
  <c r="Y231" i="6"/>
  <c r="D161" i="6"/>
  <c r="E160" i="6" s="1"/>
  <c r="F159" i="6" s="1"/>
  <c r="G158" i="6" s="1"/>
  <c r="H157" i="6" s="1"/>
  <c r="I156" i="6" s="1"/>
  <c r="J155" i="6" s="1"/>
  <c r="K154" i="6" s="1"/>
  <c r="L153" i="6" s="1"/>
  <c r="M152" i="6" s="1"/>
  <c r="N151" i="6" s="1"/>
  <c r="O150" i="6" s="1"/>
  <c r="P149" i="6" s="1"/>
  <c r="Q148" i="6" s="1"/>
  <c r="R147" i="6" s="1"/>
  <c r="S146" i="6" s="1"/>
  <c r="T145" i="6" s="1"/>
  <c r="X145" i="6" s="1"/>
  <c r="Y166" i="6"/>
  <c r="D173" i="6"/>
  <c r="E172" i="6" s="1"/>
  <c r="F171" i="6" s="1"/>
  <c r="G170" i="6" s="1"/>
  <c r="H169" i="6" s="1"/>
  <c r="I168" i="6" s="1"/>
  <c r="J167" i="6" s="1"/>
  <c r="K166" i="6" s="1"/>
  <c r="L165" i="6" s="1"/>
  <c r="M164" i="6" s="1"/>
  <c r="N163" i="6" s="1"/>
  <c r="O162" i="6" s="1"/>
  <c r="P161" i="6" s="1"/>
  <c r="Q160" i="6" s="1"/>
  <c r="R159" i="6" s="1"/>
  <c r="S158" i="6" s="1"/>
  <c r="T157" i="6" s="1"/>
  <c r="X157" i="6" s="1"/>
  <c r="Y179" i="6"/>
  <c r="Y183" i="6"/>
  <c r="E191" i="6"/>
  <c r="D204" i="6"/>
  <c r="Y196" i="6"/>
  <c r="I295" i="6"/>
  <c r="D193" i="6"/>
  <c r="E192" i="6" s="1"/>
  <c r="F191" i="6" s="1"/>
  <c r="G190" i="6" s="1"/>
  <c r="H189" i="6" s="1"/>
  <c r="I188" i="6" s="1"/>
  <c r="J187" i="6" s="1"/>
  <c r="K186" i="6" s="1"/>
  <c r="L185" i="6" s="1"/>
  <c r="M184" i="6" s="1"/>
  <c r="N183" i="6" s="1"/>
  <c r="O182" i="6" s="1"/>
  <c r="P181" i="6" s="1"/>
  <c r="Q180" i="6" s="1"/>
  <c r="R179" i="6" s="1"/>
  <c r="S178" i="6" s="1"/>
  <c r="T177" i="6" s="1"/>
  <c r="X177" i="6" s="1"/>
  <c r="Y285" i="6"/>
  <c r="E155" i="6"/>
  <c r="D181" i="6"/>
  <c r="E180" i="6" s="1"/>
  <c r="F179" i="6" s="1"/>
  <c r="G178" i="6" s="1"/>
  <c r="H177" i="6" s="1"/>
  <c r="I176" i="6" s="1"/>
  <c r="J175" i="6" s="1"/>
  <c r="K174" i="6" s="1"/>
  <c r="L173" i="6" s="1"/>
  <c r="M172" i="6" s="1"/>
  <c r="N171" i="6" s="1"/>
  <c r="O170" i="6" s="1"/>
  <c r="P169" i="6" s="1"/>
  <c r="Q168" i="6" s="1"/>
  <c r="R167" i="6" s="1"/>
  <c r="S166" i="6" s="1"/>
  <c r="T165" i="6" s="1"/>
  <c r="X165" i="6" s="1"/>
  <c r="X212" i="6"/>
  <c r="D160" i="6"/>
  <c r="E159" i="6" s="1"/>
  <c r="F158" i="6" s="1"/>
  <c r="G157" i="6" s="1"/>
  <c r="H156" i="6" s="1"/>
  <c r="I155" i="6" s="1"/>
  <c r="J154" i="6" s="1"/>
  <c r="K153" i="6" s="1"/>
  <c r="L152" i="6" s="1"/>
  <c r="M151" i="6" s="1"/>
  <c r="N150" i="6" s="1"/>
  <c r="O149" i="6" s="1"/>
  <c r="P148" i="6" s="1"/>
  <c r="Q147" i="6" s="1"/>
  <c r="R146" i="6" s="1"/>
  <c r="S145" i="6" s="1"/>
  <c r="T144" i="6" s="1"/>
  <c r="X144" i="6" s="1"/>
  <c r="X214" i="6"/>
  <c r="D213" i="6"/>
  <c r="E212" i="6" s="1"/>
  <c r="F211" i="6" s="1"/>
  <c r="G210" i="6" s="1"/>
  <c r="H209" i="6" s="1"/>
  <c r="I208" i="6" s="1"/>
  <c r="J207" i="6" s="1"/>
  <c r="K206" i="6" s="1"/>
  <c r="L205" i="6" s="1"/>
  <c r="M204" i="6" s="1"/>
  <c r="N203" i="6" s="1"/>
  <c r="O202" i="6" s="1"/>
  <c r="P201" i="6" s="1"/>
  <c r="Q200" i="6" s="1"/>
  <c r="R199" i="6" s="1"/>
  <c r="S198" i="6" s="1"/>
  <c r="T197" i="6" s="1"/>
  <c r="X173" i="6"/>
  <c r="X185" i="6"/>
  <c r="X197" i="6"/>
  <c r="X270" i="6"/>
  <c r="D269" i="6"/>
  <c r="E268" i="6" s="1"/>
  <c r="F267" i="6" s="1"/>
  <c r="G266" i="6" s="1"/>
  <c r="H265" i="6" s="1"/>
  <c r="I264" i="6" s="1"/>
  <c r="J263" i="6" s="1"/>
  <c r="K262" i="6" s="1"/>
  <c r="L261" i="6" s="1"/>
  <c r="M260" i="6" s="1"/>
  <c r="N259" i="6" s="1"/>
  <c r="O258" i="6" s="1"/>
  <c r="P257" i="6" s="1"/>
  <c r="Q256" i="6" s="1"/>
  <c r="R255" i="6" s="1"/>
  <c r="S254" i="6" s="1"/>
  <c r="T253" i="6" s="1"/>
  <c r="Y226" i="6"/>
  <c r="X247" i="6"/>
  <c r="D246" i="6"/>
  <c r="E245" i="6" s="1"/>
  <c r="F244" i="6" s="1"/>
  <c r="G243" i="6" s="1"/>
  <c r="H242" i="6" s="1"/>
  <c r="I241" i="6" s="1"/>
  <c r="J240" i="6" s="1"/>
  <c r="K239" i="6" s="1"/>
  <c r="L238" i="6" s="1"/>
  <c r="M237" i="6" s="1"/>
  <c r="N236" i="6" s="1"/>
  <c r="O235" i="6" s="1"/>
  <c r="P234" i="6" s="1"/>
  <c r="Q233" i="6" s="1"/>
  <c r="R232" i="6" s="1"/>
  <c r="S231" i="6" s="1"/>
  <c r="T230" i="6" s="1"/>
  <c r="X230" i="6" s="1"/>
  <c r="X264" i="6"/>
  <c r="Y281" i="6"/>
  <c r="Y272" i="6"/>
  <c r="D302" i="6"/>
  <c r="X236" i="6"/>
  <c r="D235" i="6"/>
  <c r="E234" i="6" s="1"/>
  <c r="F233" i="6" s="1"/>
  <c r="G232" i="6" s="1"/>
  <c r="H231" i="6" s="1"/>
  <c r="I230" i="6" s="1"/>
  <c r="J229" i="6" s="1"/>
  <c r="K228" i="6" s="1"/>
  <c r="L227" i="6" s="1"/>
  <c r="M226" i="6" s="1"/>
  <c r="N225" i="6" s="1"/>
  <c r="O224" i="6" s="1"/>
  <c r="P223" i="6" s="1"/>
  <c r="Q222" i="6" s="1"/>
  <c r="R221" i="6" s="1"/>
  <c r="S220" i="6" s="1"/>
  <c r="T219" i="6" s="1"/>
  <c r="X219" i="6" s="1"/>
  <c r="D256" i="6"/>
  <c r="D258" i="6"/>
  <c r="E257" i="6" s="1"/>
  <c r="F256" i="6" s="1"/>
  <c r="G255" i="6" s="1"/>
  <c r="H254" i="6" s="1"/>
  <c r="I253" i="6" s="1"/>
  <c r="J252" i="6" s="1"/>
  <c r="K251" i="6" s="1"/>
  <c r="L250" i="6" s="1"/>
  <c r="M249" i="6" s="1"/>
  <c r="N248" i="6" s="1"/>
  <c r="O247" i="6" s="1"/>
  <c r="P246" i="6" s="1"/>
  <c r="Q245" i="6" s="1"/>
  <c r="R244" i="6" s="1"/>
  <c r="S243" i="6" s="1"/>
  <c r="T242" i="6" s="1"/>
  <c r="X242" i="6" s="1"/>
  <c r="X259" i="6"/>
  <c r="Y260" i="6"/>
  <c r="Y154" i="6"/>
  <c r="X218" i="6"/>
  <c r="Y191" i="6"/>
  <c r="X235" i="6"/>
  <c r="Y278" i="6"/>
  <c r="X274" i="6"/>
  <c r="D273" i="6"/>
  <c r="E272" i="6" s="1"/>
  <c r="F271" i="6" s="1"/>
  <c r="G270" i="6" s="1"/>
  <c r="H269" i="6" s="1"/>
  <c r="I268" i="6" s="1"/>
  <c r="J267" i="6" s="1"/>
  <c r="K266" i="6" s="1"/>
  <c r="L265" i="6" s="1"/>
  <c r="M264" i="6" s="1"/>
  <c r="N263" i="6" s="1"/>
  <c r="O262" i="6" s="1"/>
  <c r="P261" i="6" s="1"/>
  <c r="Q260" i="6" s="1"/>
  <c r="R259" i="6" s="1"/>
  <c r="S258" i="6" s="1"/>
  <c r="T257" i="6" s="1"/>
  <c r="X257" i="6" s="1"/>
  <c r="Y378" i="6"/>
  <c r="Y390" i="6"/>
  <c r="X227" i="6"/>
  <c r="X244" i="6"/>
  <c r="X246" i="6"/>
  <c r="X265" i="6"/>
  <c r="X234" i="6"/>
  <c r="D291" i="6"/>
  <c r="E290" i="6" s="1"/>
  <c r="F289" i="6" s="1"/>
  <c r="G288" i="6" s="1"/>
  <c r="H287" i="6" s="1"/>
  <c r="I286" i="6" s="1"/>
  <c r="J285" i="6" s="1"/>
  <c r="K284" i="6" s="1"/>
  <c r="L283" i="6" s="1"/>
  <c r="M282" i="6" s="1"/>
  <c r="N281" i="6" s="1"/>
  <c r="O280" i="6" s="1"/>
  <c r="P279" i="6" s="1"/>
  <c r="Q278" i="6" s="1"/>
  <c r="R277" i="6" s="1"/>
  <c r="S276" i="6" s="1"/>
  <c r="T275" i="6" s="1"/>
  <c r="X275" i="6" s="1"/>
  <c r="Y311" i="6"/>
  <c r="X308" i="6"/>
  <c r="D307" i="6"/>
  <c r="X321" i="6"/>
  <c r="D320" i="6"/>
  <c r="E319" i="6" s="1"/>
  <c r="F318" i="6" s="1"/>
  <c r="G317" i="6" s="1"/>
  <c r="H316" i="6" s="1"/>
  <c r="I315" i="6" s="1"/>
  <c r="J314" i="6" s="1"/>
  <c r="K313" i="6" s="1"/>
  <c r="L312" i="6" s="1"/>
  <c r="M311" i="6" s="1"/>
  <c r="N310" i="6" s="1"/>
  <c r="O309" i="6" s="1"/>
  <c r="P308" i="6" s="1"/>
  <c r="Q307" i="6" s="1"/>
  <c r="R306" i="6" s="1"/>
  <c r="S305" i="6" s="1"/>
  <c r="T304" i="6" s="1"/>
  <c r="Y354" i="6"/>
  <c r="Y366" i="6"/>
  <c r="X233" i="6"/>
  <c r="D233" i="6"/>
  <c r="X290" i="6"/>
  <c r="D289" i="6"/>
  <c r="E288" i="6" s="1"/>
  <c r="F287" i="6" s="1"/>
  <c r="G286" i="6" s="1"/>
  <c r="H285" i="6" s="1"/>
  <c r="I284" i="6" s="1"/>
  <c r="J283" i="6" s="1"/>
  <c r="K282" i="6" s="1"/>
  <c r="L281" i="6" s="1"/>
  <c r="M280" i="6" s="1"/>
  <c r="N279" i="6" s="1"/>
  <c r="O278" i="6" s="1"/>
  <c r="P277" i="6" s="1"/>
  <c r="Q276" i="6" s="1"/>
  <c r="R275" i="6" s="1"/>
  <c r="S274" i="6" s="1"/>
  <c r="T273" i="6" s="1"/>
  <c r="X273" i="6" s="1"/>
  <c r="X232" i="6"/>
  <c r="X245" i="6"/>
  <c r="D285" i="6"/>
  <c r="D231" i="6"/>
  <c r="D232" i="6"/>
  <c r="E243" i="6"/>
  <c r="D245" i="6"/>
  <c r="E244" i="6" s="1"/>
  <c r="F243" i="6" s="1"/>
  <c r="G242" i="6" s="1"/>
  <c r="H241" i="6" s="1"/>
  <c r="I240" i="6" s="1"/>
  <c r="J239" i="6" s="1"/>
  <c r="K238" i="6" s="1"/>
  <c r="L237" i="6" s="1"/>
  <c r="M236" i="6" s="1"/>
  <c r="N235" i="6" s="1"/>
  <c r="O234" i="6" s="1"/>
  <c r="P233" i="6" s="1"/>
  <c r="Q232" i="6" s="1"/>
  <c r="R231" i="6" s="1"/>
  <c r="S230" i="6" s="1"/>
  <c r="T229" i="6" s="1"/>
  <c r="X229" i="6" s="1"/>
  <c r="D274" i="6"/>
  <c r="E273" i="6" s="1"/>
  <c r="F272" i="6" s="1"/>
  <c r="G271" i="6" s="1"/>
  <c r="H270" i="6" s="1"/>
  <c r="I269" i="6" s="1"/>
  <c r="J268" i="6" s="1"/>
  <c r="K267" i="6" s="1"/>
  <c r="L266" i="6" s="1"/>
  <c r="M265" i="6" s="1"/>
  <c r="N264" i="6" s="1"/>
  <c r="O263" i="6" s="1"/>
  <c r="P262" i="6" s="1"/>
  <c r="Q261" i="6" s="1"/>
  <c r="R260" i="6" s="1"/>
  <c r="S259" i="6" s="1"/>
  <c r="T258" i="6" s="1"/>
  <c r="X258" i="6" s="1"/>
  <c r="J340" i="6"/>
  <c r="K339" i="6" s="1"/>
  <c r="L338" i="6" s="1"/>
  <c r="M337" i="6" s="1"/>
  <c r="N336" i="6" s="1"/>
  <c r="O335" i="6" s="1"/>
  <c r="P334" i="6" s="1"/>
  <c r="Q333" i="6" s="1"/>
  <c r="R332" i="6" s="1"/>
  <c r="S331" i="6" s="1"/>
  <c r="T330" i="6" s="1"/>
  <c r="X330" i="6" s="1"/>
  <c r="X241" i="6"/>
  <c r="X253" i="6"/>
  <c r="Y325" i="6"/>
  <c r="X355" i="6"/>
  <c r="D354" i="6"/>
  <c r="E353" i="6" s="1"/>
  <c r="Y251" i="6"/>
  <c r="X296" i="6"/>
  <c r="X320" i="6"/>
  <c r="D319" i="6"/>
  <c r="E318" i="6" s="1"/>
  <c r="F317" i="6" s="1"/>
  <c r="G316" i="6" s="1"/>
  <c r="H315" i="6" s="1"/>
  <c r="I314" i="6" s="1"/>
  <c r="J313" i="6" s="1"/>
  <c r="K312" i="6" s="1"/>
  <c r="L311" i="6" s="1"/>
  <c r="M310" i="6" s="1"/>
  <c r="N309" i="6" s="1"/>
  <c r="O308" i="6" s="1"/>
  <c r="P307" i="6" s="1"/>
  <c r="Q306" i="6" s="1"/>
  <c r="R305" i="6" s="1"/>
  <c r="S304" i="6" s="1"/>
  <c r="T303" i="6" s="1"/>
  <c r="X303" i="6" s="1"/>
  <c r="F349" i="6"/>
  <c r="X367" i="6"/>
  <c r="D366" i="6"/>
  <c r="E365" i="6" s="1"/>
  <c r="X280" i="6"/>
  <c r="F376" i="6"/>
  <c r="G375" i="6" s="1"/>
  <c r="H374" i="6" s="1"/>
  <c r="I373" i="6" s="1"/>
  <c r="J372" i="6" s="1"/>
  <c r="K371" i="6" s="1"/>
  <c r="L370" i="6" s="1"/>
  <c r="M369" i="6" s="1"/>
  <c r="N368" i="6" s="1"/>
  <c r="O367" i="6" s="1"/>
  <c r="P366" i="6" s="1"/>
  <c r="Q365" i="6" s="1"/>
  <c r="R364" i="6" s="1"/>
  <c r="S363" i="6" s="1"/>
  <c r="T362" i="6" s="1"/>
  <c r="X362" i="6" s="1"/>
  <c r="X283" i="6"/>
  <c r="Y329" i="6"/>
  <c r="X288" i="6"/>
  <c r="X309" i="6"/>
  <c r="D308" i="6"/>
  <c r="E307" i="6" s="1"/>
  <c r="F306" i="6" s="1"/>
  <c r="G305" i="6" s="1"/>
  <c r="H304" i="6" s="1"/>
  <c r="I303" i="6" s="1"/>
  <c r="J302" i="6" s="1"/>
  <c r="K301" i="6" s="1"/>
  <c r="L300" i="6" s="1"/>
  <c r="M299" i="6" s="1"/>
  <c r="N298" i="6" s="1"/>
  <c r="O297" i="6" s="1"/>
  <c r="P296" i="6" s="1"/>
  <c r="Q295" i="6" s="1"/>
  <c r="R294" i="6" s="1"/>
  <c r="S293" i="6" s="1"/>
  <c r="T292" i="6" s="1"/>
  <c r="X292" i="6" s="1"/>
  <c r="E338" i="6"/>
  <c r="D282" i="6"/>
  <c r="D287" i="6"/>
  <c r="E286" i="6" s="1"/>
  <c r="F285" i="6" s="1"/>
  <c r="G284" i="6" s="1"/>
  <c r="H283" i="6" s="1"/>
  <c r="I282" i="6" s="1"/>
  <c r="J281" i="6" s="1"/>
  <c r="K280" i="6" s="1"/>
  <c r="L279" i="6" s="1"/>
  <c r="M278" i="6" s="1"/>
  <c r="N277" i="6" s="1"/>
  <c r="O276" i="6" s="1"/>
  <c r="P275" i="6" s="1"/>
  <c r="Q274" i="6" s="1"/>
  <c r="R273" i="6" s="1"/>
  <c r="S272" i="6" s="1"/>
  <c r="T271" i="6" s="1"/>
  <c r="X271" i="6" s="1"/>
  <c r="X289" i="6"/>
  <c r="Y293" i="6"/>
  <c r="X304" i="6"/>
  <c r="D303" i="6"/>
  <c r="E302" i="6" s="1"/>
  <c r="F301" i="6" s="1"/>
  <c r="G300" i="6" s="1"/>
  <c r="H299" i="6" s="1"/>
  <c r="I298" i="6" s="1"/>
  <c r="J297" i="6" s="1"/>
  <c r="K296" i="6" s="1"/>
  <c r="L295" i="6" s="1"/>
  <c r="M294" i="6" s="1"/>
  <c r="N293" i="6" s="1"/>
  <c r="O292" i="6" s="1"/>
  <c r="P291" i="6" s="1"/>
  <c r="Q290" i="6" s="1"/>
  <c r="R289" i="6" s="1"/>
  <c r="S288" i="6" s="1"/>
  <c r="T287" i="6" s="1"/>
  <c r="X287" i="6" s="1"/>
  <c r="X312" i="6"/>
  <c r="D311" i="6"/>
  <c r="E310" i="6" s="1"/>
  <c r="F309" i="6" s="1"/>
  <c r="G308" i="6" s="1"/>
  <c r="H307" i="6" s="1"/>
  <c r="I306" i="6" s="1"/>
  <c r="J305" i="6" s="1"/>
  <c r="K304" i="6" s="1"/>
  <c r="L303" i="6" s="1"/>
  <c r="M302" i="6" s="1"/>
  <c r="N301" i="6" s="1"/>
  <c r="O300" i="6" s="1"/>
  <c r="P299" i="6" s="1"/>
  <c r="Q298" i="6" s="1"/>
  <c r="R297" i="6" s="1"/>
  <c r="S296" i="6" s="1"/>
  <c r="T295" i="6" s="1"/>
  <c r="X295" i="6" s="1"/>
  <c r="E362" i="6"/>
  <c r="D278" i="6"/>
  <c r="E277" i="6" s="1"/>
  <c r="E309" i="6"/>
  <c r="F308" i="6" s="1"/>
  <c r="G307" i="6" s="1"/>
  <c r="H306" i="6" s="1"/>
  <c r="I305" i="6" s="1"/>
  <c r="J304" i="6" s="1"/>
  <c r="K303" i="6" s="1"/>
  <c r="L302" i="6" s="1"/>
  <c r="M301" i="6" s="1"/>
  <c r="N300" i="6" s="1"/>
  <c r="O299" i="6" s="1"/>
  <c r="P298" i="6" s="1"/>
  <c r="Q297" i="6" s="1"/>
  <c r="R296" i="6" s="1"/>
  <c r="S295" i="6" s="1"/>
  <c r="T294" i="6" s="1"/>
  <c r="X294" i="6" s="1"/>
  <c r="X315" i="6"/>
  <c r="D314" i="6"/>
  <c r="D329" i="6"/>
  <c r="D334" i="6"/>
  <c r="X340" i="6"/>
  <c r="E374" i="6"/>
  <c r="X331" i="6"/>
  <c r="X314" i="6"/>
  <c r="E386" i="6"/>
  <c r="D317" i="6"/>
  <c r="X327" i="6"/>
  <c r="Y385" i="6"/>
  <c r="X300" i="6"/>
  <c r="X326" i="6"/>
  <c r="X343" i="6"/>
  <c r="X386" i="6"/>
  <c r="E325" i="6"/>
  <c r="X299" i="6"/>
  <c r="D313" i="6"/>
  <c r="X316" i="6"/>
  <c r="X352" i="6"/>
  <c r="X364" i="6"/>
  <c r="X324" i="6"/>
  <c r="X383" i="6"/>
  <c r="U399" i="6" a="1"/>
  <c r="U399" i="6" s="1"/>
  <c r="V399" i="6" s="1"/>
  <c r="W399" i="6" s="1"/>
  <c r="F398" i="6"/>
  <c r="Y349" i="6"/>
  <c r="Y373" i="6"/>
  <c r="X391" i="6"/>
  <c r="Y397" i="6"/>
  <c r="X374" i="6"/>
  <c r="X387" i="6"/>
  <c r="X328" i="6"/>
  <c r="X332" i="6"/>
  <c r="Y369" i="6"/>
  <c r="X379" i="6"/>
  <c r="Y396" i="6"/>
  <c r="X376" i="6"/>
  <c r="X388" i="6"/>
  <c r="Y395" i="6"/>
  <c r="U369" i="8" l="1" a="1"/>
  <c r="U369" i="8" s="1"/>
  <c r="V369" i="8" s="1"/>
  <c r="W369" i="8" s="1"/>
  <c r="U365" i="8" a="1"/>
  <c r="U365" i="8" s="1"/>
  <c r="V365" i="8" s="1"/>
  <c r="W365" i="8" s="1"/>
  <c r="U376" i="8" a="1"/>
  <c r="U376" i="8" s="1"/>
  <c r="V376" i="8" s="1"/>
  <c r="W376" i="8" s="1"/>
  <c r="U366" i="8" a="1"/>
  <c r="U366" i="8" s="1"/>
  <c r="V366" i="8" s="1"/>
  <c r="W366" i="8" s="1"/>
  <c r="U351" i="8" a="1"/>
  <c r="U351" i="8" s="1"/>
  <c r="V351" i="8" s="1"/>
  <c r="W351" i="8" s="1"/>
  <c r="U352" i="8" a="1"/>
  <c r="U352" i="8" s="1"/>
  <c r="V352" i="8" s="1"/>
  <c r="W352" i="8" s="1"/>
  <c r="U344" i="8" a="1"/>
  <c r="U344" i="8" s="1"/>
  <c r="V344" i="8" s="1"/>
  <c r="W344" i="8" s="1"/>
  <c r="U361" i="8" a="1"/>
  <c r="U361" i="8" s="1"/>
  <c r="V361" i="8" s="1"/>
  <c r="W361" i="8" s="1"/>
  <c r="U343" i="8" a="1"/>
  <c r="U343" i="8" s="1"/>
  <c r="V343" i="8" s="1"/>
  <c r="W343" i="8" s="1"/>
  <c r="U346" i="8" a="1"/>
  <c r="U346" i="8" s="1"/>
  <c r="V346" i="8" s="1"/>
  <c r="W346" i="8" s="1"/>
  <c r="U342" i="8" a="1"/>
  <c r="U342" i="8" s="1"/>
  <c r="V342" i="8" s="1"/>
  <c r="W342" i="8" s="1"/>
  <c r="U349" i="8" a="1"/>
  <c r="U349" i="8" s="1"/>
  <c r="V349" i="8" s="1"/>
  <c r="W349" i="8" s="1"/>
  <c r="U345" i="8" a="1"/>
  <c r="U345" i="8" s="1"/>
  <c r="V345" i="8" s="1"/>
  <c r="W345" i="8" s="1"/>
  <c r="U350" i="8" a="1"/>
  <c r="U350" i="8" s="1"/>
  <c r="V350" i="8" s="1"/>
  <c r="W350" i="8" s="1"/>
  <c r="U83" i="15" a="1"/>
  <c r="U83" i="15" s="1"/>
  <c r="V83" i="15" s="1"/>
  <c r="W83" i="15" s="1"/>
  <c r="Y42" i="15"/>
  <c r="Y96" i="15"/>
  <c r="Y74" i="15"/>
  <c r="Y72" i="15"/>
  <c r="Y5" i="15"/>
  <c r="Y56" i="15"/>
  <c r="Y13" i="15"/>
  <c r="Y22" i="15"/>
  <c r="Y26" i="15"/>
  <c r="Y81" i="15"/>
  <c r="Y41" i="15"/>
  <c r="G8" i="15"/>
  <c r="Y99" i="15"/>
  <c r="Y64" i="15"/>
  <c r="F59" i="15"/>
  <c r="Y44" i="15"/>
  <c r="Y78" i="15"/>
  <c r="Y20" i="15"/>
  <c r="Y6" i="15"/>
  <c r="Y69" i="15"/>
  <c r="E2" i="15"/>
  <c r="U81" i="15" a="1"/>
  <c r="U81" i="15" s="1"/>
  <c r="V81" i="15" s="1"/>
  <c r="W81" i="15" s="1"/>
  <c r="F80" i="15"/>
  <c r="Y73" i="15"/>
  <c r="Y89" i="15"/>
  <c r="Z89" i="15"/>
  <c r="F114" i="15"/>
  <c r="E110" i="15"/>
  <c r="F10" i="15"/>
  <c r="U82" i="15" a="1"/>
  <c r="U82" i="15" s="1"/>
  <c r="V82" i="15" s="1"/>
  <c r="W82" i="15" s="1"/>
  <c r="U88" i="15" a="1"/>
  <c r="U88" i="15" s="1"/>
  <c r="V88" i="15" s="1"/>
  <c r="U86" i="15" a="1"/>
  <c r="U86" i="15" s="1"/>
  <c r="V86" i="15" s="1"/>
  <c r="Y93" i="15"/>
  <c r="H51" i="15"/>
  <c r="Y59" i="15"/>
  <c r="Y14" i="15"/>
  <c r="U87" i="15" a="1"/>
  <c r="U87" i="15" s="1"/>
  <c r="V87" i="15" s="1"/>
  <c r="W87" i="15" s="1"/>
  <c r="Y87" i="15"/>
  <c r="Y29" i="15"/>
  <c r="G15" i="15"/>
  <c r="Y71" i="15"/>
  <c r="Y75" i="15"/>
  <c r="F104" i="15"/>
  <c r="Y63" i="15"/>
  <c r="Y84" i="15"/>
  <c r="Y82" i="15"/>
  <c r="E106" i="15"/>
  <c r="U85" i="15" a="1"/>
  <c r="U85" i="15" s="1"/>
  <c r="V85" i="15" s="1"/>
  <c r="E27" i="15"/>
  <c r="E69" i="15"/>
  <c r="Y58" i="15"/>
  <c r="Y30" i="15"/>
  <c r="Y83" i="15"/>
  <c r="E23" i="15"/>
  <c r="Y27" i="15"/>
  <c r="Y51" i="15"/>
  <c r="U84" i="15" a="1"/>
  <c r="U84" i="15" s="1"/>
  <c r="V84" i="15" s="1"/>
  <c r="W84" i="15" s="1"/>
  <c r="Y97" i="15"/>
  <c r="F39" i="15"/>
  <c r="Y47" i="15"/>
  <c r="Y70" i="15"/>
  <c r="Y9" i="15"/>
  <c r="E32" i="15"/>
  <c r="Y65" i="15"/>
  <c r="Y71" i="12"/>
  <c r="Y38" i="12"/>
  <c r="Y62" i="12"/>
  <c r="Y53" i="12"/>
  <c r="Y74" i="12"/>
  <c r="Y70" i="12"/>
  <c r="Y68" i="12"/>
  <c r="Y17" i="12"/>
  <c r="Y24" i="12"/>
  <c r="Y31" i="12"/>
  <c r="Y9" i="12"/>
  <c r="E80" i="12"/>
  <c r="E21" i="12"/>
  <c r="Y63" i="12"/>
  <c r="Y72" i="12"/>
  <c r="Y97" i="12"/>
  <c r="Y11" i="12"/>
  <c r="Y22" i="12"/>
  <c r="Y58" i="12"/>
  <c r="Y78" i="12"/>
  <c r="E35" i="12"/>
  <c r="Y85" i="12"/>
  <c r="Y82" i="12"/>
  <c r="H48" i="12"/>
  <c r="F46" i="12"/>
  <c r="Y26" i="12"/>
  <c r="Y80" i="12"/>
  <c r="E71" i="12"/>
  <c r="Y95" i="12"/>
  <c r="Y30" i="12"/>
  <c r="Y98" i="12"/>
  <c r="Y41" i="12"/>
  <c r="Y61" i="12"/>
  <c r="Y50" i="12"/>
  <c r="Y7" i="12"/>
  <c r="Y13" i="12"/>
  <c r="F95" i="12"/>
  <c r="Y99" i="12"/>
  <c r="G106" i="12"/>
  <c r="Y73" i="12"/>
  <c r="Y2" i="12"/>
  <c r="Y21" i="12"/>
  <c r="Y37" i="12"/>
  <c r="E84" i="12"/>
  <c r="Y23" i="12"/>
  <c r="E14" i="12"/>
  <c r="E42" i="12"/>
  <c r="Y75" i="12"/>
  <c r="Y87" i="12"/>
  <c r="F17" i="12"/>
  <c r="Y45" i="12"/>
  <c r="Y35" i="12"/>
  <c r="F58" i="12"/>
  <c r="Y86" i="12"/>
  <c r="Y79" i="12"/>
  <c r="Y40" i="12"/>
  <c r="Y39" i="12"/>
  <c r="Y4" i="12"/>
  <c r="Z364" i="8"/>
  <c r="Z352" i="8"/>
  <c r="U76" i="10" a="1"/>
  <c r="U76" i="10" s="1"/>
  <c r="V76" i="10" s="1"/>
  <c r="W76" i="10" s="1"/>
  <c r="U85" i="10" a="1"/>
  <c r="U85" i="10" s="1"/>
  <c r="V85" i="10" s="1"/>
  <c r="W85" i="10" s="1"/>
  <c r="U83" i="10" a="1"/>
  <c r="U83" i="10" s="1"/>
  <c r="V83" i="10" s="1"/>
  <c r="W83" i="10" s="1"/>
  <c r="U86" i="10" a="1"/>
  <c r="U86" i="10" s="1"/>
  <c r="V86" i="10" s="1"/>
  <c r="W86" i="10" s="1"/>
  <c r="U87" i="10" a="1"/>
  <c r="U87" i="10" s="1"/>
  <c r="V87" i="10" s="1"/>
  <c r="W87" i="10" s="1"/>
  <c r="Y154" i="10"/>
  <c r="Y68" i="10"/>
  <c r="Y14" i="10"/>
  <c r="Y22" i="10"/>
  <c r="Y56" i="10"/>
  <c r="Y10" i="10"/>
  <c r="Y30" i="10"/>
  <c r="Y9" i="10"/>
  <c r="Y163" i="10"/>
  <c r="G175" i="10"/>
  <c r="Y131" i="10"/>
  <c r="Y130" i="10"/>
  <c r="F103" i="10"/>
  <c r="Y76" i="10"/>
  <c r="Y44" i="10"/>
  <c r="U78" i="10" a="1"/>
  <c r="U78" i="10" s="1"/>
  <c r="V78" i="10" s="1"/>
  <c r="Y31" i="10"/>
  <c r="E3" i="10"/>
  <c r="Y35" i="10"/>
  <c r="Y147" i="10"/>
  <c r="Y114" i="10"/>
  <c r="E128" i="10"/>
  <c r="F127" i="10" s="1"/>
  <c r="G126" i="10" s="1"/>
  <c r="H125" i="10" s="1"/>
  <c r="I124" i="10" s="1"/>
  <c r="J123" i="10" s="1"/>
  <c r="K122" i="10" s="1"/>
  <c r="L121" i="10" s="1"/>
  <c r="M120" i="10" s="1"/>
  <c r="N119" i="10" s="1"/>
  <c r="O118" i="10" s="1"/>
  <c r="P117" i="10" s="1"/>
  <c r="Q116" i="10" s="1"/>
  <c r="R115" i="10" s="1"/>
  <c r="S114" i="10" s="1"/>
  <c r="T113" i="10" s="1"/>
  <c r="X113" i="10" s="1"/>
  <c r="Y20" i="10"/>
  <c r="Y74" i="10"/>
  <c r="Y5" i="10"/>
  <c r="Y160" i="10"/>
  <c r="E140" i="10"/>
  <c r="Y129" i="10"/>
  <c r="H146" i="10"/>
  <c r="F162" i="10"/>
  <c r="Y100" i="10"/>
  <c r="Y60" i="10"/>
  <c r="Y57" i="10"/>
  <c r="E41" i="10"/>
  <c r="E157" i="10"/>
  <c r="E127" i="10"/>
  <c r="U80" i="10" a="1"/>
  <c r="U80" i="10" s="1"/>
  <c r="V80" i="10" s="1"/>
  <c r="W80" i="10" s="1"/>
  <c r="Y85" i="10"/>
  <c r="Y102" i="10"/>
  <c r="Y95" i="10"/>
  <c r="U75" i="10" a="1"/>
  <c r="U75" i="10" s="1"/>
  <c r="V75" i="10" s="1"/>
  <c r="W75" i="10" s="1"/>
  <c r="Y32" i="10"/>
  <c r="U74" i="10" a="1"/>
  <c r="U74" i="10" s="1"/>
  <c r="V74" i="10" s="1"/>
  <c r="W74" i="10" s="1"/>
  <c r="Y43" i="10"/>
  <c r="F5" i="10"/>
  <c r="E12" i="10"/>
  <c r="Y80" i="10"/>
  <c r="Y84" i="10"/>
  <c r="U81" i="10" a="1"/>
  <c r="U81" i="10" s="1"/>
  <c r="V81" i="10" s="1"/>
  <c r="Y50" i="10"/>
  <c r="Y39" i="10"/>
  <c r="Y11" i="10"/>
  <c r="E22" i="10"/>
  <c r="Y128" i="10"/>
  <c r="E116" i="10"/>
  <c r="U84" i="10" a="1"/>
  <c r="U84" i="10" s="1"/>
  <c r="V84" i="10" s="1"/>
  <c r="W84" i="10" s="1"/>
  <c r="U82" i="10" a="1"/>
  <c r="U82" i="10" s="1"/>
  <c r="V82" i="10" s="1"/>
  <c r="W82" i="10" s="1"/>
  <c r="Y119" i="10"/>
  <c r="Y117" i="10"/>
  <c r="Y75" i="10"/>
  <c r="F68" i="10"/>
  <c r="Y24" i="10"/>
  <c r="F16" i="10"/>
  <c r="Y97" i="10"/>
  <c r="E137" i="10"/>
  <c r="G124" i="10"/>
  <c r="F150" i="10"/>
  <c r="U88" i="10" a="1"/>
  <c r="U88" i="10" s="1"/>
  <c r="V88" i="10" s="1"/>
  <c r="Y58" i="10"/>
  <c r="Y21" i="10"/>
  <c r="F32" i="10"/>
  <c r="Y19" i="10"/>
  <c r="Y27" i="10"/>
  <c r="E105" i="10"/>
  <c r="Y139" i="10"/>
  <c r="Y93" i="10"/>
  <c r="E70" i="10"/>
  <c r="U71" i="10" a="1"/>
  <c r="U71" i="10" s="1"/>
  <c r="V71" i="10" s="1"/>
  <c r="Y72" i="10"/>
  <c r="Y110" i="10"/>
  <c r="Y91" i="10"/>
  <c r="U79" i="10" a="1"/>
  <c r="U79" i="10" s="1"/>
  <c r="V79" i="10" s="1"/>
  <c r="E14" i="10"/>
  <c r="F48" i="10"/>
  <c r="Y36" i="10"/>
  <c r="Y8" i="10"/>
  <c r="Y107" i="10"/>
  <c r="Y153" i="10"/>
  <c r="U72" i="10" a="1"/>
  <c r="U72" i="10" s="1"/>
  <c r="V72" i="10" s="1"/>
  <c r="W72" i="10" s="1"/>
  <c r="Y73" i="10"/>
  <c r="Y17" i="10"/>
  <c r="E61" i="10"/>
  <c r="F42" i="10"/>
  <c r="G41" i="10" s="1"/>
  <c r="H40" i="10" s="1"/>
  <c r="I39" i="10" s="1"/>
  <c r="J38" i="10" s="1"/>
  <c r="K37" i="10" s="1"/>
  <c r="L36" i="10" s="1"/>
  <c r="M35" i="10" s="1"/>
  <c r="N34" i="10" s="1"/>
  <c r="O33" i="10" s="1"/>
  <c r="P32" i="10" s="1"/>
  <c r="Q31" i="10" s="1"/>
  <c r="R30" i="10" s="1"/>
  <c r="S29" i="10" s="1"/>
  <c r="T28" i="10" s="1"/>
  <c r="X28" i="10" s="1"/>
  <c r="Y127" i="10"/>
  <c r="Y121" i="10"/>
  <c r="E28" i="10"/>
  <c r="E107" i="10"/>
  <c r="G9" i="10"/>
  <c r="F52" i="10"/>
  <c r="Y132" i="10"/>
  <c r="Y116" i="10"/>
  <c r="E119" i="10"/>
  <c r="Y109" i="10"/>
  <c r="Y82" i="10"/>
  <c r="Y42" i="10"/>
  <c r="Y77" i="10"/>
  <c r="U73" i="10" a="1"/>
  <c r="U73" i="10" s="1"/>
  <c r="V73" i="10" s="1"/>
  <c r="W73" i="10" s="1"/>
  <c r="Y29" i="10"/>
  <c r="E180" i="10"/>
  <c r="Y115" i="10"/>
  <c r="Y144" i="10"/>
  <c r="Y99" i="10"/>
  <c r="U77" i="10" a="1"/>
  <c r="U77" i="10" s="1"/>
  <c r="V77" i="10" s="1"/>
  <c r="W77" i="10" s="1"/>
  <c r="Y62" i="10"/>
  <c r="Y64" i="10"/>
  <c r="Y45" i="10"/>
  <c r="Y25" i="10"/>
  <c r="Z369" i="8"/>
  <c r="U354" i="8" a="1"/>
  <c r="U354" i="8" s="1"/>
  <c r="V354" i="8" s="1"/>
  <c r="W354" i="8" s="1"/>
  <c r="U363" i="8" a="1"/>
  <c r="U363" i="8" s="1"/>
  <c r="V363" i="8" s="1"/>
  <c r="W363" i="8" s="1"/>
  <c r="U139" i="8" a="1"/>
  <c r="U139" i="8" s="1"/>
  <c r="V139" i="8" s="1"/>
  <c r="W139" i="8" s="1"/>
  <c r="Y342" i="8"/>
  <c r="U356" i="8" a="1"/>
  <c r="U356" i="8" s="1"/>
  <c r="V356" i="8" s="1"/>
  <c r="W356" i="8" s="1"/>
  <c r="Y349" i="8"/>
  <c r="U367" i="8" a="1"/>
  <c r="U367" i="8" s="1"/>
  <c r="V367" i="8" s="1"/>
  <c r="U374" i="8" a="1"/>
  <c r="U374" i="8" s="1"/>
  <c r="V374" i="8" s="1"/>
  <c r="W374" i="8" s="1"/>
  <c r="U375" i="8" a="1"/>
  <c r="U375" i="8" s="1"/>
  <c r="V375" i="8" s="1"/>
  <c r="W375" i="8" s="1"/>
  <c r="Y60" i="8"/>
  <c r="Y75" i="8"/>
  <c r="Y195" i="8"/>
  <c r="Y126" i="8"/>
  <c r="Y117" i="8"/>
  <c r="Y34" i="8"/>
  <c r="Y90" i="8"/>
  <c r="Y327" i="8"/>
  <c r="Y239" i="8"/>
  <c r="Y226" i="8"/>
  <c r="Y171" i="8"/>
  <c r="Y48" i="8"/>
  <c r="Y31" i="8"/>
  <c r="Y340" i="8"/>
  <c r="Y218" i="8"/>
  <c r="Y115" i="8"/>
  <c r="Y197" i="8"/>
  <c r="Y284" i="8"/>
  <c r="Y306" i="8"/>
  <c r="Y256" i="8"/>
  <c r="E240" i="8"/>
  <c r="Y241" i="8"/>
  <c r="E168" i="8"/>
  <c r="E120" i="8"/>
  <c r="Y165" i="8"/>
  <c r="Y108" i="8"/>
  <c r="Y170" i="8"/>
  <c r="Y73" i="8"/>
  <c r="E58" i="8"/>
  <c r="Y26" i="8"/>
  <c r="Y19" i="8"/>
  <c r="U368" i="8" a="1"/>
  <c r="U368" i="8" s="1"/>
  <c r="V368" i="8" s="1"/>
  <c r="U358" i="8" a="1"/>
  <c r="U358" i="8" s="1"/>
  <c r="V358" i="8" s="1"/>
  <c r="W358" i="8" s="1"/>
  <c r="Y294" i="8"/>
  <c r="U288" i="8" a="1"/>
  <c r="U288" i="8" s="1"/>
  <c r="V288" i="8" s="1"/>
  <c r="E287" i="8"/>
  <c r="Z361" i="8"/>
  <c r="U371" i="8" a="1"/>
  <c r="U371" i="8" s="1"/>
  <c r="V371" i="8" s="1"/>
  <c r="Y271" i="8"/>
  <c r="Y245" i="8"/>
  <c r="E164" i="8"/>
  <c r="Y167" i="8"/>
  <c r="Y178" i="8"/>
  <c r="E195" i="8"/>
  <c r="E128" i="8"/>
  <c r="Y104" i="8"/>
  <c r="E115" i="8"/>
  <c r="F165" i="8"/>
  <c r="G164" i="8" s="1"/>
  <c r="H163" i="8" s="1"/>
  <c r="I162" i="8" s="1"/>
  <c r="J161" i="8" s="1"/>
  <c r="K160" i="8" s="1"/>
  <c r="L159" i="8" s="1"/>
  <c r="M158" i="8" s="1"/>
  <c r="N157" i="8" s="1"/>
  <c r="O156" i="8" s="1"/>
  <c r="P155" i="8" s="1"/>
  <c r="Q154" i="8" s="1"/>
  <c r="R153" i="8" s="1"/>
  <c r="S152" i="8" s="1"/>
  <c r="T151" i="8" s="1"/>
  <c r="X151" i="8" s="1"/>
  <c r="Y132" i="8"/>
  <c r="H134" i="8"/>
  <c r="Y38" i="8"/>
  <c r="Y45" i="8"/>
  <c r="Y41" i="8"/>
  <c r="Y13" i="8"/>
  <c r="Y266" i="8"/>
  <c r="Y274" i="8"/>
  <c r="U321" i="8" a="1"/>
  <c r="U321" i="8" s="1"/>
  <c r="V321" i="8" s="1"/>
  <c r="W321" i="8" s="1"/>
  <c r="Z365" i="8"/>
  <c r="Y365" i="8"/>
  <c r="Y353" i="8"/>
  <c r="E282" i="8"/>
  <c r="Y260" i="8"/>
  <c r="Y236" i="8"/>
  <c r="F271" i="8"/>
  <c r="Y213" i="8"/>
  <c r="Y219" i="8"/>
  <c r="Y193" i="8"/>
  <c r="Y186" i="8"/>
  <c r="Y102" i="8"/>
  <c r="Y114" i="8"/>
  <c r="G100" i="8"/>
  <c r="F86" i="8"/>
  <c r="Y112" i="8"/>
  <c r="Y62" i="8"/>
  <c r="E6" i="8"/>
  <c r="Y10" i="8"/>
  <c r="Y358" i="8"/>
  <c r="Y318" i="8"/>
  <c r="E175" i="8"/>
  <c r="U347" i="8" a="1"/>
  <c r="U347" i="8" s="1"/>
  <c r="V347" i="8" s="1"/>
  <c r="Y278" i="8"/>
  <c r="E248" i="8"/>
  <c r="Y207" i="8"/>
  <c r="Y212" i="8"/>
  <c r="E113" i="8"/>
  <c r="F112" i="8" s="1"/>
  <c r="G111" i="8" s="1"/>
  <c r="H110" i="8" s="1"/>
  <c r="I109" i="8" s="1"/>
  <c r="J108" i="8" s="1"/>
  <c r="K107" i="8" s="1"/>
  <c r="L106" i="8" s="1"/>
  <c r="M105" i="8" s="1"/>
  <c r="N104" i="8" s="1"/>
  <c r="O103" i="8" s="1"/>
  <c r="P102" i="8" s="1"/>
  <c r="Q101" i="8" s="1"/>
  <c r="R100" i="8" s="1"/>
  <c r="S99" i="8" s="1"/>
  <c r="T98" i="8" s="1"/>
  <c r="X98" i="8" s="1"/>
  <c r="E104" i="8"/>
  <c r="Y142" i="8"/>
  <c r="Y84" i="8"/>
  <c r="Y118" i="8"/>
  <c r="Y3" i="8"/>
  <c r="H20" i="8"/>
  <c r="E304" i="8"/>
  <c r="Y242" i="8"/>
  <c r="Y49" i="8"/>
  <c r="Y387" i="8"/>
  <c r="Y397" i="8"/>
  <c r="Z351" i="8"/>
  <c r="Y324" i="8"/>
  <c r="U359" i="8" a="1"/>
  <c r="U359" i="8" s="1"/>
  <c r="V359" i="8" s="1"/>
  <c r="U340" i="8" a="1"/>
  <c r="U340" i="8" s="1"/>
  <c r="V340" i="8" s="1"/>
  <c r="W340" i="8" s="1"/>
  <c r="I339" i="8"/>
  <c r="U353" i="8" a="1"/>
  <c r="U353" i="8" s="1"/>
  <c r="V353" i="8" s="1"/>
  <c r="W353" i="8" s="1"/>
  <c r="E280" i="8"/>
  <c r="Y250" i="8"/>
  <c r="Y174" i="8"/>
  <c r="Y103" i="8"/>
  <c r="Y138" i="8"/>
  <c r="Y139" i="8"/>
  <c r="Y147" i="8"/>
  <c r="Y131" i="8"/>
  <c r="G70" i="8"/>
  <c r="Y36" i="8"/>
  <c r="Y47" i="8"/>
  <c r="U41" i="8" a="1"/>
  <c r="U41" i="8" s="1"/>
  <c r="V41" i="8" s="1"/>
  <c r="W41" i="8" s="1"/>
  <c r="E269" i="8"/>
  <c r="Y261" i="8"/>
  <c r="E112" i="8"/>
  <c r="Y308" i="8"/>
  <c r="Y325" i="8"/>
  <c r="Z354" i="8"/>
  <c r="U360" i="8" a="1"/>
  <c r="U360" i="8" s="1"/>
  <c r="V360" i="8" s="1"/>
  <c r="Y282" i="8"/>
  <c r="I307" i="8"/>
  <c r="Y269" i="8"/>
  <c r="E246" i="8"/>
  <c r="Y230" i="8"/>
  <c r="F230" i="8"/>
  <c r="Y210" i="8"/>
  <c r="Y190" i="8"/>
  <c r="Y163" i="8"/>
  <c r="Y158" i="8"/>
  <c r="Y91" i="8"/>
  <c r="G137" i="8"/>
  <c r="U138" i="8" a="1"/>
  <c r="U138" i="8" s="1"/>
  <c r="V138" i="8" s="1"/>
  <c r="W138" i="8" s="1"/>
  <c r="Y58" i="8"/>
  <c r="Y35" i="8"/>
  <c r="Y59" i="8"/>
  <c r="J151" i="8"/>
  <c r="E261" i="8"/>
  <c r="Y375" i="8"/>
  <c r="Y391" i="8"/>
  <c r="U398" i="8" a="1"/>
  <c r="U398" i="8" s="1"/>
  <c r="V398" i="8" s="1"/>
  <c r="G397" i="8"/>
  <c r="Z344" i="8"/>
  <c r="U373" i="8" a="1"/>
  <c r="U373" i="8" s="1"/>
  <c r="V373" i="8" s="1"/>
  <c r="J387" i="8"/>
  <c r="Y345" i="8"/>
  <c r="Z345" i="8"/>
  <c r="Y321" i="8"/>
  <c r="E316" i="8"/>
  <c r="Y281" i="8"/>
  <c r="E267" i="8"/>
  <c r="Y248" i="8"/>
  <c r="E220" i="8"/>
  <c r="Y221" i="8"/>
  <c r="Y181" i="8"/>
  <c r="E183" i="8"/>
  <c r="Y155" i="8"/>
  <c r="I177" i="8"/>
  <c r="U140" i="8" a="1"/>
  <c r="U140" i="8" s="1"/>
  <c r="V140" i="8" s="1"/>
  <c r="Y77" i="8"/>
  <c r="Y33" i="8"/>
  <c r="I96" i="8"/>
  <c r="F23" i="8"/>
  <c r="U24" i="8" a="1"/>
  <c r="U24" i="8" s="1"/>
  <c r="V24" i="8" s="1"/>
  <c r="Y76" i="8"/>
  <c r="Y393" i="8"/>
  <c r="Z399" i="8"/>
  <c r="Y333" i="8"/>
  <c r="U370" i="8" a="1"/>
  <c r="U370" i="8" s="1"/>
  <c r="V370" i="8" s="1"/>
  <c r="W370" i="8" s="1"/>
  <c r="G335" i="8"/>
  <c r="Y263" i="8"/>
  <c r="Y273" i="8"/>
  <c r="E237" i="8"/>
  <c r="Y251" i="8"/>
  <c r="Y209" i="8"/>
  <c r="Y183" i="8"/>
  <c r="Y173" i="8"/>
  <c r="Y188" i="8"/>
  <c r="Y143" i="8"/>
  <c r="Y129" i="8"/>
  <c r="Y32" i="8"/>
  <c r="Y61" i="8"/>
  <c r="F12" i="8"/>
  <c r="Y240" i="8"/>
  <c r="Y30" i="8"/>
  <c r="Y363" i="8"/>
  <c r="Y392" i="8"/>
  <c r="Y370" i="8"/>
  <c r="Y331" i="8"/>
  <c r="Y394" i="8"/>
  <c r="Y302" i="8"/>
  <c r="U362" i="8" a="1"/>
  <c r="U362" i="8" s="1"/>
  <c r="V362" i="8" s="1"/>
  <c r="E253" i="8"/>
  <c r="E200" i="8"/>
  <c r="F203" i="8"/>
  <c r="Y198" i="8"/>
  <c r="Y172" i="8"/>
  <c r="Y144" i="8"/>
  <c r="Y154" i="8"/>
  <c r="Y101" i="8"/>
  <c r="E125" i="8"/>
  <c r="Y55" i="8"/>
  <c r="U40" i="8" a="1"/>
  <c r="U40" i="8" s="1"/>
  <c r="V40" i="8" s="1"/>
  <c r="F39" i="8"/>
  <c r="U42" i="8" a="1"/>
  <c r="U42" i="8" s="1"/>
  <c r="V42" i="8" s="1"/>
  <c r="W42" i="8" s="1"/>
  <c r="U357" i="8" a="1"/>
  <c r="U357" i="8" s="1"/>
  <c r="V357" i="8" s="1"/>
  <c r="U355" i="8" a="1"/>
  <c r="U355" i="8" s="1"/>
  <c r="V355" i="8" s="1"/>
  <c r="U372" i="8" a="1"/>
  <c r="U372" i="8" s="1"/>
  <c r="V372" i="8" s="1"/>
  <c r="Y346" i="8"/>
  <c r="Y330" i="8"/>
  <c r="U348" i="8" a="1"/>
  <c r="U348" i="8" s="1"/>
  <c r="V348" i="8" s="1"/>
  <c r="Y313" i="8"/>
  <c r="U341" i="8" a="1"/>
  <c r="U341" i="8" s="1"/>
  <c r="V341" i="8" s="1"/>
  <c r="Y314" i="8"/>
  <c r="H319" i="8"/>
  <c r="U320" i="8" a="1"/>
  <c r="U320" i="8" s="1"/>
  <c r="V320" i="8" s="1"/>
  <c r="Y290" i="8"/>
  <c r="Y262" i="8"/>
  <c r="G262" i="8"/>
  <c r="H261" i="8" s="1"/>
  <c r="I260" i="8" s="1"/>
  <c r="J259" i="8" s="1"/>
  <c r="K258" i="8" s="1"/>
  <c r="L257" i="8" s="1"/>
  <c r="M256" i="8" s="1"/>
  <c r="N255" i="8" s="1"/>
  <c r="O254" i="8" s="1"/>
  <c r="P253" i="8" s="1"/>
  <c r="Q252" i="8" s="1"/>
  <c r="R251" i="8" s="1"/>
  <c r="S250" i="8" s="1"/>
  <c r="T249" i="8" s="1"/>
  <c r="X249" i="8" s="1"/>
  <c r="Y255" i="8"/>
  <c r="Y201" i="8"/>
  <c r="E207" i="8"/>
  <c r="Y127" i="8"/>
  <c r="E93" i="8"/>
  <c r="F88" i="8"/>
  <c r="G87" i="8" s="1"/>
  <c r="H86" i="8" s="1"/>
  <c r="I85" i="8" s="1"/>
  <c r="J84" i="8" s="1"/>
  <c r="K83" i="8" s="1"/>
  <c r="L82" i="8" s="1"/>
  <c r="M81" i="8" s="1"/>
  <c r="N80" i="8" s="1"/>
  <c r="O79" i="8" s="1"/>
  <c r="P78" i="8" s="1"/>
  <c r="Q77" i="8" s="1"/>
  <c r="R76" i="8" s="1"/>
  <c r="S75" i="8" s="1"/>
  <c r="T74" i="8" s="1"/>
  <c r="X74" i="8" s="1"/>
  <c r="F80" i="8"/>
  <c r="Y68" i="8"/>
  <c r="Y80" i="8"/>
  <c r="Y46" i="8"/>
  <c r="J66" i="8"/>
  <c r="Y42" i="8"/>
  <c r="Y6" i="8"/>
  <c r="Y382" i="8"/>
  <c r="Y385" i="8"/>
  <c r="Y277" i="8"/>
  <c r="Y334" i="8"/>
  <c r="Y258" i="8"/>
  <c r="Y243" i="8"/>
  <c r="Y191" i="8"/>
  <c r="E172" i="8"/>
  <c r="Y187" i="8"/>
  <c r="Y169" i="8"/>
  <c r="G217" i="8"/>
  <c r="Y156" i="8"/>
  <c r="Y106" i="8"/>
  <c r="Y159" i="8"/>
  <c r="Y130" i="8"/>
  <c r="Y50" i="8"/>
  <c r="Y17" i="8"/>
  <c r="Y16" i="8"/>
  <c r="U96" i="6" a="1"/>
  <c r="U96" i="6" s="1"/>
  <c r="V96" i="6" s="1"/>
  <c r="W96" i="6" s="1"/>
  <c r="U98" i="6" a="1"/>
  <c r="U98" i="6" s="1"/>
  <c r="V98" i="6" s="1"/>
  <c r="W98" i="6" s="1"/>
  <c r="Y81" i="6"/>
  <c r="Y287" i="6"/>
  <c r="Y219" i="6"/>
  <c r="Y362" i="6"/>
  <c r="Y34" i="6"/>
  <c r="Y145" i="6"/>
  <c r="Y330" i="6"/>
  <c r="Y47" i="6"/>
  <c r="Y292" i="6"/>
  <c r="Y275" i="6"/>
  <c r="Y35" i="6"/>
  <c r="Y257" i="6"/>
  <c r="Y21" i="6"/>
  <c r="Y303" i="6"/>
  <c r="Y258" i="6"/>
  <c r="Y13" i="6"/>
  <c r="Y376" i="6"/>
  <c r="F324" i="6"/>
  <c r="Y295" i="6"/>
  <c r="E255" i="6"/>
  <c r="Y157" i="6"/>
  <c r="Y130" i="6"/>
  <c r="Z138" i="6"/>
  <c r="Y138" i="6"/>
  <c r="Y125" i="6"/>
  <c r="Y38" i="6"/>
  <c r="I29" i="6"/>
  <c r="J28" i="6" s="1"/>
  <c r="Y98" i="6"/>
  <c r="E313" i="6"/>
  <c r="F312" i="6" s="1"/>
  <c r="G311" i="6" s="1"/>
  <c r="H310" i="6" s="1"/>
  <c r="I309" i="6" s="1"/>
  <c r="J308" i="6" s="1"/>
  <c r="K307" i="6" s="1"/>
  <c r="L306" i="6" s="1"/>
  <c r="M305" i="6" s="1"/>
  <c r="N304" i="6" s="1"/>
  <c r="O303" i="6" s="1"/>
  <c r="P302" i="6" s="1"/>
  <c r="Q301" i="6" s="1"/>
  <c r="R300" i="6" s="1"/>
  <c r="S299" i="6" s="1"/>
  <c r="T298" i="6" s="1"/>
  <c r="X298" i="6" s="1"/>
  <c r="Y245" i="6"/>
  <c r="Y234" i="6"/>
  <c r="Y244" i="6"/>
  <c r="Y274" i="6"/>
  <c r="Y235" i="6"/>
  <c r="Y197" i="6"/>
  <c r="Y212" i="6"/>
  <c r="J294" i="6"/>
  <c r="Y122" i="6"/>
  <c r="Y133" i="6"/>
  <c r="Y89" i="6"/>
  <c r="Y70" i="6"/>
  <c r="G67" i="6"/>
  <c r="Y62" i="6"/>
  <c r="Y102" i="6"/>
  <c r="E301" i="6"/>
  <c r="Y105" i="6"/>
  <c r="F337" i="6"/>
  <c r="Y304" i="6"/>
  <c r="Y352" i="6"/>
  <c r="Y386" i="6"/>
  <c r="Y340" i="6"/>
  <c r="Y315" i="6"/>
  <c r="Y280" i="6"/>
  <c r="F352" i="6"/>
  <c r="Y321" i="6"/>
  <c r="Y227" i="6"/>
  <c r="Y230" i="6"/>
  <c r="Y185" i="6"/>
  <c r="Y170" i="6"/>
  <c r="Y205" i="6"/>
  <c r="Y156" i="6"/>
  <c r="Y162" i="6"/>
  <c r="H176" i="6"/>
  <c r="Y142" i="6"/>
  <c r="F83" i="6"/>
  <c r="F126" i="6"/>
  <c r="Y59" i="6"/>
  <c r="U135" i="6" a="1"/>
  <c r="U135" i="6" s="1"/>
  <c r="V135" i="6" s="1"/>
  <c r="J134" i="6"/>
  <c r="Y31" i="6"/>
  <c r="E3" i="6"/>
  <c r="Y14" i="6"/>
  <c r="F128" i="6"/>
  <c r="Y77" i="6"/>
  <c r="Y296" i="6"/>
  <c r="Y379" i="6"/>
  <c r="Y316" i="6"/>
  <c r="Y314" i="6"/>
  <c r="E333" i="6"/>
  <c r="Y294" i="6"/>
  <c r="Y229" i="6"/>
  <c r="E306" i="6"/>
  <c r="Y247" i="6"/>
  <c r="Y173" i="6"/>
  <c r="E203" i="6"/>
  <c r="Y161" i="6"/>
  <c r="Y186" i="6"/>
  <c r="U99" i="6" a="1"/>
  <c r="U99" i="6" s="1"/>
  <c r="V99" i="6" s="1"/>
  <c r="U137" i="6" a="1"/>
  <c r="U137" i="6" s="1"/>
  <c r="V137" i="6" s="1"/>
  <c r="Y63" i="6"/>
  <c r="Y96" i="6"/>
  <c r="Y66" i="6"/>
  <c r="U136" i="6" a="1"/>
  <c r="U136" i="6" s="1"/>
  <c r="V136" i="6" s="1"/>
  <c r="F15" i="6"/>
  <c r="Y22" i="6"/>
  <c r="Y15" i="6"/>
  <c r="Y7" i="6"/>
  <c r="Y115" i="6"/>
  <c r="Y328" i="6"/>
  <c r="Y387" i="6"/>
  <c r="F276" i="6"/>
  <c r="Y309" i="6"/>
  <c r="Y283" i="6"/>
  <c r="F364" i="6"/>
  <c r="Y355" i="6"/>
  <c r="Y253" i="6"/>
  <c r="F242" i="6"/>
  <c r="Y232" i="6"/>
  <c r="E232" i="6"/>
  <c r="F231" i="6" s="1"/>
  <c r="G230" i="6" s="1"/>
  <c r="H229" i="6" s="1"/>
  <c r="I228" i="6" s="1"/>
  <c r="J227" i="6" s="1"/>
  <c r="K226" i="6" s="1"/>
  <c r="L225" i="6" s="1"/>
  <c r="M224" i="6" s="1"/>
  <c r="N223" i="6" s="1"/>
  <c r="O222" i="6" s="1"/>
  <c r="P221" i="6" s="1"/>
  <c r="Q220" i="6" s="1"/>
  <c r="R219" i="6" s="1"/>
  <c r="S218" i="6" s="1"/>
  <c r="T217" i="6" s="1"/>
  <c r="X217" i="6" s="1"/>
  <c r="F190" i="6"/>
  <c r="Y224" i="6"/>
  <c r="E115" i="6"/>
  <c r="E116" i="6"/>
  <c r="F115" i="6" s="1"/>
  <c r="G114" i="6" s="1"/>
  <c r="H113" i="6" s="1"/>
  <c r="I112" i="6" s="1"/>
  <c r="J111" i="6" s="1"/>
  <c r="K110" i="6" s="1"/>
  <c r="L109" i="6" s="1"/>
  <c r="M108" i="6" s="1"/>
  <c r="N107" i="6" s="1"/>
  <c r="O106" i="6" s="1"/>
  <c r="P105" i="6" s="1"/>
  <c r="Q104" i="6" s="1"/>
  <c r="R103" i="6" s="1"/>
  <c r="S102" i="6" s="1"/>
  <c r="T101" i="6" s="1"/>
  <c r="X101" i="6" s="1"/>
  <c r="Y48" i="6"/>
  <c r="Y19" i="6"/>
  <c r="Z97" i="6"/>
  <c r="F18" i="6"/>
  <c r="Y182" i="6"/>
  <c r="Y141" i="6"/>
  <c r="F71" i="6"/>
  <c r="F385" i="6"/>
  <c r="U398" i="6" a="1"/>
  <c r="U398" i="6" s="1"/>
  <c r="V398" i="6" s="1"/>
  <c r="G397" i="6"/>
  <c r="E312" i="6"/>
  <c r="Y343" i="6"/>
  <c r="F361" i="6"/>
  <c r="Y241" i="6"/>
  <c r="Y308" i="6"/>
  <c r="Y265" i="6"/>
  <c r="Y218" i="6"/>
  <c r="Y236" i="6"/>
  <c r="Y165" i="6"/>
  <c r="Y177" i="6"/>
  <c r="Y146" i="6"/>
  <c r="U139" i="6" a="1"/>
  <c r="U139" i="6" s="1"/>
  <c r="V139" i="6" s="1"/>
  <c r="W139" i="6" s="1"/>
  <c r="Y117" i="6"/>
  <c r="Y60" i="6"/>
  <c r="E57" i="6"/>
  <c r="Y74" i="6"/>
  <c r="E8" i="6"/>
  <c r="E40" i="6"/>
  <c r="E10" i="6"/>
  <c r="Y39" i="6"/>
  <c r="Y108" i="6"/>
  <c r="Y46" i="6"/>
  <c r="Y78" i="6"/>
  <c r="Y118" i="6"/>
  <c r="Y49" i="6"/>
  <c r="G58" i="6"/>
  <c r="H57" i="6" s="1"/>
  <c r="I56" i="6" s="1"/>
  <c r="J55" i="6" s="1"/>
  <c r="K54" i="6" s="1"/>
  <c r="L53" i="6" s="1"/>
  <c r="M52" i="6" s="1"/>
  <c r="N51" i="6" s="1"/>
  <c r="O50" i="6" s="1"/>
  <c r="P49" i="6" s="1"/>
  <c r="Q48" i="6" s="1"/>
  <c r="R47" i="6" s="1"/>
  <c r="S46" i="6" s="1"/>
  <c r="T45" i="6" s="1"/>
  <c r="X45" i="6" s="1"/>
  <c r="Y10" i="6"/>
  <c r="Y299" i="6"/>
  <c r="E231" i="6"/>
  <c r="F230" i="6" s="1"/>
  <c r="G229" i="6" s="1"/>
  <c r="H228" i="6" s="1"/>
  <c r="I227" i="6" s="1"/>
  <c r="J226" i="6" s="1"/>
  <c r="K225" i="6" s="1"/>
  <c r="L224" i="6" s="1"/>
  <c r="M223" i="6" s="1"/>
  <c r="N222" i="6" s="1"/>
  <c r="O221" i="6" s="1"/>
  <c r="P220" i="6" s="1"/>
  <c r="Q219" i="6" s="1"/>
  <c r="R218" i="6" s="1"/>
  <c r="S217" i="6" s="1"/>
  <c r="T216" i="6" s="1"/>
  <c r="X216" i="6" s="1"/>
  <c r="Y264" i="6"/>
  <c r="Y214" i="6"/>
  <c r="Y174" i="6"/>
  <c r="Y388" i="6"/>
  <c r="Y374" i="6"/>
  <c r="Y324" i="6"/>
  <c r="Y326" i="6"/>
  <c r="Y271" i="6"/>
  <c r="Y288" i="6"/>
  <c r="G348" i="6"/>
  <c r="E230" i="6"/>
  <c r="Y273" i="6"/>
  <c r="Y233" i="6"/>
  <c r="Y181" i="6"/>
  <c r="Y193" i="6"/>
  <c r="Y189" i="6"/>
  <c r="Y132" i="6"/>
  <c r="Y206" i="6"/>
  <c r="Y134" i="6"/>
  <c r="Y126" i="6"/>
  <c r="E45" i="6"/>
  <c r="Y58" i="6"/>
  <c r="Y332" i="6"/>
  <c r="E328" i="6"/>
  <c r="Y289" i="6"/>
  <c r="Y367" i="6"/>
  <c r="Z399" i="6"/>
  <c r="Y158" i="6"/>
  <c r="Y111" i="6"/>
  <c r="Y198" i="6"/>
  <c r="Y391" i="6"/>
  <c r="Y327" i="6"/>
  <c r="Y331" i="6"/>
  <c r="E281" i="6"/>
  <c r="E284" i="6"/>
  <c r="Y246" i="6"/>
  <c r="Y259" i="6"/>
  <c r="Y169" i="6"/>
  <c r="H164" i="6"/>
  <c r="F46" i="6"/>
  <c r="G45" i="6" s="1"/>
  <c r="H44" i="6" s="1"/>
  <c r="I43" i="6" s="1"/>
  <c r="J42" i="6" s="1"/>
  <c r="K41" i="6" s="1"/>
  <c r="L40" i="6" s="1"/>
  <c r="M39" i="6" s="1"/>
  <c r="N38" i="6" s="1"/>
  <c r="O37" i="6" s="1"/>
  <c r="P36" i="6" s="1"/>
  <c r="Q35" i="6" s="1"/>
  <c r="R34" i="6" s="1"/>
  <c r="S33" i="6" s="1"/>
  <c r="T32" i="6" s="1"/>
  <c r="X32" i="6" s="1"/>
  <c r="U95" i="6" a="1"/>
  <c r="U95" i="6" s="1"/>
  <c r="V95" i="6" s="1"/>
  <c r="J94" i="6"/>
  <c r="Y6" i="6"/>
  <c r="Y290" i="6"/>
  <c r="Y242" i="6"/>
  <c r="Y144" i="6"/>
  <c r="F154" i="6"/>
  <c r="F214" i="6"/>
  <c r="Y194" i="6"/>
  <c r="Y37" i="6"/>
  <c r="Y86" i="6"/>
  <c r="Y110" i="6"/>
  <c r="Y72" i="6"/>
  <c r="Y312" i="6"/>
  <c r="Y383" i="6"/>
  <c r="Y364" i="6"/>
  <c r="Y300" i="6"/>
  <c r="E316" i="6"/>
  <c r="F373" i="6"/>
  <c r="Y320" i="6"/>
  <c r="Y270" i="6"/>
  <c r="Y139" i="6"/>
  <c r="Y75" i="6"/>
  <c r="Y90" i="6"/>
  <c r="E267" i="6"/>
  <c r="Y36" i="6"/>
  <c r="Y8" i="6"/>
  <c r="B3" i="4"/>
  <c r="T416" i="3"/>
  <c r="Z346" i="8" l="1"/>
  <c r="Z342" i="8"/>
  <c r="Z376" i="8"/>
  <c r="Z343" i="8"/>
  <c r="Z366" i="8"/>
  <c r="Z349" i="8"/>
  <c r="Z350" i="8"/>
  <c r="Z87" i="10"/>
  <c r="Z84" i="15"/>
  <c r="Z83" i="15"/>
  <c r="Z82" i="15"/>
  <c r="U80" i="15" a="1"/>
  <c r="U80" i="15" s="1"/>
  <c r="V80" i="15" s="1"/>
  <c r="G79" i="15"/>
  <c r="G58" i="15"/>
  <c r="G38" i="15"/>
  <c r="F26" i="15"/>
  <c r="H14" i="15"/>
  <c r="Z81" i="15"/>
  <c r="W85" i="15"/>
  <c r="Z85" i="15"/>
  <c r="F68" i="15"/>
  <c r="F31" i="15"/>
  <c r="I50" i="15"/>
  <c r="G9" i="15"/>
  <c r="F22" i="15"/>
  <c r="F105" i="15"/>
  <c r="F109" i="15"/>
  <c r="Z139" i="8"/>
  <c r="G103" i="15"/>
  <c r="W86" i="15"/>
  <c r="Z86" i="15"/>
  <c r="G113" i="15"/>
  <c r="W88" i="15"/>
  <c r="Z88" i="15"/>
  <c r="H7" i="15"/>
  <c r="Z87" i="15"/>
  <c r="Z374" i="8"/>
  <c r="Z363" i="8"/>
  <c r="F70" i="12"/>
  <c r="G57" i="12"/>
  <c r="G16" i="12"/>
  <c r="F13" i="12"/>
  <c r="F20" i="12"/>
  <c r="G94" i="12"/>
  <c r="F34" i="12"/>
  <c r="Z83" i="10"/>
  <c r="Z85" i="10"/>
  <c r="G45" i="12"/>
  <c r="F79" i="12"/>
  <c r="Z76" i="10"/>
  <c r="I47" i="12"/>
  <c r="G118" i="12"/>
  <c r="F41" i="12"/>
  <c r="F83" i="12"/>
  <c r="H105" i="12"/>
  <c r="Z86" i="10"/>
  <c r="Z82" i="10"/>
  <c r="Z75" i="10"/>
  <c r="Z80" i="10"/>
  <c r="Z370" i="8"/>
  <c r="H123" i="10"/>
  <c r="Z84" i="10"/>
  <c r="F156" i="10"/>
  <c r="F40" i="10"/>
  <c r="Y28" i="10"/>
  <c r="G31" i="10"/>
  <c r="G102" i="10"/>
  <c r="G51" i="10"/>
  <c r="F60" i="10"/>
  <c r="F136" i="10"/>
  <c r="F11" i="10"/>
  <c r="F139" i="10"/>
  <c r="Z72" i="10"/>
  <c r="F21" i="10"/>
  <c r="Z71" i="10"/>
  <c r="W71" i="10"/>
  <c r="G15" i="10"/>
  <c r="F2" i="10"/>
  <c r="Z375" i="8"/>
  <c r="F179" i="10"/>
  <c r="H8" i="10"/>
  <c r="F69" i="10"/>
  <c r="U70" i="10" a="1"/>
  <c r="U70" i="10" s="1"/>
  <c r="V70" i="10" s="1"/>
  <c r="F115" i="10"/>
  <c r="G4" i="10"/>
  <c r="Y113" i="10"/>
  <c r="F118" i="10"/>
  <c r="G47" i="10"/>
  <c r="F106" i="10"/>
  <c r="Z73" i="10"/>
  <c r="F13" i="10"/>
  <c r="W88" i="10"/>
  <c r="Z88" i="10"/>
  <c r="G67" i="10"/>
  <c r="G161" i="10"/>
  <c r="W78" i="10"/>
  <c r="Z78" i="10"/>
  <c r="W79" i="10"/>
  <c r="Z79" i="10"/>
  <c r="F126" i="10"/>
  <c r="Z77" i="10"/>
  <c r="F27" i="10"/>
  <c r="G149" i="10"/>
  <c r="W81" i="10"/>
  <c r="Z81" i="10"/>
  <c r="F104" i="10"/>
  <c r="I145" i="10"/>
  <c r="Z74" i="10"/>
  <c r="H174" i="10"/>
  <c r="Z321" i="8"/>
  <c r="Z42" i="8"/>
  <c r="Z356" i="8"/>
  <c r="W367" i="8"/>
  <c r="Z367" i="8"/>
  <c r="W320" i="8"/>
  <c r="Z320" i="8"/>
  <c r="K386" i="8"/>
  <c r="F260" i="8"/>
  <c r="F174" i="8"/>
  <c r="Z353" i="8"/>
  <c r="Z41" i="8"/>
  <c r="F114" i="8"/>
  <c r="F286" i="8"/>
  <c r="U287" i="8" a="1"/>
  <c r="U287" i="8" s="1"/>
  <c r="V287" i="8" s="1"/>
  <c r="Y98" i="8"/>
  <c r="W371" i="8"/>
  <c r="Z371" i="8"/>
  <c r="W40" i="8"/>
  <c r="Z40" i="8"/>
  <c r="G11" i="8"/>
  <c r="H99" i="8"/>
  <c r="F119" i="8"/>
  <c r="I318" i="8"/>
  <c r="U319" i="8" a="1"/>
  <c r="U319" i="8" s="1"/>
  <c r="V319" i="8" s="1"/>
  <c r="W24" i="8"/>
  <c r="Z24" i="8"/>
  <c r="F266" i="8"/>
  <c r="F245" i="8"/>
  <c r="F279" i="8"/>
  <c r="F163" i="8"/>
  <c r="W288" i="8"/>
  <c r="Z288" i="8"/>
  <c r="F57" i="8"/>
  <c r="F167" i="8"/>
  <c r="G38" i="8"/>
  <c r="U39" i="8" a="1"/>
  <c r="U39" i="8" s="1"/>
  <c r="V39" i="8" s="1"/>
  <c r="J176" i="8"/>
  <c r="K150" i="8"/>
  <c r="Y151" i="8"/>
  <c r="H216" i="8"/>
  <c r="G79" i="8"/>
  <c r="W372" i="8"/>
  <c r="Z372" i="8"/>
  <c r="G22" i="8"/>
  <c r="U23" i="8" a="1"/>
  <c r="U23" i="8" s="1"/>
  <c r="V23" i="8" s="1"/>
  <c r="G270" i="8"/>
  <c r="F219" i="8"/>
  <c r="W355" i="8"/>
  <c r="Z355" i="8"/>
  <c r="F124" i="8"/>
  <c r="H334" i="8"/>
  <c r="F182" i="8"/>
  <c r="W373" i="8"/>
  <c r="Z373" i="8"/>
  <c r="Z138" i="8"/>
  <c r="F236" i="8"/>
  <c r="Y74" i="8"/>
  <c r="W357" i="8"/>
  <c r="Z357" i="8"/>
  <c r="G202" i="8"/>
  <c r="J95" i="8"/>
  <c r="J338" i="8"/>
  <c r="U339" i="8" a="1"/>
  <c r="U339" i="8" s="1"/>
  <c r="V339" i="8" s="1"/>
  <c r="F247" i="8"/>
  <c r="Z358" i="8"/>
  <c r="F239" i="8"/>
  <c r="H136" i="8"/>
  <c r="U137" i="8" a="1"/>
  <c r="U137" i="8" s="1"/>
  <c r="V137" i="8" s="1"/>
  <c r="H396" i="8"/>
  <c r="U397" i="8" a="1"/>
  <c r="U397" i="8" s="1"/>
  <c r="V397" i="8" s="1"/>
  <c r="F111" i="8"/>
  <c r="H69" i="8"/>
  <c r="F127" i="8"/>
  <c r="F281" i="8"/>
  <c r="F92" i="8"/>
  <c r="W341" i="8"/>
  <c r="Z341" i="8"/>
  <c r="F199" i="8"/>
  <c r="F315" i="8"/>
  <c r="W398" i="8"/>
  <c r="Z398" i="8"/>
  <c r="J306" i="8"/>
  <c r="W359" i="8"/>
  <c r="Z359" i="8"/>
  <c r="F303" i="8"/>
  <c r="I133" i="8"/>
  <c r="F194" i="8"/>
  <c r="F206" i="8"/>
  <c r="K65" i="8"/>
  <c r="Y249" i="8"/>
  <c r="W368" i="8"/>
  <c r="Z368" i="8"/>
  <c r="Z340" i="8"/>
  <c r="W362" i="8"/>
  <c r="Z362" i="8"/>
  <c r="F171" i="8"/>
  <c r="F252" i="8"/>
  <c r="F103" i="8"/>
  <c r="W348" i="8"/>
  <c r="Z348" i="8"/>
  <c r="W140" i="8"/>
  <c r="Z140" i="8"/>
  <c r="G229" i="8"/>
  <c r="W360" i="8"/>
  <c r="Z360" i="8"/>
  <c r="F268" i="8"/>
  <c r="I19" i="8"/>
  <c r="W347" i="8"/>
  <c r="Z347" i="8"/>
  <c r="F5" i="8"/>
  <c r="G85" i="8"/>
  <c r="Z96" i="6"/>
  <c r="Z139" i="6"/>
  <c r="Z98" i="6"/>
  <c r="Y32" i="6"/>
  <c r="F44" i="6"/>
  <c r="Y216" i="6"/>
  <c r="F7" i="6"/>
  <c r="W99" i="6"/>
  <c r="Z99" i="6"/>
  <c r="G127" i="6"/>
  <c r="F229" i="6"/>
  <c r="G14" i="6"/>
  <c r="F305" i="6"/>
  <c r="U83" i="6" a="1"/>
  <c r="U83" i="6" s="1"/>
  <c r="V83" i="6" s="1"/>
  <c r="G82" i="6"/>
  <c r="F39" i="6"/>
  <c r="W137" i="6"/>
  <c r="Z137" i="6"/>
  <c r="G372" i="6"/>
  <c r="F283" i="6"/>
  <c r="F327" i="6"/>
  <c r="G189" i="6"/>
  <c r="F2" i="6"/>
  <c r="G351" i="6"/>
  <c r="F300" i="6"/>
  <c r="G360" i="6"/>
  <c r="G323" i="6"/>
  <c r="I163" i="6"/>
  <c r="H347" i="6"/>
  <c r="Y101" i="6"/>
  <c r="W136" i="6"/>
  <c r="Z136" i="6"/>
  <c r="K27" i="6"/>
  <c r="F311" i="6"/>
  <c r="G363" i="6"/>
  <c r="F332" i="6"/>
  <c r="F280" i="6"/>
  <c r="U397" i="6" a="1"/>
  <c r="U397" i="6" s="1"/>
  <c r="V397" i="6" s="1"/>
  <c r="H396" i="6"/>
  <c r="G125" i="6"/>
  <c r="F56" i="6"/>
  <c r="W398" i="6"/>
  <c r="Z398" i="6"/>
  <c r="G17" i="6"/>
  <c r="Y217" i="6"/>
  <c r="F202" i="6"/>
  <c r="K133" i="6"/>
  <c r="U134" i="6" a="1"/>
  <c r="U134" i="6" s="1"/>
  <c r="V134" i="6" s="1"/>
  <c r="I175" i="6"/>
  <c r="G336" i="6"/>
  <c r="H66" i="6"/>
  <c r="K293" i="6"/>
  <c r="F254" i="6"/>
  <c r="G70" i="6"/>
  <c r="F266" i="6"/>
  <c r="F315" i="6"/>
  <c r="G213" i="6"/>
  <c r="U214" i="6" a="1"/>
  <c r="U214" i="6" s="1"/>
  <c r="V214" i="6" s="1"/>
  <c r="F114" i="6"/>
  <c r="W135" i="6"/>
  <c r="Z135" i="6"/>
  <c r="Y298" i="6"/>
  <c r="K93" i="6"/>
  <c r="U94" i="6" a="1"/>
  <c r="U94" i="6" s="1"/>
  <c r="V94" i="6" s="1"/>
  <c r="F9" i="6"/>
  <c r="G384" i="6"/>
  <c r="G153" i="6"/>
  <c r="W95" i="6"/>
  <c r="Z95" i="6"/>
  <c r="Y45" i="6"/>
  <c r="G241" i="6"/>
  <c r="G275" i="6"/>
  <c r="O416" i="3"/>
  <c r="P415" i="3" s="1"/>
  <c r="Q414" i="3" s="1"/>
  <c r="R413" i="3" s="1"/>
  <c r="S412" i="3" s="1"/>
  <c r="T411" i="3" s="1"/>
  <c r="P416" i="3"/>
  <c r="Q415" i="3" s="1"/>
  <c r="R414" i="3" s="1"/>
  <c r="S413" i="3" s="1"/>
  <c r="T412" i="3" s="1"/>
  <c r="Q416" i="3"/>
  <c r="R415" i="3" s="1"/>
  <c r="S414" i="3" s="1"/>
  <c r="T413" i="3" s="1"/>
  <c r="R416" i="3"/>
  <c r="S415" i="3" s="1"/>
  <c r="T414" i="3" s="1"/>
  <c r="S416" i="3"/>
  <c r="T415" i="3" s="1"/>
  <c r="N416" i="3"/>
  <c r="O415" i="3" s="1"/>
  <c r="P414" i="3" s="1"/>
  <c r="Q413" i="3" s="1"/>
  <c r="R412" i="3" s="1"/>
  <c r="S411" i="3" s="1"/>
  <c r="T410" i="3" s="1"/>
  <c r="M416" i="3"/>
  <c r="N415" i="3" s="1"/>
  <c r="O414" i="3" s="1"/>
  <c r="P413" i="3" s="1"/>
  <c r="Q412" i="3" s="1"/>
  <c r="R411" i="3" s="1"/>
  <c r="S410" i="3" s="1"/>
  <c r="T409" i="3" s="1"/>
  <c r="L416" i="3"/>
  <c r="M415" i="3" s="1"/>
  <c r="N414" i="3" s="1"/>
  <c r="O413" i="3" s="1"/>
  <c r="P412" i="3" s="1"/>
  <c r="Q411" i="3" s="1"/>
  <c r="R410" i="3" s="1"/>
  <c r="S409" i="3" s="1"/>
  <c r="T408" i="3" s="1"/>
  <c r="K416" i="3"/>
  <c r="L415" i="3" s="1"/>
  <c r="M414" i="3" s="1"/>
  <c r="N413" i="3" s="1"/>
  <c r="O412" i="3" s="1"/>
  <c r="P411" i="3" s="1"/>
  <c r="Q410" i="3" s="1"/>
  <c r="R409" i="3" s="1"/>
  <c r="S408" i="3" s="1"/>
  <c r="T407" i="3" s="1"/>
  <c r="J416" i="3"/>
  <c r="K415" i="3" s="1"/>
  <c r="L414" i="3" s="1"/>
  <c r="M413" i="3" s="1"/>
  <c r="N412" i="3" s="1"/>
  <c r="O411" i="3" s="1"/>
  <c r="P410" i="3" s="1"/>
  <c r="Q409" i="3" s="1"/>
  <c r="R408" i="3" s="1"/>
  <c r="S407" i="3" s="1"/>
  <c r="T406" i="3" s="1"/>
  <c r="I416" i="3"/>
  <c r="J415" i="3" s="1"/>
  <c r="K414" i="3" s="1"/>
  <c r="L413" i="3" s="1"/>
  <c r="M412" i="3" s="1"/>
  <c r="N411" i="3" s="1"/>
  <c r="O410" i="3" s="1"/>
  <c r="P409" i="3" s="1"/>
  <c r="Q408" i="3" s="1"/>
  <c r="R407" i="3" s="1"/>
  <c r="S406" i="3" s="1"/>
  <c r="T405" i="3" s="1"/>
  <c r="H416" i="3"/>
  <c r="I415" i="3" s="1"/>
  <c r="J414" i="3" s="1"/>
  <c r="K413" i="3" s="1"/>
  <c r="L412" i="3" s="1"/>
  <c r="M411" i="3" s="1"/>
  <c r="N410" i="3" s="1"/>
  <c r="O409" i="3" s="1"/>
  <c r="P408" i="3" s="1"/>
  <c r="Q407" i="3" s="1"/>
  <c r="R406" i="3" s="1"/>
  <c r="S405" i="3" s="1"/>
  <c r="T404" i="3" s="1"/>
  <c r="G416" i="3"/>
  <c r="H415" i="3" s="1"/>
  <c r="I414" i="3" s="1"/>
  <c r="J413" i="3" s="1"/>
  <c r="K412" i="3" s="1"/>
  <c r="L411" i="3" s="1"/>
  <c r="M410" i="3" s="1"/>
  <c r="N409" i="3" s="1"/>
  <c r="O408" i="3" s="1"/>
  <c r="P407" i="3" s="1"/>
  <c r="Q406" i="3" s="1"/>
  <c r="R405" i="3" s="1"/>
  <c r="S404" i="3" s="1"/>
  <c r="T403" i="3" s="1"/>
  <c r="F416" i="3"/>
  <c r="G415" i="3" s="1"/>
  <c r="H414" i="3" s="1"/>
  <c r="I413" i="3" s="1"/>
  <c r="J412" i="3" s="1"/>
  <c r="K411" i="3" s="1"/>
  <c r="L410" i="3" s="1"/>
  <c r="M409" i="3" s="1"/>
  <c r="N408" i="3" s="1"/>
  <c r="O407" i="3" s="1"/>
  <c r="P406" i="3" s="1"/>
  <c r="Q405" i="3" s="1"/>
  <c r="R404" i="3" s="1"/>
  <c r="S403" i="3" s="1"/>
  <c r="T402" i="3" s="1"/>
  <c r="E416" i="3"/>
  <c r="F415" i="3" s="1"/>
  <c r="G414" i="3" s="1"/>
  <c r="H413" i="3" s="1"/>
  <c r="I412" i="3" s="1"/>
  <c r="J411" i="3" s="1"/>
  <c r="K410" i="3" s="1"/>
  <c r="L409" i="3" s="1"/>
  <c r="M408" i="3" s="1"/>
  <c r="N407" i="3" s="1"/>
  <c r="O406" i="3" s="1"/>
  <c r="P405" i="3" s="1"/>
  <c r="Q404" i="3" s="1"/>
  <c r="R403" i="3" s="1"/>
  <c r="S402" i="3" s="1"/>
  <c r="T401" i="3" s="1"/>
  <c r="D416" i="3"/>
  <c r="E415" i="3" s="1"/>
  <c r="F414" i="3" s="1"/>
  <c r="G413" i="3" s="1"/>
  <c r="H412" i="3" s="1"/>
  <c r="I411" i="3" s="1"/>
  <c r="J410" i="3" s="1"/>
  <c r="K409" i="3" s="1"/>
  <c r="L408" i="3" s="1"/>
  <c r="M407" i="3" s="1"/>
  <c r="N406" i="3" s="1"/>
  <c r="O405" i="3" s="1"/>
  <c r="P404" i="3" s="1"/>
  <c r="Q403" i="3" s="1"/>
  <c r="R402" i="3" s="1"/>
  <c r="S401" i="3" s="1"/>
  <c r="T400" i="3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2" i="3"/>
  <c r="H102" i="15" l="1"/>
  <c r="G30" i="15"/>
  <c r="G67" i="15"/>
  <c r="I13" i="15"/>
  <c r="G21" i="15"/>
  <c r="H112" i="15"/>
  <c r="G25" i="15"/>
  <c r="G108" i="15"/>
  <c r="H37" i="15"/>
  <c r="U38" i="15" a="1"/>
  <c r="U38" i="15" s="1"/>
  <c r="V38" i="15" s="1"/>
  <c r="I6" i="15"/>
  <c r="H8" i="15"/>
  <c r="H57" i="15"/>
  <c r="H78" i="15"/>
  <c r="U79" i="15" a="1"/>
  <c r="U79" i="15" s="1"/>
  <c r="V79" i="15" s="1"/>
  <c r="G104" i="15"/>
  <c r="J49" i="15"/>
  <c r="W80" i="15"/>
  <c r="Z80" i="15"/>
  <c r="G69" i="12"/>
  <c r="G33" i="12"/>
  <c r="G12" i="12"/>
  <c r="H117" i="12"/>
  <c r="G78" i="12"/>
  <c r="I104" i="12"/>
  <c r="H15" i="12"/>
  <c r="G82" i="12"/>
  <c r="H93" i="12"/>
  <c r="G19" i="12"/>
  <c r="H56" i="12"/>
  <c r="G40" i="12"/>
  <c r="J46" i="12"/>
  <c r="H44" i="12"/>
  <c r="G155" i="10"/>
  <c r="G117" i="10"/>
  <c r="H30" i="10"/>
  <c r="G125" i="10"/>
  <c r="I7" i="10"/>
  <c r="G59" i="10"/>
  <c r="H160" i="10"/>
  <c r="U161" i="10" a="1"/>
  <c r="U161" i="10" s="1"/>
  <c r="V161" i="10" s="1"/>
  <c r="H14" i="10"/>
  <c r="H3" i="10"/>
  <c r="G178" i="10"/>
  <c r="G138" i="10"/>
  <c r="H50" i="10"/>
  <c r="J144" i="10"/>
  <c r="G12" i="10"/>
  <c r="G20" i="10"/>
  <c r="H148" i="10"/>
  <c r="G10" i="10"/>
  <c r="H101" i="10"/>
  <c r="G103" i="10"/>
  <c r="H46" i="10"/>
  <c r="I122" i="10"/>
  <c r="I173" i="10"/>
  <c r="G26" i="10"/>
  <c r="G114" i="10"/>
  <c r="H66" i="10"/>
  <c r="W70" i="10"/>
  <c r="Z70" i="10"/>
  <c r="G39" i="10"/>
  <c r="G105" i="10"/>
  <c r="G68" i="10"/>
  <c r="U69" i="10" a="1"/>
  <c r="U69" i="10" s="1"/>
  <c r="V69" i="10" s="1"/>
  <c r="G135" i="10"/>
  <c r="J132" i="8"/>
  <c r="G198" i="8"/>
  <c r="W339" i="8"/>
  <c r="Z339" i="8"/>
  <c r="G235" i="8"/>
  <c r="H78" i="8"/>
  <c r="G166" i="8"/>
  <c r="G302" i="8"/>
  <c r="G110" i="8"/>
  <c r="K337" i="8"/>
  <c r="U338" i="8" a="1"/>
  <c r="U338" i="8" s="1"/>
  <c r="V338" i="8" s="1"/>
  <c r="G265" i="8"/>
  <c r="G193" i="8"/>
  <c r="H37" i="8"/>
  <c r="U38" i="8" a="1"/>
  <c r="U38" i="8" s="1"/>
  <c r="V38" i="8" s="1"/>
  <c r="J18" i="8"/>
  <c r="G102" i="8"/>
  <c r="I215" i="8"/>
  <c r="G56" i="8"/>
  <c r="G173" i="8"/>
  <c r="W397" i="8"/>
  <c r="Z397" i="8"/>
  <c r="G218" i="8"/>
  <c r="G267" i="8"/>
  <c r="I395" i="8"/>
  <c r="U396" i="8" a="1"/>
  <c r="U396" i="8" s="1"/>
  <c r="V396" i="8" s="1"/>
  <c r="K94" i="8"/>
  <c r="W319" i="8"/>
  <c r="Z319" i="8"/>
  <c r="G259" i="8"/>
  <c r="G123" i="8"/>
  <c r="G251" i="8"/>
  <c r="G91" i="8"/>
  <c r="W137" i="8"/>
  <c r="Z137" i="8"/>
  <c r="H269" i="8"/>
  <c r="J317" i="8"/>
  <c r="U318" i="8" a="1"/>
  <c r="U318" i="8" s="1"/>
  <c r="V318" i="8" s="1"/>
  <c r="H10" i="8"/>
  <c r="L64" i="8"/>
  <c r="K305" i="8"/>
  <c r="I135" i="8"/>
  <c r="U136" i="8" a="1"/>
  <c r="U136" i="8" s="1"/>
  <c r="V136" i="8" s="1"/>
  <c r="L149" i="8"/>
  <c r="G162" i="8"/>
  <c r="W287" i="8"/>
  <c r="Z287" i="8"/>
  <c r="L385" i="8"/>
  <c r="G280" i="8"/>
  <c r="H201" i="8"/>
  <c r="G181" i="8"/>
  <c r="W23" i="8"/>
  <c r="Z23" i="8"/>
  <c r="G278" i="8"/>
  <c r="G118" i="8"/>
  <c r="G285" i="8"/>
  <c r="U286" i="8" a="1"/>
  <c r="U286" i="8" s="1"/>
  <c r="V286" i="8" s="1"/>
  <c r="G4" i="8"/>
  <c r="G314" i="8"/>
  <c r="G244" i="8"/>
  <c r="G246" i="8"/>
  <c r="G170" i="8"/>
  <c r="H84" i="8"/>
  <c r="H228" i="8"/>
  <c r="G238" i="8"/>
  <c r="H21" i="8"/>
  <c r="U22" i="8" a="1"/>
  <c r="U22" i="8" s="1"/>
  <c r="V22" i="8" s="1"/>
  <c r="K175" i="8"/>
  <c r="G113" i="8"/>
  <c r="I68" i="8"/>
  <c r="G205" i="8"/>
  <c r="G126" i="8"/>
  <c r="I333" i="8"/>
  <c r="W39" i="8"/>
  <c r="Z39" i="8"/>
  <c r="I98" i="8"/>
  <c r="H350" i="6"/>
  <c r="H212" i="6"/>
  <c r="U213" i="6" a="1"/>
  <c r="U213" i="6" s="1"/>
  <c r="V213" i="6" s="1"/>
  <c r="H126" i="6"/>
  <c r="H274" i="6"/>
  <c r="G8" i="6"/>
  <c r="H335" i="6"/>
  <c r="G38" i="6"/>
  <c r="I65" i="6"/>
  <c r="H240" i="6"/>
  <c r="W94" i="6"/>
  <c r="Z94" i="6"/>
  <c r="G314" i="6"/>
  <c r="H362" i="6"/>
  <c r="H81" i="6"/>
  <c r="U82" i="6" a="1"/>
  <c r="U82" i="6" s="1"/>
  <c r="V82" i="6" s="1"/>
  <c r="H16" i="6"/>
  <c r="U17" i="6" a="1"/>
  <c r="U17" i="6" s="1"/>
  <c r="V17" i="6" s="1"/>
  <c r="L92" i="6"/>
  <c r="U93" i="6" a="1"/>
  <c r="U93" i="6" s="1"/>
  <c r="V93" i="6" s="1"/>
  <c r="G265" i="6"/>
  <c r="J162" i="6"/>
  <c r="U163" i="6" a="1"/>
  <c r="U163" i="6" s="1"/>
  <c r="V163" i="6" s="1"/>
  <c r="H188" i="6"/>
  <c r="W83" i="6"/>
  <c r="Z83" i="6"/>
  <c r="W214" i="6"/>
  <c r="Z214" i="6"/>
  <c r="I346" i="6"/>
  <c r="J174" i="6"/>
  <c r="U175" i="6" a="1"/>
  <c r="U175" i="6" s="1"/>
  <c r="V175" i="6" s="1"/>
  <c r="G55" i="6"/>
  <c r="G310" i="6"/>
  <c r="G6" i="6"/>
  <c r="G331" i="6"/>
  <c r="W134" i="6"/>
  <c r="Z134" i="6"/>
  <c r="H322" i="6"/>
  <c r="G326" i="6"/>
  <c r="G304" i="6"/>
  <c r="H69" i="6"/>
  <c r="L132" i="6"/>
  <c r="U133" i="6" a="1"/>
  <c r="U133" i="6" s="1"/>
  <c r="V133" i="6" s="1"/>
  <c r="H124" i="6"/>
  <c r="L26" i="6"/>
  <c r="G253" i="6"/>
  <c r="G201" i="6"/>
  <c r="U396" i="6" a="1"/>
  <c r="U396" i="6" s="1"/>
  <c r="V396" i="6" s="1"/>
  <c r="I395" i="6"/>
  <c r="H359" i="6"/>
  <c r="U283" i="6" a="1"/>
  <c r="U283" i="6" s="1"/>
  <c r="V283" i="6" s="1"/>
  <c r="G282" i="6"/>
  <c r="H13" i="6"/>
  <c r="G43" i="6"/>
  <c r="W397" i="6"/>
  <c r="Z397" i="6"/>
  <c r="H152" i="6"/>
  <c r="G113" i="6"/>
  <c r="G279" i="6"/>
  <c r="G299" i="6"/>
  <c r="H371" i="6"/>
  <c r="G228" i="6"/>
  <c r="H383" i="6"/>
  <c r="L292" i="6"/>
  <c r="D6" i="3"/>
  <c r="E5" i="3" s="1"/>
  <c r="F4" i="3" s="1"/>
  <c r="G3" i="3" s="1"/>
  <c r="H2" i="3" s="1"/>
  <c r="D289" i="3"/>
  <c r="E288" i="3" s="1"/>
  <c r="F287" i="3" s="1"/>
  <c r="G286" i="3" s="1"/>
  <c r="H285" i="3" s="1"/>
  <c r="I284" i="3" s="1"/>
  <c r="J283" i="3" s="1"/>
  <c r="K282" i="3" s="1"/>
  <c r="L281" i="3" s="1"/>
  <c r="M280" i="3" s="1"/>
  <c r="N279" i="3" s="1"/>
  <c r="O278" i="3" s="1"/>
  <c r="P277" i="3" s="1"/>
  <c r="Q276" i="3" s="1"/>
  <c r="R275" i="3" s="1"/>
  <c r="S274" i="3" s="1"/>
  <c r="T273" i="3" s="1"/>
  <c r="X273" i="3" s="1"/>
  <c r="Y273" i="3" s="1"/>
  <c r="D157" i="3"/>
  <c r="E156" i="3" s="1"/>
  <c r="F155" i="3" s="1"/>
  <c r="G154" i="3" s="1"/>
  <c r="H153" i="3" s="1"/>
  <c r="I152" i="3" s="1"/>
  <c r="J151" i="3" s="1"/>
  <c r="K150" i="3" s="1"/>
  <c r="L149" i="3" s="1"/>
  <c r="M148" i="3" s="1"/>
  <c r="N147" i="3" s="1"/>
  <c r="O146" i="3" s="1"/>
  <c r="P145" i="3" s="1"/>
  <c r="Q144" i="3" s="1"/>
  <c r="R143" i="3" s="1"/>
  <c r="S142" i="3" s="1"/>
  <c r="T141" i="3" s="1"/>
  <c r="X141" i="3" s="1"/>
  <c r="Y141" i="3" s="1"/>
  <c r="D49" i="3"/>
  <c r="E48" i="3" s="1"/>
  <c r="F47" i="3" s="1"/>
  <c r="G46" i="3" s="1"/>
  <c r="H45" i="3" s="1"/>
  <c r="I44" i="3" s="1"/>
  <c r="J43" i="3" s="1"/>
  <c r="K42" i="3" s="1"/>
  <c r="L41" i="3" s="1"/>
  <c r="M40" i="3" s="1"/>
  <c r="N39" i="3" s="1"/>
  <c r="O38" i="3" s="1"/>
  <c r="P37" i="3" s="1"/>
  <c r="Q36" i="3" s="1"/>
  <c r="R35" i="3" s="1"/>
  <c r="S34" i="3" s="1"/>
  <c r="T33" i="3" s="1"/>
  <c r="X33" i="3" s="1"/>
  <c r="Y33" i="3" s="1"/>
  <c r="D408" i="3"/>
  <c r="E407" i="3" s="1"/>
  <c r="F406" i="3" s="1"/>
  <c r="G405" i="3" s="1"/>
  <c r="H404" i="3" s="1"/>
  <c r="I403" i="3" s="1"/>
  <c r="J402" i="3" s="1"/>
  <c r="K401" i="3" s="1"/>
  <c r="L400" i="3" s="1"/>
  <c r="M399" i="3" s="1"/>
  <c r="N398" i="3" s="1"/>
  <c r="O397" i="3" s="1"/>
  <c r="P396" i="3" s="1"/>
  <c r="Q395" i="3" s="1"/>
  <c r="R394" i="3" s="1"/>
  <c r="S393" i="3" s="1"/>
  <c r="T392" i="3" s="1"/>
  <c r="X392" i="3" s="1"/>
  <c r="Y392" i="3" s="1"/>
  <c r="D384" i="3"/>
  <c r="E383" i="3" s="1"/>
  <c r="F382" i="3" s="1"/>
  <c r="G381" i="3" s="1"/>
  <c r="H380" i="3" s="1"/>
  <c r="I379" i="3" s="1"/>
  <c r="J378" i="3" s="1"/>
  <c r="K377" i="3" s="1"/>
  <c r="L376" i="3" s="1"/>
  <c r="M375" i="3" s="1"/>
  <c r="N374" i="3" s="1"/>
  <c r="O373" i="3" s="1"/>
  <c r="P372" i="3" s="1"/>
  <c r="Q371" i="3" s="1"/>
  <c r="R370" i="3" s="1"/>
  <c r="S369" i="3" s="1"/>
  <c r="T368" i="3" s="1"/>
  <c r="X368" i="3" s="1"/>
  <c r="Y368" i="3" s="1"/>
  <c r="D372" i="3"/>
  <c r="E371" i="3" s="1"/>
  <c r="F370" i="3" s="1"/>
  <c r="G369" i="3" s="1"/>
  <c r="H368" i="3" s="1"/>
  <c r="I367" i="3" s="1"/>
  <c r="J366" i="3" s="1"/>
  <c r="K365" i="3" s="1"/>
  <c r="L364" i="3" s="1"/>
  <c r="M363" i="3" s="1"/>
  <c r="N362" i="3" s="1"/>
  <c r="O361" i="3" s="1"/>
  <c r="P360" i="3" s="1"/>
  <c r="Q359" i="3" s="1"/>
  <c r="R358" i="3" s="1"/>
  <c r="S357" i="3" s="1"/>
  <c r="T356" i="3" s="1"/>
  <c r="X356" i="3" s="1"/>
  <c r="Y356" i="3" s="1"/>
  <c r="D360" i="3"/>
  <c r="E359" i="3" s="1"/>
  <c r="F358" i="3" s="1"/>
  <c r="G357" i="3" s="1"/>
  <c r="H356" i="3" s="1"/>
  <c r="I355" i="3" s="1"/>
  <c r="J354" i="3" s="1"/>
  <c r="K353" i="3" s="1"/>
  <c r="L352" i="3" s="1"/>
  <c r="M351" i="3" s="1"/>
  <c r="N350" i="3" s="1"/>
  <c r="O349" i="3" s="1"/>
  <c r="P348" i="3" s="1"/>
  <c r="Q347" i="3" s="1"/>
  <c r="R346" i="3" s="1"/>
  <c r="S345" i="3" s="1"/>
  <c r="T344" i="3" s="1"/>
  <c r="X344" i="3" s="1"/>
  <c r="Y344" i="3" s="1"/>
  <c r="D348" i="3"/>
  <c r="E347" i="3" s="1"/>
  <c r="F346" i="3" s="1"/>
  <c r="G345" i="3" s="1"/>
  <c r="H344" i="3" s="1"/>
  <c r="I343" i="3" s="1"/>
  <c r="J342" i="3" s="1"/>
  <c r="K341" i="3" s="1"/>
  <c r="L340" i="3" s="1"/>
  <c r="M339" i="3" s="1"/>
  <c r="N338" i="3" s="1"/>
  <c r="O337" i="3" s="1"/>
  <c r="P336" i="3" s="1"/>
  <c r="Q335" i="3" s="1"/>
  <c r="R334" i="3" s="1"/>
  <c r="S333" i="3" s="1"/>
  <c r="T332" i="3" s="1"/>
  <c r="X332" i="3" s="1"/>
  <c r="Y332" i="3" s="1"/>
  <c r="D336" i="3"/>
  <c r="E335" i="3" s="1"/>
  <c r="F334" i="3" s="1"/>
  <c r="G333" i="3" s="1"/>
  <c r="H332" i="3" s="1"/>
  <c r="I331" i="3" s="1"/>
  <c r="J330" i="3" s="1"/>
  <c r="K329" i="3" s="1"/>
  <c r="L328" i="3" s="1"/>
  <c r="M327" i="3" s="1"/>
  <c r="N326" i="3" s="1"/>
  <c r="O325" i="3" s="1"/>
  <c r="P324" i="3" s="1"/>
  <c r="Q323" i="3" s="1"/>
  <c r="R322" i="3" s="1"/>
  <c r="S321" i="3" s="1"/>
  <c r="T320" i="3" s="1"/>
  <c r="X320" i="3" s="1"/>
  <c r="Y320" i="3" s="1"/>
  <c r="D324" i="3"/>
  <c r="E323" i="3" s="1"/>
  <c r="F322" i="3" s="1"/>
  <c r="G321" i="3" s="1"/>
  <c r="H320" i="3" s="1"/>
  <c r="I319" i="3" s="1"/>
  <c r="J318" i="3" s="1"/>
  <c r="K317" i="3" s="1"/>
  <c r="L316" i="3" s="1"/>
  <c r="M315" i="3" s="1"/>
  <c r="N314" i="3" s="1"/>
  <c r="O313" i="3" s="1"/>
  <c r="P312" i="3" s="1"/>
  <c r="Q311" i="3" s="1"/>
  <c r="R310" i="3" s="1"/>
  <c r="S309" i="3" s="1"/>
  <c r="D312" i="3"/>
  <c r="E311" i="3" s="1"/>
  <c r="F310" i="3" s="1"/>
  <c r="G309" i="3" s="1"/>
  <c r="H308" i="3" s="1"/>
  <c r="I307" i="3" s="1"/>
  <c r="J306" i="3" s="1"/>
  <c r="K305" i="3" s="1"/>
  <c r="L304" i="3" s="1"/>
  <c r="M303" i="3" s="1"/>
  <c r="N302" i="3" s="1"/>
  <c r="O301" i="3" s="1"/>
  <c r="P300" i="3" s="1"/>
  <c r="Q299" i="3" s="1"/>
  <c r="R298" i="3" s="1"/>
  <c r="S297" i="3" s="1"/>
  <c r="D300" i="3"/>
  <c r="E299" i="3" s="1"/>
  <c r="F298" i="3" s="1"/>
  <c r="G297" i="3" s="1"/>
  <c r="H296" i="3" s="1"/>
  <c r="I295" i="3" s="1"/>
  <c r="J294" i="3" s="1"/>
  <c r="K293" i="3" s="1"/>
  <c r="L292" i="3" s="1"/>
  <c r="M291" i="3" s="1"/>
  <c r="N290" i="3" s="1"/>
  <c r="O289" i="3" s="1"/>
  <c r="P288" i="3" s="1"/>
  <c r="Q287" i="3" s="1"/>
  <c r="R286" i="3" s="1"/>
  <c r="S285" i="3" s="1"/>
  <c r="D288" i="3"/>
  <c r="E287" i="3" s="1"/>
  <c r="F286" i="3" s="1"/>
  <c r="G285" i="3" s="1"/>
  <c r="H284" i="3" s="1"/>
  <c r="I283" i="3" s="1"/>
  <c r="J282" i="3" s="1"/>
  <c r="K281" i="3" s="1"/>
  <c r="L280" i="3" s="1"/>
  <c r="M279" i="3" s="1"/>
  <c r="N278" i="3" s="1"/>
  <c r="O277" i="3" s="1"/>
  <c r="P276" i="3" s="1"/>
  <c r="Q275" i="3" s="1"/>
  <c r="R274" i="3" s="1"/>
  <c r="S273" i="3" s="1"/>
  <c r="T272" i="3" s="1"/>
  <c r="X272" i="3" s="1"/>
  <c r="Y272" i="3" s="1"/>
  <c r="D276" i="3"/>
  <c r="E275" i="3" s="1"/>
  <c r="F274" i="3" s="1"/>
  <c r="G273" i="3" s="1"/>
  <c r="H272" i="3" s="1"/>
  <c r="I271" i="3" s="1"/>
  <c r="J270" i="3" s="1"/>
  <c r="K269" i="3" s="1"/>
  <c r="L268" i="3" s="1"/>
  <c r="M267" i="3" s="1"/>
  <c r="N266" i="3" s="1"/>
  <c r="O265" i="3" s="1"/>
  <c r="P264" i="3" s="1"/>
  <c r="Q263" i="3" s="1"/>
  <c r="R262" i="3" s="1"/>
  <c r="S261" i="3" s="1"/>
  <c r="T260" i="3" s="1"/>
  <c r="X260" i="3" s="1"/>
  <c r="Y260" i="3" s="1"/>
  <c r="D264" i="3"/>
  <c r="E263" i="3" s="1"/>
  <c r="F262" i="3" s="1"/>
  <c r="G261" i="3" s="1"/>
  <c r="H260" i="3" s="1"/>
  <c r="I259" i="3" s="1"/>
  <c r="J258" i="3" s="1"/>
  <c r="K257" i="3" s="1"/>
  <c r="L256" i="3" s="1"/>
  <c r="M255" i="3" s="1"/>
  <c r="N254" i="3" s="1"/>
  <c r="O253" i="3" s="1"/>
  <c r="P252" i="3" s="1"/>
  <c r="Q251" i="3" s="1"/>
  <c r="R250" i="3" s="1"/>
  <c r="S249" i="3" s="1"/>
  <c r="D252" i="3"/>
  <c r="E251" i="3" s="1"/>
  <c r="F250" i="3" s="1"/>
  <c r="G249" i="3" s="1"/>
  <c r="H248" i="3" s="1"/>
  <c r="I247" i="3" s="1"/>
  <c r="J246" i="3" s="1"/>
  <c r="K245" i="3" s="1"/>
  <c r="L244" i="3" s="1"/>
  <c r="M243" i="3" s="1"/>
  <c r="N242" i="3" s="1"/>
  <c r="O241" i="3" s="1"/>
  <c r="P240" i="3" s="1"/>
  <c r="Q239" i="3" s="1"/>
  <c r="R238" i="3" s="1"/>
  <c r="S237" i="3" s="1"/>
  <c r="T236" i="3" s="1"/>
  <c r="X236" i="3" s="1"/>
  <c r="Y236" i="3" s="1"/>
  <c r="D240" i="3"/>
  <c r="E239" i="3" s="1"/>
  <c r="F238" i="3" s="1"/>
  <c r="G237" i="3" s="1"/>
  <c r="H236" i="3" s="1"/>
  <c r="I235" i="3" s="1"/>
  <c r="J234" i="3" s="1"/>
  <c r="K233" i="3" s="1"/>
  <c r="L232" i="3" s="1"/>
  <c r="M231" i="3" s="1"/>
  <c r="N230" i="3" s="1"/>
  <c r="O229" i="3" s="1"/>
  <c r="P228" i="3" s="1"/>
  <c r="Q227" i="3" s="1"/>
  <c r="R226" i="3" s="1"/>
  <c r="S225" i="3" s="1"/>
  <c r="T224" i="3" s="1"/>
  <c r="X224" i="3" s="1"/>
  <c r="Y224" i="3" s="1"/>
  <c r="D228" i="3"/>
  <c r="E227" i="3" s="1"/>
  <c r="F226" i="3" s="1"/>
  <c r="G225" i="3" s="1"/>
  <c r="H224" i="3" s="1"/>
  <c r="I223" i="3" s="1"/>
  <c r="J222" i="3" s="1"/>
  <c r="K221" i="3" s="1"/>
  <c r="L220" i="3" s="1"/>
  <c r="M219" i="3" s="1"/>
  <c r="N218" i="3" s="1"/>
  <c r="O217" i="3" s="1"/>
  <c r="P216" i="3" s="1"/>
  <c r="Q215" i="3" s="1"/>
  <c r="R214" i="3" s="1"/>
  <c r="S213" i="3" s="1"/>
  <c r="T212" i="3" s="1"/>
  <c r="X212" i="3" s="1"/>
  <c r="Y212" i="3" s="1"/>
  <c r="D216" i="3"/>
  <c r="E215" i="3" s="1"/>
  <c r="F214" i="3" s="1"/>
  <c r="G213" i="3" s="1"/>
  <c r="H212" i="3" s="1"/>
  <c r="I211" i="3" s="1"/>
  <c r="J210" i="3" s="1"/>
  <c r="K209" i="3" s="1"/>
  <c r="L208" i="3" s="1"/>
  <c r="M207" i="3" s="1"/>
  <c r="N206" i="3" s="1"/>
  <c r="O205" i="3" s="1"/>
  <c r="P204" i="3" s="1"/>
  <c r="Q203" i="3" s="1"/>
  <c r="R202" i="3" s="1"/>
  <c r="S201" i="3" s="1"/>
  <c r="T200" i="3" s="1"/>
  <c r="X200" i="3" s="1"/>
  <c r="Y200" i="3" s="1"/>
  <c r="D204" i="3"/>
  <c r="E203" i="3" s="1"/>
  <c r="F202" i="3" s="1"/>
  <c r="G201" i="3" s="1"/>
  <c r="H200" i="3" s="1"/>
  <c r="I199" i="3" s="1"/>
  <c r="J198" i="3" s="1"/>
  <c r="K197" i="3" s="1"/>
  <c r="L196" i="3" s="1"/>
  <c r="M195" i="3" s="1"/>
  <c r="N194" i="3" s="1"/>
  <c r="O193" i="3" s="1"/>
  <c r="P192" i="3" s="1"/>
  <c r="Q191" i="3" s="1"/>
  <c r="R190" i="3" s="1"/>
  <c r="S189" i="3" s="1"/>
  <c r="D192" i="3"/>
  <c r="E191" i="3" s="1"/>
  <c r="F190" i="3" s="1"/>
  <c r="G189" i="3" s="1"/>
  <c r="H188" i="3" s="1"/>
  <c r="I187" i="3" s="1"/>
  <c r="J186" i="3" s="1"/>
  <c r="K185" i="3" s="1"/>
  <c r="L184" i="3" s="1"/>
  <c r="M183" i="3" s="1"/>
  <c r="N182" i="3" s="1"/>
  <c r="O181" i="3" s="1"/>
  <c r="P180" i="3" s="1"/>
  <c r="Q179" i="3" s="1"/>
  <c r="R178" i="3" s="1"/>
  <c r="S177" i="3" s="1"/>
  <c r="T176" i="3" s="1"/>
  <c r="X176" i="3" s="1"/>
  <c r="Y176" i="3" s="1"/>
  <c r="D180" i="3"/>
  <c r="E179" i="3" s="1"/>
  <c r="F178" i="3" s="1"/>
  <c r="G177" i="3" s="1"/>
  <c r="H176" i="3" s="1"/>
  <c r="I175" i="3" s="1"/>
  <c r="J174" i="3" s="1"/>
  <c r="K173" i="3" s="1"/>
  <c r="L172" i="3" s="1"/>
  <c r="M171" i="3" s="1"/>
  <c r="N170" i="3" s="1"/>
  <c r="O169" i="3" s="1"/>
  <c r="P168" i="3" s="1"/>
  <c r="Q167" i="3" s="1"/>
  <c r="R166" i="3" s="1"/>
  <c r="S165" i="3" s="1"/>
  <c r="D168" i="3"/>
  <c r="E167" i="3" s="1"/>
  <c r="F166" i="3" s="1"/>
  <c r="G165" i="3" s="1"/>
  <c r="H164" i="3" s="1"/>
  <c r="I163" i="3" s="1"/>
  <c r="J162" i="3" s="1"/>
  <c r="K161" i="3" s="1"/>
  <c r="L160" i="3" s="1"/>
  <c r="M159" i="3" s="1"/>
  <c r="N158" i="3" s="1"/>
  <c r="O157" i="3" s="1"/>
  <c r="P156" i="3" s="1"/>
  <c r="Q155" i="3" s="1"/>
  <c r="R154" i="3" s="1"/>
  <c r="S153" i="3" s="1"/>
  <c r="T152" i="3" s="1"/>
  <c r="X152" i="3" s="1"/>
  <c r="Y152" i="3" s="1"/>
  <c r="D156" i="3"/>
  <c r="E155" i="3" s="1"/>
  <c r="F154" i="3" s="1"/>
  <c r="G153" i="3" s="1"/>
  <c r="H152" i="3" s="1"/>
  <c r="I151" i="3" s="1"/>
  <c r="J150" i="3" s="1"/>
  <c r="K149" i="3" s="1"/>
  <c r="L148" i="3" s="1"/>
  <c r="M147" i="3" s="1"/>
  <c r="N146" i="3" s="1"/>
  <c r="O145" i="3" s="1"/>
  <c r="P144" i="3" s="1"/>
  <c r="Q143" i="3" s="1"/>
  <c r="R142" i="3" s="1"/>
  <c r="S141" i="3" s="1"/>
  <c r="T140" i="3" s="1"/>
  <c r="X140" i="3" s="1"/>
  <c r="Y140" i="3" s="1"/>
  <c r="D144" i="3"/>
  <c r="E143" i="3" s="1"/>
  <c r="F142" i="3" s="1"/>
  <c r="G141" i="3" s="1"/>
  <c r="H140" i="3" s="1"/>
  <c r="I139" i="3" s="1"/>
  <c r="J138" i="3" s="1"/>
  <c r="K137" i="3" s="1"/>
  <c r="L136" i="3" s="1"/>
  <c r="M135" i="3" s="1"/>
  <c r="N134" i="3" s="1"/>
  <c r="O133" i="3" s="1"/>
  <c r="P132" i="3" s="1"/>
  <c r="Q131" i="3" s="1"/>
  <c r="R130" i="3" s="1"/>
  <c r="S129" i="3" s="1"/>
  <c r="D132" i="3"/>
  <c r="E131" i="3" s="1"/>
  <c r="F130" i="3" s="1"/>
  <c r="G129" i="3" s="1"/>
  <c r="H128" i="3" s="1"/>
  <c r="I127" i="3" s="1"/>
  <c r="J126" i="3" s="1"/>
  <c r="K125" i="3" s="1"/>
  <c r="L124" i="3" s="1"/>
  <c r="M123" i="3" s="1"/>
  <c r="N122" i="3" s="1"/>
  <c r="O121" i="3" s="1"/>
  <c r="P120" i="3" s="1"/>
  <c r="Q119" i="3" s="1"/>
  <c r="R118" i="3" s="1"/>
  <c r="S117" i="3" s="1"/>
  <c r="T116" i="3" s="1"/>
  <c r="X116" i="3" s="1"/>
  <c r="Y116" i="3" s="1"/>
  <c r="D120" i="3"/>
  <c r="E119" i="3" s="1"/>
  <c r="F118" i="3" s="1"/>
  <c r="G117" i="3" s="1"/>
  <c r="H116" i="3" s="1"/>
  <c r="I115" i="3" s="1"/>
  <c r="J114" i="3" s="1"/>
  <c r="K113" i="3" s="1"/>
  <c r="L112" i="3" s="1"/>
  <c r="M111" i="3" s="1"/>
  <c r="N110" i="3" s="1"/>
  <c r="O109" i="3" s="1"/>
  <c r="P108" i="3" s="1"/>
  <c r="Q107" i="3" s="1"/>
  <c r="R106" i="3" s="1"/>
  <c r="S105" i="3" s="1"/>
  <c r="T104" i="3" s="1"/>
  <c r="X104" i="3" s="1"/>
  <c r="Y104" i="3" s="1"/>
  <c r="D108" i="3"/>
  <c r="E107" i="3" s="1"/>
  <c r="F106" i="3" s="1"/>
  <c r="G105" i="3" s="1"/>
  <c r="H104" i="3" s="1"/>
  <c r="I103" i="3" s="1"/>
  <c r="J102" i="3" s="1"/>
  <c r="K101" i="3" s="1"/>
  <c r="L100" i="3" s="1"/>
  <c r="M99" i="3" s="1"/>
  <c r="N98" i="3" s="1"/>
  <c r="O97" i="3" s="1"/>
  <c r="P96" i="3" s="1"/>
  <c r="Q95" i="3" s="1"/>
  <c r="R94" i="3" s="1"/>
  <c r="S93" i="3" s="1"/>
  <c r="D96" i="3"/>
  <c r="E95" i="3" s="1"/>
  <c r="F94" i="3" s="1"/>
  <c r="G93" i="3" s="1"/>
  <c r="H92" i="3" s="1"/>
  <c r="I91" i="3" s="1"/>
  <c r="J90" i="3" s="1"/>
  <c r="K89" i="3" s="1"/>
  <c r="L88" i="3" s="1"/>
  <c r="M87" i="3" s="1"/>
  <c r="N86" i="3" s="1"/>
  <c r="O85" i="3" s="1"/>
  <c r="P84" i="3" s="1"/>
  <c r="Q83" i="3" s="1"/>
  <c r="R82" i="3" s="1"/>
  <c r="S81" i="3" s="1"/>
  <c r="T80" i="3" s="1"/>
  <c r="X80" i="3" s="1"/>
  <c r="Y80" i="3" s="1"/>
  <c r="D84" i="3"/>
  <c r="E83" i="3" s="1"/>
  <c r="F82" i="3" s="1"/>
  <c r="G81" i="3" s="1"/>
  <c r="H80" i="3" s="1"/>
  <c r="I79" i="3" s="1"/>
  <c r="J78" i="3" s="1"/>
  <c r="K77" i="3" s="1"/>
  <c r="L76" i="3" s="1"/>
  <c r="M75" i="3" s="1"/>
  <c r="N74" i="3" s="1"/>
  <c r="O73" i="3" s="1"/>
  <c r="P72" i="3" s="1"/>
  <c r="Q71" i="3" s="1"/>
  <c r="R70" i="3" s="1"/>
  <c r="S69" i="3" s="1"/>
  <c r="T68" i="3" s="1"/>
  <c r="X68" i="3" s="1"/>
  <c r="Y68" i="3" s="1"/>
  <c r="D72" i="3"/>
  <c r="E71" i="3" s="1"/>
  <c r="F70" i="3" s="1"/>
  <c r="G69" i="3" s="1"/>
  <c r="H68" i="3" s="1"/>
  <c r="I67" i="3" s="1"/>
  <c r="J66" i="3" s="1"/>
  <c r="K65" i="3" s="1"/>
  <c r="L64" i="3" s="1"/>
  <c r="M63" i="3" s="1"/>
  <c r="N62" i="3" s="1"/>
  <c r="O61" i="3" s="1"/>
  <c r="P60" i="3" s="1"/>
  <c r="Q59" i="3" s="1"/>
  <c r="R58" i="3" s="1"/>
  <c r="S57" i="3" s="1"/>
  <c r="D60" i="3"/>
  <c r="E59" i="3" s="1"/>
  <c r="F58" i="3" s="1"/>
  <c r="G57" i="3" s="1"/>
  <c r="H56" i="3" s="1"/>
  <c r="I55" i="3" s="1"/>
  <c r="J54" i="3" s="1"/>
  <c r="K53" i="3" s="1"/>
  <c r="L52" i="3" s="1"/>
  <c r="M51" i="3" s="1"/>
  <c r="N50" i="3" s="1"/>
  <c r="O49" i="3" s="1"/>
  <c r="P48" i="3" s="1"/>
  <c r="Q47" i="3" s="1"/>
  <c r="R46" i="3" s="1"/>
  <c r="S45" i="3" s="1"/>
  <c r="D48" i="3"/>
  <c r="E47" i="3" s="1"/>
  <c r="F46" i="3" s="1"/>
  <c r="G45" i="3" s="1"/>
  <c r="H44" i="3" s="1"/>
  <c r="I43" i="3" s="1"/>
  <c r="J42" i="3" s="1"/>
  <c r="K41" i="3" s="1"/>
  <c r="L40" i="3" s="1"/>
  <c r="M39" i="3" s="1"/>
  <c r="N38" i="3" s="1"/>
  <c r="O37" i="3" s="1"/>
  <c r="P36" i="3" s="1"/>
  <c r="Q35" i="3" s="1"/>
  <c r="R34" i="3" s="1"/>
  <c r="S33" i="3" s="1"/>
  <c r="T32" i="3" s="1"/>
  <c r="X32" i="3" s="1"/>
  <c r="Y32" i="3" s="1"/>
  <c r="D36" i="3"/>
  <c r="E35" i="3" s="1"/>
  <c r="F34" i="3" s="1"/>
  <c r="G33" i="3" s="1"/>
  <c r="H32" i="3" s="1"/>
  <c r="I31" i="3" s="1"/>
  <c r="J30" i="3" s="1"/>
  <c r="K29" i="3" s="1"/>
  <c r="L28" i="3" s="1"/>
  <c r="M27" i="3" s="1"/>
  <c r="N26" i="3" s="1"/>
  <c r="O25" i="3" s="1"/>
  <c r="P24" i="3" s="1"/>
  <c r="Q23" i="3" s="1"/>
  <c r="R22" i="3" s="1"/>
  <c r="S21" i="3" s="1"/>
  <c r="T20" i="3" s="1"/>
  <c r="X20" i="3" s="1"/>
  <c r="Y20" i="3" s="1"/>
  <c r="D24" i="3"/>
  <c r="E23" i="3" s="1"/>
  <c r="F22" i="3" s="1"/>
  <c r="G21" i="3" s="1"/>
  <c r="H20" i="3" s="1"/>
  <c r="I19" i="3" s="1"/>
  <c r="J18" i="3" s="1"/>
  <c r="K17" i="3" s="1"/>
  <c r="L16" i="3" s="1"/>
  <c r="M15" i="3" s="1"/>
  <c r="N14" i="3" s="1"/>
  <c r="O13" i="3" s="1"/>
  <c r="P12" i="3" s="1"/>
  <c r="Q11" i="3" s="1"/>
  <c r="R10" i="3" s="1"/>
  <c r="S9" i="3" s="1"/>
  <c r="T8" i="3" s="1"/>
  <c r="X8" i="3" s="1"/>
  <c r="Y8" i="3" s="1"/>
  <c r="D12" i="3"/>
  <c r="E11" i="3" s="1"/>
  <c r="F10" i="3" s="1"/>
  <c r="G9" i="3" s="1"/>
  <c r="H8" i="3" s="1"/>
  <c r="I7" i="3" s="1"/>
  <c r="J6" i="3" s="1"/>
  <c r="K5" i="3" s="1"/>
  <c r="L4" i="3" s="1"/>
  <c r="M3" i="3" s="1"/>
  <c r="N2" i="3" s="1"/>
  <c r="D301" i="3"/>
  <c r="E300" i="3" s="1"/>
  <c r="F299" i="3" s="1"/>
  <c r="G298" i="3" s="1"/>
  <c r="H297" i="3" s="1"/>
  <c r="I296" i="3" s="1"/>
  <c r="J295" i="3" s="1"/>
  <c r="K294" i="3" s="1"/>
  <c r="L293" i="3" s="1"/>
  <c r="M292" i="3" s="1"/>
  <c r="N291" i="3" s="1"/>
  <c r="O290" i="3" s="1"/>
  <c r="P289" i="3" s="1"/>
  <c r="Q288" i="3" s="1"/>
  <c r="R287" i="3" s="1"/>
  <c r="S286" i="3" s="1"/>
  <c r="T285" i="3" s="1"/>
  <c r="X285" i="3" s="1"/>
  <c r="Y285" i="3" s="1"/>
  <c r="D181" i="3"/>
  <c r="E180" i="3" s="1"/>
  <c r="F179" i="3" s="1"/>
  <c r="G178" i="3" s="1"/>
  <c r="H177" i="3" s="1"/>
  <c r="I176" i="3" s="1"/>
  <c r="J175" i="3" s="1"/>
  <c r="K174" i="3" s="1"/>
  <c r="L173" i="3" s="1"/>
  <c r="M172" i="3" s="1"/>
  <c r="N171" i="3" s="1"/>
  <c r="O170" i="3" s="1"/>
  <c r="P169" i="3" s="1"/>
  <c r="Q168" i="3" s="1"/>
  <c r="R167" i="3" s="1"/>
  <c r="S166" i="3" s="1"/>
  <c r="T165" i="3" s="1"/>
  <c r="X165" i="3" s="1"/>
  <c r="Y165" i="3" s="1"/>
  <c r="D121" i="3"/>
  <c r="E120" i="3" s="1"/>
  <c r="F119" i="3" s="1"/>
  <c r="G118" i="3" s="1"/>
  <c r="H117" i="3" s="1"/>
  <c r="I116" i="3" s="1"/>
  <c r="J115" i="3" s="1"/>
  <c r="K114" i="3" s="1"/>
  <c r="L113" i="3" s="1"/>
  <c r="M112" i="3" s="1"/>
  <c r="N111" i="3" s="1"/>
  <c r="O110" i="3" s="1"/>
  <c r="P109" i="3" s="1"/>
  <c r="Q108" i="3" s="1"/>
  <c r="R107" i="3" s="1"/>
  <c r="S106" i="3" s="1"/>
  <c r="T105" i="3" s="1"/>
  <c r="X105" i="3" s="1"/>
  <c r="Y105" i="3" s="1"/>
  <c r="D371" i="3"/>
  <c r="E370" i="3" s="1"/>
  <c r="F369" i="3" s="1"/>
  <c r="G368" i="3" s="1"/>
  <c r="H367" i="3" s="1"/>
  <c r="I366" i="3" s="1"/>
  <c r="J365" i="3" s="1"/>
  <c r="K364" i="3" s="1"/>
  <c r="L363" i="3" s="1"/>
  <c r="M362" i="3" s="1"/>
  <c r="N361" i="3" s="1"/>
  <c r="O360" i="3" s="1"/>
  <c r="P359" i="3" s="1"/>
  <c r="Q358" i="3" s="1"/>
  <c r="R357" i="3" s="1"/>
  <c r="S356" i="3" s="1"/>
  <c r="D323" i="3"/>
  <c r="E322" i="3" s="1"/>
  <c r="F321" i="3" s="1"/>
  <c r="G320" i="3" s="1"/>
  <c r="H319" i="3" s="1"/>
  <c r="I318" i="3" s="1"/>
  <c r="J317" i="3" s="1"/>
  <c r="K316" i="3" s="1"/>
  <c r="L315" i="3" s="1"/>
  <c r="M314" i="3" s="1"/>
  <c r="N313" i="3" s="1"/>
  <c r="O312" i="3" s="1"/>
  <c r="P311" i="3" s="1"/>
  <c r="Q310" i="3" s="1"/>
  <c r="R309" i="3" s="1"/>
  <c r="S308" i="3" s="1"/>
  <c r="D227" i="3"/>
  <c r="E226" i="3" s="1"/>
  <c r="F225" i="3" s="1"/>
  <c r="G224" i="3" s="1"/>
  <c r="H223" i="3" s="1"/>
  <c r="I222" i="3" s="1"/>
  <c r="J221" i="3" s="1"/>
  <c r="K220" i="3" s="1"/>
  <c r="L219" i="3" s="1"/>
  <c r="M218" i="3" s="1"/>
  <c r="N217" i="3" s="1"/>
  <c r="O216" i="3" s="1"/>
  <c r="P215" i="3" s="1"/>
  <c r="Q214" i="3" s="1"/>
  <c r="R213" i="3" s="1"/>
  <c r="S212" i="3" s="1"/>
  <c r="D215" i="3"/>
  <c r="E214" i="3" s="1"/>
  <c r="F213" i="3" s="1"/>
  <c r="G212" i="3" s="1"/>
  <c r="H211" i="3" s="1"/>
  <c r="I210" i="3" s="1"/>
  <c r="J209" i="3" s="1"/>
  <c r="K208" i="3" s="1"/>
  <c r="L207" i="3" s="1"/>
  <c r="M206" i="3" s="1"/>
  <c r="N205" i="3" s="1"/>
  <c r="O204" i="3" s="1"/>
  <c r="P203" i="3" s="1"/>
  <c r="Q202" i="3" s="1"/>
  <c r="R201" i="3" s="1"/>
  <c r="S200" i="3" s="1"/>
  <c r="D203" i="3"/>
  <c r="E202" i="3" s="1"/>
  <c r="F201" i="3" s="1"/>
  <c r="G200" i="3" s="1"/>
  <c r="H199" i="3" s="1"/>
  <c r="I198" i="3" s="1"/>
  <c r="J197" i="3" s="1"/>
  <c r="K196" i="3" s="1"/>
  <c r="L195" i="3" s="1"/>
  <c r="M194" i="3" s="1"/>
  <c r="N193" i="3" s="1"/>
  <c r="O192" i="3" s="1"/>
  <c r="P191" i="3" s="1"/>
  <c r="Q190" i="3" s="1"/>
  <c r="R189" i="3" s="1"/>
  <c r="S188" i="3" s="1"/>
  <c r="D191" i="3"/>
  <c r="E190" i="3" s="1"/>
  <c r="F189" i="3" s="1"/>
  <c r="G188" i="3" s="1"/>
  <c r="H187" i="3" s="1"/>
  <c r="I186" i="3" s="1"/>
  <c r="J185" i="3" s="1"/>
  <c r="K184" i="3" s="1"/>
  <c r="L183" i="3" s="1"/>
  <c r="M182" i="3" s="1"/>
  <c r="N181" i="3" s="1"/>
  <c r="O180" i="3" s="1"/>
  <c r="P179" i="3" s="1"/>
  <c r="Q178" i="3" s="1"/>
  <c r="R177" i="3" s="1"/>
  <c r="S176" i="3" s="1"/>
  <c r="D179" i="3"/>
  <c r="E178" i="3" s="1"/>
  <c r="F177" i="3" s="1"/>
  <c r="G176" i="3" s="1"/>
  <c r="H175" i="3" s="1"/>
  <c r="I174" i="3" s="1"/>
  <c r="J173" i="3" s="1"/>
  <c r="K172" i="3" s="1"/>
  <c r="L171" i="3" s="1"/>
  <c r="M170" i="3" s="1"/>
  <c r="N169" i="3" s="1"/>
  <c r="O168" i="3" s="1"/>
  <c r="P167" i="3" s="1"/>
  <c r="Q166" i="3" s="1"/>
  <c r="R165" i="3" s="1"/>
  <c r="S164" i="3" s="1"/>
  <c r="D167" i="3"/>
  <c r="E166" i="3" s="1"/>
  <c r="F165" i="3" s="1"/>
  <c r="G164" i="3" s="1"/>
  <c r="H163" i="3" s="1"/>
  <c r="I162" i="3" s="1"/>
  <c r="J161" i="3" s="1"/>
  <c r="K160" i="3" s="1"/>
  <c r="L159" i="3" s="1"/>
  <c r="M158" i="3" s="1"/>
  <c r="N157" i="3" s="1"/>
  <c r="O156" i="3" s="1"/>
  <c r="P155" i="3" s="1"/>
  <c r="Q154" i="3" s="1"/>
  <c r="R153" i="3" s="1"/>
  <c r="S152" i="3" s="1"/>
  <c r="D155" i="3"/>
  <c r="E154" i="3" s="1"/>
  <c r="F153" i="3" s="1"/>
  <c r="G152" i="3" s="1"/>
  <c r="H151" i="3" s="1"/>
  <c r="I150" i="3" s="1"/>
  <c r="J149" i="3" s="1"/>
  <c r="K148" i="3" s="1"/>
  <c r="L147" i="3" s="1"/>
  <c r="M146" i="3" s="1"/>
  <c r="N145" i="3" s="1"/>
  <c r="O144" i="3" s="1"/>
  <c r="P143" i="3" s="1"/>
  <c r="Q142" i="3" s="1"/>
  <c r="R141" i="3" s="1"/>
  <c r="S140" i="3" s="1"/>
  <c r="D143" i="3"/>
  <c r="E142" i="3" s="1"/>
  <c r="F141" i="3" s="1"/>
  <c r="G140" i="3" s="1"/>
  <c r="H139" i="3" s="1"/>
  <c r="I138" i="3" s="1"/>
  <c r="J137" i="3" s="1"/>
  <c r="K136" i="3" s="1"/>
  <c r="L135" i="3" s="1"/>
  <c r="M134" i="3" s="1"/>
  <c r="N133" i="3" s="1"/>
  <c r="O132" i="3" s="1"/>
  <c r="P131" i="3" s="1"/>
  <c r="Q130" i="3" s="1"/>
  <c r="R129" i="3" s="1"/>
  <c r="S128" i="3" s="1"/>
  <c r="D131" i="3"/>
  <c r="E130" i="3" s="1"/>
  <c r="F129" i="3" s="1"/>
  <c r="G128" i="3" s="1"/>
  <c r="H127" i="3" s="1"/>
  <c r="I126" i="3" s="1"/>
  <c r="J125" i="3" s="1"/>
  <c r="K124" i="3" s="1"/>
  <c r="L123" i="3" s="1"/>
  <c r="M122" i="3" s="1"/>
  <c r="N121" i="3" s="1"/>
  <c r="O120" i="3" s="1"/>
  <c r="P119" i="3" s="1"/>
  <c r="Q118" i="3" s="1"/>
  <c r="R117" i="3" s="1"/>
  <c r="S116" i="3" s="1"/>
  <c r="D119" i="3"/>
  <c r="E118" i="3" s="1"/>
  <c r="F117" i="3" s="1"/>
  <c r="G116" i="3" s="1"/>
  <c r="H115" i="3" s="1"/>
  <c r="I114" i="3" s="1"/>
  <c r="J113" i="3" s="1"/>
  <c r="K112" i="3" s="1"/>
  <c r="L111" i="3" s="1"/>
  <c r="M110" i="3" s="1"/>
  <c r="N109" i="3" s="1"/>
  <c r="O108" i="3" s="1"/>
  <c r="P107" i="3" s="1"/>
  <c r="Q106" i="3" s="1"/>
  <c r="R105" i="3" s="1"/>
  <c r="S104" i="3" s="1"/>
  <c r="D107" i="3"/>
  <c r="E106" i="3" s="1"/>
  <c r="F105" i="3" s="1"/>
  <c r="G104" i="3" s="1"/>
  <c r="H103" i="3" s="1"/>
  <c r="I102" i="3" s="1"/>
  <c r="J101" i="3" s="1"/>
  <c r="K100" i="3" s="1"/>
  <c r="L99" i="3" s="1"/>
  <c r="M98" i="3" s="1"/>
  <c r="N97" i="3" s="1"/>
  <c r="O96" i="3" s="1"/>
  <c r="P95" i="3" s="1"/>
  <c r="Q94" i="3" s="1"/>
  <c r="R93" i="3" s="1"/>
  <c r="S92" i="3" s="1"/>
  <c r="D95" i="3"/>
  <c r="E94" i="3" s="1"/>
  <c r="F93" i="3" s="1"/>
  <c r="G92" i="3" s="1"/>
  <c r="H91" i="3" s="1"/>
  <c r="I90" i="3" s="1"/>
  <c r="J89" i="3" s="1"/>
  <c r="K88" i="3" s="1"/>
  <c r="L87" i="3" s="1"/>
  <c r="M86" i="3" s="1"/>
  <c r="N85" i="3" s="1"/>
  <c r="O84" i="3" s="1"/>
  <c r="P83" i="3" s="1"/>
  <c r="Q82" i="3" s="1"/>
  <c r="R81" i="3" s="1"/>
  <c r="S80" i="3" s="1"/>
  <c r="D83" i="3"/>
  <c r="E82" i="3" s="1"/>
  <c r="F81" i="3" s="1"/>
  <c r="G80" i="3" s="1"/>
  <c r="H79" i="3" s="1"/>
  <c r="I78" i="3" s="1"/>
  <c r="J77" i="3" s="1"/>
  <c r="K76" i="3" s="1"/>
  <c r="L75" i="3" s="1"/>
  <c r="M74" i="3" s="1"/>
  <c r="N73" i="3" s="1"/>
  <c r="O72" i="3" s="1"/>
  <c r="P71" i="3" s="1"/>
  <c r="Q70" i="3" s="1"/>
  <c r="R69" i="3" s="1"/>
  <c r="S68" i="3" s="1"/>
  <c r="T67" i="3" s="1"/>
  <c r="X67" i="3" s="1"/>
  <c r="Y67" i="3" s="1"/>
  <c r="D71" i="3"/>
  <c r="E70" i="3" s="1"/>
  <c r="F69" i="3" s="1"/>
  <c r="G68" i="3" s="1"/>
  <c r="H67" i="3" s="1"/>
  <c r="I66" i="3" s="1"/>
  <c r="J65" i="3" s="1"/>
  <c r="K64" i="3" s="1"/>
  <c r="L63" i="3" s="1"/>
  <c r="M62" i="3" s="1"/>
  <c r="N61" i="3" s="1"/>
  <c r="O60" i="3" s="1"/>
  <c r="P59" i="3" s="1"/>
  <c r="Q58" i="3" s="1"/>
  <c r="R57" i="3" s="1"/>
  <c r="S56" i="3" s="1"/>
  <c r="D59" i="3"/>
  <c r="E58" i="3" s="1"/>
  <c r="F57" i="3" s="1"/>
  <c r="G56" i="3" s="1"/>
  <c r="H55" i="3" s="1"/>
  <c r="I54" i="3" s="1"/>
  <c r="J53" i="3" s="1"/>
  <c r="K52" i="3" s="1"/>
  <c r="L51" i="3" s="1"/>
  <c r="M50" i="3" s="1"/>
  <c r="N49" i="3" s="1"/>
  <c r="O48" i="3" s="1"/>
  <c r="P47" i="3" s="1"/>
  <c r="Q46" i="3" s="1"/>
  <c r="R45" i="3" s="1"/>
  <c r="S44" i="3" s="1"/>
  <c r="D47" i="3"/>
  <c r="E46" i="3" s="1"/>
  <c r="F45" i="3" s="1"/>
  <c r="G44" i="3" s="1"/>
  <c r="H43" i="3" s="1"/>
  <c r="I42" i="3" s="1"/>
  <c r="J41" i="3" s="1"/>
  <c r="K40" i="3" s="1"/>
  <c r="L39" i="3" s="1"/>
  <c r="M38" i="3" s="1"/>
  <c r="N37" i="3" s="1"/>
  <c r="O36" i="3" s="1"/>
  <c r="P35" i="3" s="1"/>
  <c r="Q34" i="3" s="1"/>
  <c r="R33" i="3" s="1"/>
  <c r="S32" i="3" s="1"/>
  <c r="D35" i="3"/>
  <c r="E34" i="3" s="1"/>
  <c r="F33" i="3" s="1"/>
  <c r="G32" i="3" s="1"/>
  <c r="H31" i="3" s="1"/>
  <c r="I30" i="3" s="1"/>
  <c r="J29" i="3" s="1"/>
  <c r="K28" i="3" s="1"/>
  <c r="L27" i="3" s="1"/>
  <c r="M26" i="3" s="1"/>
  <c r="N25" i="3" s="1"/>
  <c r="O24" i="3" s="1"/>
  <c r="P23" i="3" s="1"/>
  <c r="Q22" i="3" s="1"/>
  <c r="R21" i="3" s="1"/>
  <c r="S20" i="3" s="1"/>
  <c r="T19" i="3" s="1"/>
  <c r="X19" i="3" s="1"/>
  <c r="Y19" i="3" s="1"/>
  <c r="D23" i="3"/>
  <c r="E22" i="3" s="1"/>
  <c r="F21" i="3" s="1"/>
  <c r="G20" i="3" s="1"/>
  <c r="H19" i="3" s="1"/>
  <c r="I18" i="3" s="1"/>
  <c r="J17" i="3" s="1"/>
  <c r="K16" i="3" s="1"/>
  <c r="L15" i="3" s="1"/>
  <c r="M14" i="3" s="1"/>
  <c r="N13" i="3" s="1"/>
  <c r="O12" i="3" s="1"/>
  <c r="P11" i="3" s="1"/>
  <c r="Q10" i="3" s="1"/>
  <c r="R9" i="3" s="1"/>
  <c r="S8" i="3" s="1"/>
  <c r="T7" i="3" s="1"/>
  <c r="X7" i="3" s="1"/>
  <c r="Y7" i="3" s="1"/>
  <c r="D11" i="3"/>
  <c r="E10" i="3" s="1"/>
  <c r="F9" i="3" s="1"/>
  <c r="G8" i="3" s="1"/>
  <c r="H7" i="3" s="1"/>
  <c r="I6" i="3" s="1"/>
  <c r="J5" i="3" s="1"/>
  <c r="K4" i="3" s="1"/>
  <c r="L3" i="3" s="1"/>
  <c r="M2" i="3" s="1"/>
  <c r="D397" i="3"/>
  <c r="E396" i="3" s="1"/>
  <c r="F395" i="3" s="1"/>
  <c r="G394" i="3" s="1"/>
  <c r="H393" i="3" s="1"/>
  <c r="I392" i="3" s="1"/>
  <c r="J391" i="3" s="1"/>
  <c r="K390" i="3" s="1"/>
  <c r="L389" i="3" s="1"/>
  <c r="M388" i="3" s="1"/>
  <c r="N387" i="3" s="1"/>
  <c r="O386" i="3" s="1"/>
  <c r="P385" i="3" s="1"/>
  <c r="Q384" i="3" s="1"/>
  <c r="R383" i="3" s="1"/>
  <c r="S382" i="3" s="1"/>
  <c r="T381" i="3" s="1"/>
  <c r="X381" i="3" s="1"/>
  <c r="Y381" i="3" s="1"/>
  <c r="D241" i="3"/>
  <c r="E240" i="3" s="1"/>
  <c r="F239" i="3" s="1"/>
  <c r="G238" i="3" s="1"/>
  <c r="H237" i="3" s="1"/>
  <c r="I236" i="3" s="1"/>
  <c r="J235" i="3" s="1"/>
  <c r="K234" i="3" s="1"/>
  <c r="L233" i="3" s="1"/>
  <c r="M232" i="3" s="1"/>
  <c r="N231" i="3" s="1"/>
  <c r="O230" i="3" s="1"/>
  <c r="P229" i="3" s="1"/>
  <c r="Q228" i="3" s="1"/>
  <c r="R227" i="3" s="1"/>
  <c r="S226" i="3" s="1"/>
  <c r="T225" i="3" s="1"/>
  <c r="X225" i="3" s="1"/>
  <c r="Y225" i="3" s="1"/>
  <c r="D37" i="3"/>
  <c r="E36" i="3" s="1"/>
  <c r="F35" i="3" s="1"/>
  <c r="G34" i="3" s="1"/>
  <c r="H33" i="3" s="1"/>
  <c r="I32" i="3" s="1"/>
  <c r="J31" i="3" s="1"/>
  <c r="K30" i="3" s="1"/>
  <c r="L29" i="3" s="1"/>
  <c r="M28" i="3" s="1"/>
  <c r="N27" i="3" s="1"/>
  <c r="O26" i="3" s="1"/>
  <c r="P25" i="3" s="1"/>
  <c r="Q24" i="3" s="1"/>
  <c r="R23" i="3" s="1"/>
  <c r="S22" i="3" s="1"/>
  <c r="T21" i="3" s="1"/>
  <c r="X21" i="3" s="1"/>
  <c r="Y21" i="3" s="1"/>
  <c r="D359" i="3"/>
  <c r="E358" i="3" s="1"/>
  <c r="F357" i="3" s="1"/>
  <c r="G356" i="3" s="1"/>
  <c r="H355" i="3" s="1"/>
  <c r="I354" i="3" s="1"/>
  <c r="J353" i="3" s="1"/>
  <c r="K352" i="3" s="1"/>
  <c r="L351" i="3" s="1"/>
  <c r="M350" i="3" s="1"/>
  <c r="N349" i="3" s="1"/>
  <c r="O348" i="3" s="1"/>
  <c r="P347" i="3" s="1"/>
  <c r="Q346" i="3" s="1"/>
  <c r="R345" i="3" s="1"/>
  <c r="S344" i="3" s="1"/>
  <c r="D287" i="3"/>
  <c r="E286" i="3" s="1"/>
  <c r="F285" i="3" s="1"/>
  <c r="G284" i="3" s="1"/>
  <c r="H283" i="3" s="1"/>
  <c r="I282" i="3" s="1"/>
  <c r="J281" i="3" s="1"/>
  <c r="K280" i="3" s="1"/>
  <c r="L279" i="3" s="1"/>
  <c r="M278" i="3" s="1"/>
  <c r="N277" i="3" s="1"/>
  <c r="O276" i="3" s="1"/>
  <c r="P275" i="3" s="1"/>
  <c r="Q274" i="3" s="1"/>
  <c r="R273" i="3" s="1"/>
  <c r="S272" i="3" s="1"/>
  <c r="D358" i="3"/>
  <c r="E357" i="3" s="1"/>
  <c r="F356" i="3" s="1"/>
  <c r="G355" i="3" s="1"/>
  <c r="H354" i="3" s="1"/>
  <c r="I353" i="3" s="1"/>
  <c r="J352" i="3" s="1"/>
  <c r="K351" i="3" s="1"/>
  <c r="L350" i="3" s="1"/>
  <c r="M349" i="3" s="1"/>
  <c r="N348" i="3" s="1"/>
  <c r="O347" i="3" s="1"/>
  <c r="P346" i="3" s="1"/>
  <c r="Q345" i="3" s="1"/>
  <c r="R344" i="3" s="1"/>
  <c r="S343" i="3" s="1"/>
  <c r="D298" i="3"/>
  <c r="E297" i="3" s="1"/>
  <c r="F296" i="3" s="1"/>
  <c r="G295" i="3" s="1"/>
  <c r="H294" i="3" s="1"/>
  <c r="I293" i="3" s="1"/>
  <c r="J292" i="3" s="1"/>
  <c r="K291" i="3" s="1"/>
  <c r="L290" i="3" s="1"/>
  <c r="M289" i="3" s="1"/>
  <c r="N288" i="3" s="1"/>
  <c r="O287" i="3" s="1"/>
  <c r="P286" i="3" s="1"/>
  <c r="Q285" i="3" s="1"/>
  <c r="R284" i="3" s="1"/>
  <c r="S283" i="3" s="1"/>
  <c r="D250" i="3"/>
  <c r="E249" i="3" s="1"/>
  <c r="F248" i="3" s="1"/>
  <c r="G247" i="3" s="1"/>
  <c r="H246" i="3" s="1"/>
  <c r="I245" i="3" s="1"/>
  <c r="J244" i="3" s="1"/>
  <c r="K243" i="3" s="1"/>
  <c r="L242" i="3" s="1"/>
  <c r="M241" i="3" s="1"/>
  <c r="N240" i="3" s="1"/>
  <c r="O239" i="3" s="1"/>
  <c r="P238" i="3" s="1"/>
  <c r="Q237" i="3" s="1"/>
  <c r="R236" i="3" s="1"/>
  <c r="S235" i="3" s="1"/>
  <c r="D238" i="3"/>
  <c r="E237" i="3" s="1"/>
  <c r="F236" i="3" s="1"/>
  <c r="G235" i="3" s="1"/>
  <c r="H234" i="3" s="1"/>
  <c r="I233" i="3" s="1"/>
  <c r="J232" i="3" s="1"/>
  <c r="K231" i="3" s="1"/>
  <c r="L230" i="3" s="1"/>
  <c r="M229" i="3" s="1"/>
  <c r="N228" i="3" s="1"/>
  <c r="O227" i="3" s="1"/>
  <c r="P226" i="3" s="1"/>
  <c r="Q225" i="3" s="1"/>
  <c r="R224" i="3" s="1"/>
  <c r="S223" i="3" s="1"/>
  <c r="D226" i="3"/>
  <c r="E225" i="3" s="1"/>
  <c r="F224" i="3" s="1"/>
  <c r="G223" i="3" s="1"/>
  <c r="H222" i="3" s="1"/>
  <c r="I221" i="3" s="1"/>
  <c r="J220" i="3" s="1"/>
  <c r="K219" i="3" s="1"/>
  <c r="L218" i="3" s="1"/>
  <c r="M217" i="3" s="1"/>
  <c r="N216" i="3" s="1"/>
  <c r="O215" i="3" s="1"/>
  <c r="P214" i="3" s="1"/>
  <c r="Q213" i="3" s="1"/>
  <c r="R212" i="3" s="1"/>
  <c r="S211" i="3" s="1"/>
  <c r="D214" i="3"/>
  <c r="E213" i="3" s="1"/>
  <c r="F212" i="3" s="1"/>
  <c r="G211" i="3" s="1"/>
  <c r="H210" i="3" s="1"/>
  <c r="I209" i="3" s="1"/>
  <c r="J208" i="3" s="1"/>
  <c r="K207" i="3" s="1"/>
  <c r="L206" i="3" s="1"/>
  <c r="M205" i="3" s="1"/>
  <c r="N204" i="3" s="1"/>
  <c r="O203" i="3" s="1"/>
  <c r="P202" i="3" s="1"/>
  <c r="Q201" i="3" s="1"/>
  <c r="R200" i="3" s="1"/>
  <c r="S199" i="3" s="1"/>
  <c r="D202" i="3"/>
  <c r="E201" i="3" s="1"/>
  <c r="F200" i="3" s="1"/>
  <c r="G199" i="3" s="1"/>
  <c r="H198" i="3" s="1"/>
  <c r="I197" i="3" s="1"/>
  <c r="J196" i="3" s="1"/>
  <c r="K195" i="3" s="1"/>
  <c r="L194" i="3" s="1"/>
  <c r="M193" i="3" s="1"/>
  <c r="N192" i="3" s="1"/>
  <c r="O191" i="3" s="1"/>
  <c r="P190" i="3" s="1"/>
  <c r="Q189" i="3" s="1"/>
  <c r="R188" i="3" s="1"/>
  <c r="S187" i="3" s="1"/>
  <c r="D190" i="3"/>
  <c r="E189" i="3" s="1"/>
  <c r="F188" i="3" s="1"/>
  <c r="G187" i="3" s="1"/>
  <c r="H186" i="3" s="1"/>
  <c r="I185" i="3" s="1"/>
  <c r="J184" i="3" s="1"/>
  <c r="K183" i="3" s="1"/>
  <c r="L182" i="3" s="1"/>
  <c r="M181" i="3" s="1"/>
  <c r="N180" i="3" s="1"/>
  <c r="O179" i="3" s="1"/>
  <c r="P178" i="3" s="1"/>
  <c r="Q177" i="3" s="1"/>
  <c r="R176" i="3" s="1"/>
  <c r="S175" i="3" s="1"/>
  <c r="D178" i="3"/>
  <c r="E177" i="3" s="1"/>
  <c r="F176" i="3" s="1"/>
  <c r="G175" i="3" s="1"/>
  <c r="H174" i="3" s="1"/>
  <c r="I173" i="3" s="1"/>
  <c r="J172" i="3" s="1"/>
  <c r="K171" i="3" s="1"/>
  <c r="L170" i="3" s="1"/>
  <c r="M169" i="3" s="1"/>
  <c r="N168" i="3" s="1"/>
  <c r="O167" i="3" s="1"/>
  <c r="P166" i="3" s="1"/>
  <c r="Q165" i="3" s="1"/>
  <c r="R164" i="3" s="1"/>
  <c r="S163" i="3" s="1"/>
  <c r="D166" i="3"/>
  <c r="E165" i="3" s="1"/>
  <c r="F164" i="3" s="1"/>
  <c r="G163" i="3" s="1"/>
  <c r="H162" i="3" s="1"/>
  <c r="I161" i="3" s="1"/>
  <c r="J160" i="3" s="1"/>
  <c r="K159" i="3" s="1"/>
  <c r="L158" i="3" s="1"/>
  <c r="M157" i="3" s="1"/>
  <c r="N156" i="3" s="1"/>
  <c r="O155" i="3" s="1"/>
  <c r="P154" i="3" s="1"/>
  <c r="Q153" i="3" s="1"/>
  <c r="R152" i="3" s="1"/>
  <c r="S151" i="3" s="1"/>
  <c r="D154" i="3"/>
  <c r="E153" i="3" s="1"/>
  <c r="F152" i="3" s="1"/>
  <c r="G151" i="3" s="1"/>
  <c r="H150" i="3" s="1"/>
  <c r="I149" i="3" s="1"/>
  <c r="J148" i="3" s="1"/>
  <c r="K147" i="3" s="1"/>
  <c r="L146" i="3" s="1"/>
  <c r="M145" i="3" s="1"/>
  <c r="N144" i="3" s="1"/>
  <c r="O143" i="3" s="1"/>
  <c r="P142" i="3" s="1"/>
  <c r="Q141" i="3" s="1"/>
  <c r="R140" i="3" s="1"/>
  <c r="S139" i="3" s="1"/>
  <c r="D142" i="3"/>
  <c r="E141" i="3" s="1"/>
  <c r="F140" i="3" s="1"/>
  <c r="G139" i="3" s="1"/>
  <c r="H138" i="3" s="1"/>
  <c r="I137" i="3" s="1"/>
  <c r="J136" i="3" s="1"/>
  <c r="K135" i="3" s="1"/>
  <c r="L134" i="3" s="1"/>
  <c r="M133" i="3" s="1"/>
  <c r="N132" i="3" s="1"/>
  <c r="O131" i="3" s="1"/>
  <c r="P130" i="3" s="1"/>
  <c r="Q129" i="3" s="1"/>
  <c r="R128" i="3" s="1"/>
  <c r="S127" i="3" s="1"/>
  <c r="D130" i="3"/>
  <c r="E129" i="3" s="1"/>
  <c r="F128" i="3" s="1"/>
  <c r="G127" i="3" s="1"/>
  <c r="H126" i="3" s="1"/>
  <c r="I125" i="3" s="1"/>
  <c r="J124" i="3" s="1"/>
  <c r="K123" i="3" s="1"/>
  <c r="L122" i="3" s="1"/>
  <c r="M121" i="3" s="1"/>
  <c r="N120" i="3" s="1"/>
  <c r="O119" i="3" s="1"/>
  <c r="P118" i="3" s="1"/>
  <c r="Q117" i="3" s="1"/>
  <c r="R116" i="3" s="1"/>
  <c r="S115" i="3" s="1"/>
  <c r="D118" i="3"/>
  <c r="E117" i="3" s="1"/>
  <c r="F116" i="3" s="1"/>
  <c r="G115" i="3" s="1"/>
  <c r="H114" i="3" s="1"/>
  <c r="I113" i="3" s="1"/>
  <c r="J112" i="3" s="1"/>
  <c r="K111" i="3" s="1"/>
  <c r="L110" i="3" s="1"/>
  <c r="M109" i="3" s="1"/>
  <c r="N108" i="3" s="1"/>
  <c r="O107" i="3" s="1"/>
  <c r="P106" i="3" s="1"/>
  <c r="Q105" i="3" s="1"/>
  <c r="R104" i="3" s="1"/>
  <c r="S103" i="3" s="1"/>
  <c r="D106" i="3"/>
  <c r="D94" i="3"/>
  <c r="E93" i="3" s="1"/>
  <c r="F92" i="3" s="1"/>
  <c r="G91" i="3" s="1"/>
  <c r="H90" i="3" s="1"/>
  <c r="I89" i="3" s="1"/>
  <c r="J88" i="3" s="1"/>
  <c r="K87" i="3" s="1"/>
  <c r="L86" i="3" s="1"/>
  <c r="M85" i="3" s="1"/>
  <c r="N84" i="3" s="1"/>
  <c r="O83" i="3" s="1"/>
  <c r="P82" i="3" s="1"/>
  <c r="Q81" i="3" s="1"/>
  <c r="R80" i="3" s="1"/>
  <c r="S79" i="3" s="1"/>
  <c r="D82" i="3"/>
  <c r="E81" i="3" s="1"/>
  <c r="F80" i="3" s="1"/>
  <c r="G79" i="3" s="1"/>
  <c r="H78" i="3" s="1"/>
  <c r="I77" i="3" s="1"/>
  <c r="J76" i="3" s="1"/>
  <c r="K75" i="3" s="1"/>
  <c r="L74" i="3" s="1"/>
  <c r="M73" i="3" s="1"/>
  <c r="N72" i="3" s="1"/>
  <c r="O71" i="3" s="1"/>
  <c r="P70" i="3" s="1"/>
  <c r="Q69" i="3" s="1"/>
  <c r="R68" i="3" s="1"/>
  <c r="S67" i="3" s="1"/>
  <c r="D70" i="3"/>
  <c r="D58" i="3"/>
  <c r="D46" i="3"/>
  <c r="E45" i="3" s="1"/>
  <c r="F44" i="3" s="1"/>
  <c r="G43" i="3" s="1"/>
  <c r="H42" i="3" s="1"/>
  <c r="I41" i="3" s="1"/>
  <c r="J40" i="3" s="1"/>
  <c r="K39" i="3" s="1"/>
  <c r="L38" i="3" s="1"/>
  <c r="M37" i="3" s="1"/>
  <c r="N36" i="3" s="1"/>
  <c r="O35" i="3" s="1"/>
  <c r="P34" i="3" s="1"/>
  <c r="Q33" i="3" s="1"/>
  <c r="R32" i="3" s="1"/>
  <c r="S31" i="3" s="1"/>
  <c r="D34" i="3"/>
  <c r="E33" i="3" s="1"/>
  <c r="F32" i="3" s="1"/>
  <c r="G31" i="3" s="1"/>
  <c r="H30" i="3" s="1"/>
  <c r="I29" i="3" s="1"/>
  <c r="J28" i="3" s="1"/>
  <c r="K27" i="3" s="1"/>
  <c r="L26" i="3" s="1"/>
  <c r="M25" i="3" s="1"/>
  <c r="N24" i="3" s="1"/>
  <c r="O23" i="3" s="1"/>
  <c r="P22" i="3" s="1"/>
  <c r="Q21" i="3" s="1"/>
  <c r="R20" i="3" s="1"/>
  <c r="S19" i="3" s="1"/>
  <c r="D22" i="3"/>
  <c r="D10" i="3"/>
  <c r="D349" i="3"/>
  <c r="E348" i="3" s="1"/>
  <c r="F347" i="3" s="1"/>
  <c r="G346" i="3" s="1"/>
  <c r="H345" i="3" s="1"/>
  <c r="I344" i="3" s="1"/>
  <c r="J343" i="3" s="1"/>
  <c r="K342" i="3" s="1"/>
  <c r="L341" i="3" s="1"/>
  <c r="M340" i="3" s="1"/>
  <c r="N339" i="3" s="1"/>
  <c r="O338" i="3" s="1"/>
  <c r="P337" i="3" s="1"/>
  <c r="Q336" i="3" s="1"/>
  <c r="R335" i="3" s="1"/>
  <c r="S334" i="3" s="1"/>
  <c r="T333" i="3" s="1"/>
  <c r="X333" i="3" s="1"/>
  <c r="Y333" i="3" s="1"/>
  <c r="D193" i="3"/>
  <c r="E192" i="3" s="1"/>
  <c r="F191" i="3" s="1"/>
  <c r="G190" i="3" s="1"/>
  <c r="H189" i="3" s="1"/>
  <c r="I188" i="3" s="1"/>
  <c r="J187" i="3" s="1"/>
  <c r="K186" i="3" s="1"/>
  <c r="L185" i="3" s="1"/>
  <c r="M184" i="3" s="1"/>
  <c r="N183" i="3" s="1"/>
  <c r="O182" i="3" s="1"/>
  <c r="P181" i="3" s="1"/>
  <c r="Q180" i="3" s="1"/>
  <c r="R179" i="3" s="1"/>
  <c r="S178" i="3" s="1"/>
  <c r="T177" i="3" s="1"/>
  <c r="X177" i="3" s="1"/>
  <c r="Y177" i="3" s="1"/>
  <c r="D396" i="3"/>
  <c r="E395" i="3" s="1"/>
  <c r="F394" i="3" s="1"/>
  <c r="G393" i="3" s="1"/>
  <c r="H392" i="3" s="1"/>
  <c r="I391" i="3" s="1"/>
  <c r="J390" i="3" s="1"/>
  <c r="K389" i="3" s="1"/>
  <c r="L388" i="3" s="1"/>
  <c r="M387" i="3" s="1"/>
  <c r="N386" i="3" s="1"/>
  <c r="O385" i="3" s="1"/>
  <c r="P384" i="3" s="1"/>
  <c r="Q383" i="3" s="1"/>
  <c r="R382" i="3" s="1"/>
  <c r="S381" i="3" s="1"/>
  <c r="D347" i="3"/>
  <c r="E346" i="3" s="1"/>
  <c r="F345" i="3" s="1"/>
  <c r="G344" i="3" s="1"/>
  <c r="H343" i="3" s="1"/>
  <c r="I342" i="3" s="1"/>
  <c r="J341" i="3" s="1"/>
  <c r="K340" i="3" s="1"/>
  <c r="L339" i="3" s="1"/>
  <c r="M338" i="3" s="1"/>
  <c r="N337" i="3" s="1"/>
  <c r="O336" i="3" s="1"/>
  <c r="P335" i="3" s="1"/>
  <c r="Q334" i="3" s="1"/>
  <c r="R333" i="3" s="1"/>
  <c r="S332" i="3" s="1"/>
  <c r="D335" i="3"/>
  <c r="E334" i="3" s="1"/>
  <c r="F333" i="3" s="1"/>
  <c r="G332" i="3" s="1"/>
  <c r="H331" i="3" s="1"/>
  <c r="I330" i="3" s="1"/>
  <c r="J329" i="3" s="1"/>
  <c r="K328" i="3" s="1"/>
  <c r="L327" i="3" s="1"/>
  <c r="M326" i="3" s="1"/>
  <c r="N325" i="3" s="1"/>
  <c r="O324" i="3" s="1"/>
  <c r="P323" i="3" s="1"/>
  <c r="Q322" i="3" s="1"/>
  <c r="R321" i="3" s="1"/>
  <c r="S320" i="3" s="1"/>
  <c r="D394" i="3"/>
  <c r="E393" i="3" s="1"/>
  <c r="F392" i="3" s="1"/>
  <c r="G391" i="3" s="1"/>
  <c r="H390" i="3" s="1"/>
  <c r="I389" i="3" s="1"/>
  <c r="J388" i="3" s="1"/>
  <c r="K387" i="3" s="1"/>
  <c r="L386" i="3" s="1"/>
  <c r="M385" i="3" s="1"/>
  <c r="N384" i="3" s="1"/>
  <c r="O383" i="3" s="1"/>
  <c r="P382" i="3" s="1"/>
  <c r="Q381" i="3" s="1"/>
  <c r="R380" i="3" s="1"/>
  <c r="S379" i="3" s="1"/>
  <c r="T378" i="3" s="1"/>
  <c r="X378" i="3" s="1"/>
  <c r="Y378" i="3" s="1"/>
  <c r="D274" i="3"/>
  <c r="E273" i="3" s="1"/>
  <c r="F272" i="3" s="1"/>
  <c r="G271" i="3" s="1"/>
  <c r="H270" i="3" s="1"/>
  <c r="I269" i="3" s="1"/>
  <c r="J268" i="3" s="1"/>
  <c r="K267" i="3" s="1"/>
  <c r="L266" i="3" s="1"/>
  <c r="M265" i="3" s="1"/>
  <c r="N264" i="3" s="1"/>
  <c r="O263" i="3" s="1"/>
  <c r="P262" i="3" s="1"/>
  <c r="Q261" i="3" s="1"/>
  <c r="R260" i="3" s="1"/>
  <c r="S259" i="3" s="1"/>
  <c r="T258" i="3" s="1"/>
  <c r="X258" i="3" s="1"/>
  <c r="Y258" i="3" s="1"/>
  <c r="D357" i="3"/>
  <c r="E356" i="3" s="1"/>
  <c r="F355" i="3" s="1"/>
  <c r="G354" i="3" s="1"/>
  <c r="H353" i="3" s="1"/>
  <c r="I352" i="3" s="1"/>
  <c r="J351" i="3" s="1"/>
  <c r="K350" i="3" s="1"/>
  <c r="L349" i="3" s="1"/>
  <c r="M348" i="3" s="1"/>
  <c r="N347" i="3" s="1"/>
  <c r="O346" i="3" s="1"/>
  <c r="P345" i="3" s="1"/>
  <c r="Q344" i="3" s="1"/>
  <c r="R343" i="3" s="1"/>
  <c r="S342" i="3" s="1"/>
  <c r="D309" i="3"/>
  <c r="E308" i="3" s="1"/>
  <c r="F307" i="3" s="1"/>
  <c r="G306" i="3" s="1"/>
  <c r="H305" i="3" s="1"/>
  <c r="I304" i="3" s="1"/>
  <c r="J303" i="3" s="1"/>
  <c r="K302" i="3" s="1"/>
  <c r="L301" i="3" s="1"/>
  <c r="M300" i="3" s="1"/>
  <c r="N299" i="3" s="1"/>
  <c r="O298" i="3" s="1"/>
  <c r="P297" i="3" s="1"/>
  <c r="Q296" i="3" s="1"/>
  <c r="R295" i="3" s="1"/>
  <c r="S294" i="3" s="1"/>
  <c r="T293" i="3" s="1"/>
  <c r="X293" i="3" s="1"/>
  <c r="Y293" i="3" s="1"/>
  <c r="D249" i="3"/>
  <c r="E248" i="3" s="1"/>
  <c r="F247" i="3" s="1"/>
  <c r="G246" i="3" s="1"/>
  <c r="H245" i="3" s="1"/>
  <c r="I244" i="3" s="1"/>
  <c r="J243" i="3" s="1"/>
  <c r="K242" i="3" s="1"/>
  <c r="L241" i="3" s="1"/>
  <c r="M240" i="3" s="1"/>
  <c r="N239" i="3" s="1"/>
  <c r="O238" i="3" s="1"/>
  <c r="P237" i="3" s="1"/>
  <c r="Q236" i="3" s="1"/>
  <c r="R235" i="3" s="1"/>
  <c r="S234" i="3" s="1"/>
  <c r="D237" i="3"/>
  <c r="E236" i="3" s="1"/>
  <c r="F235" i="3" s="1"/>
  <c r="G234" i="3" s="1"/>
  <c r="H233" i="3" s="1"/>
  <c r="I232" i="3" s="1"/>
  <c r="J231" i="3" s="1"/>
  <c r="K230" i="3" s="1"/>
  <c r="L229" i="3" s="1"/>
  <c r="M228" i="3" s="1"/>
  <c r="N227" i="3" s="1"/>
  <c r="O226" i="3" s="1"/>
  <c r="P225" i="3" s="1"/>
  <c r="Q224" i="3" s="1"/>
  <c r="R223" i="3" s="1"/>
  <c r="S222" i="3" s="1"/>
  <c r="D225" i="3"/>
  <c r="E224" i="3" s="1"/>
  <c r="F223" i="3" s="1"/>
  <c r="G222" i="3" s="1"/>
  <c r="H221" i="3" s="1"/>
  <c r="I220" i="3" s="1"/>
  <c r="J219" i="3" s="1"/>
  <c r="K218" i="3" s="1"/>
  <c r="L217" i="3" s="1"/>
  <c r="M216" i="3" s="1"/>
  <c r="N215" i="3" s="1"/>
  <c r="O214" i="3" s="1"/>
  <c r="P213" i="3" s="1"/>
  <c r="Q212" i="3" s="1"/>
  <c r="R211" i="3" s="1"/>
  <c r="S210" i="3" s="1"/>
  <c r="D213" i="3"/>
  <c r="E212" i="3" s="1"/>
  <c r="F211" i="3" s="1"/>
  <c r="G210" i="3" s="1"/>
  <c r="H209" i="3" s="1"/>
  <c r="I208" i="3" s="1"/>
  <c r="J207" i="3" s="1"/>
  <c r="K206" i="3" s="1"/>
  <c r="L205" i="3" s="1"/>
  <c r="M204" i="3" s="1"/>
  <c r="N203" i="3" s="1"/>
  <c r="O202" i="3" s="1"/>
  <c r="P201" i="3" s="1"/>
  <c r="Q200" i="3" s="1"/>
  <c r="R199" i="3" s="1"/>
  <c r="S198" i="3" s="1"/>
  <c r="D201" i="3"/>
  <c r="D189" i="3"/>
  <c r="E188" i="3" s="1"/>
  <c r="F187" i="3" s="1"/>
  <c r="G186" i="3" s="1"/>
  <c r="H185" i="3" s="1"/>
  <c r="I184" i="3" s="1"/>
  <c r="J183" i="3" s="1"/>
  <c r="K182" i="3" s="1"/>
  <c r="L181" i="3" s="1"/>
  <c r="M180" i="3" s="1"/>
  <c r="N179" i="3" s="1"/>
  <c r="O178" i="3" s="1"/>
  <c r="P177" i="3" s="1"/>
  <c r="Q176" i="3" s="1"/>
  <c r="R175" i="3" s="1"/>
  <c r="S174" i="3" s="1"/>
  <c r="D177" i="3"/>
  <c r="E176" i="3" s="1"/>
  <c r="F175" i="3" s="1"/>
  <c r="G174" i="3" s="1"/>
  <c r="H173" i="3" s="1"/>
  <c r="I172" i="3" s="1"/>
  <c r="J171" i="3" s="1"/>
  <c r="K170" i="3" s="1"/>
  <c r="L169" i="3" s="1"/>
  <c r="M168" i="3" s="1"/>
  <c r="N167" i="3" s="1"/>
  <c r="O166" i="3" s="1"/>
  <c r="P165" i="3" s="1"/>
  <c r="Q164" i="3" s="1"/>
  <c r="R163" i="3" s="1"/>
  <c r="S162" i="3" s="1"/>
  <c r="D165" i="3"/>
  <c r="E164" i="3" s="1"/>
  <c r="F163" i="3" s="1"/>
  <c r="G162" i="3" s="1"/>
  <c r="H161" i="3" s="1"/>
  <c r="I160" i="3" s="1"/>
  <c r="J159" i="3" s="1"/>
  <c r="K158" i="3" s="1"/>
  <c r="L157" i="3" s="1"/>
  <c r="M156" i="3" s="1"/>
  <c r="N155" i="3" s="1"/>
  <c r="O154" i="3" s="1"/>
  <c r="P153" i="3" s="1"/>
  <c r="Q152" i="3" s="1"/>
  <c r="R151" i="3" s="1"/>
  <c r="S150" i="3" s="1"/>
  <c r="D153" i="3"/>
  <c r="E152" i="3" s="1"/>
  <c r="F151" i="3" s="1"/>
  <c r="G150" i="3" s="1"/>
  <c r="H149" i="3" s="1"/>
  <c r="I148" i="3" s="1"/>
  <c r="J147" i="3" s="1"/>
  <c r="K146" i="3" s="1"/>
  <c r="L145" i="3" s="1"/>
  <c r="M144" i="3" s="1"/>
  <c r="N143" i="3" s="1"/>
  <c r="O142" i="3" s="1"/>
  <c r="P141" i="3" s="1"/>
  <c r="Q140" i="3" s="1"/>
  <c r="R139" i="3" s="1"/>
  <c r="S138" i="3" s="1"/>
  <c r="D141" i="3"/>
  <c r="E140" i="3" s="1"/>
  <c r="F139" i="3" s="1"/>
  <c r="G138" i="3" s="1"/>
  <c r="H137" i="3" s="1"/>
  <c r="I136" i="3" s="1"/>
  <c r="J135" i="3" s="1"/>
  <c r="K134" i="3" s="1"/>
  <c r="L133" i="3" s="1"/>
  <c r="M132" i="3" s="1"/>
  <c r="N131" i="3" s="1"/>
  <c r="O130" i="3" s="1"/>
  <c r="P129" i="3" s="1"/>
  <c r="Q128" i="3" s="1"/>
  <c r="R127" i="3" s="1"/>
  <c r="S126" i="3" s="1"/>
  <c r="D129" i="3"/>
  <c r="D117" i="3"/>
  <c r="E116" i="3" s="1"/>
  <c r="F115" i="3" s="1"/>
  <c r="G114" i="3" s="1"/>
  <c r="H113" i="3" s="1"/>
  <c r="I112" i="3" s="1"/>
  <c r="J111" i="3" s="1"/>
  <c r="K110" i="3" s="1"/>
  <c r="L109" i="3" s="1"/>
  <c r="M108" i="3" s="1"/>
  <c r="N107" i="3" s="1"/>
  <c r="O106" i="3" s="1"/>
  <c r="P105" i="3" s="1"/>
  <c r="Q104" i="3" s="1"/>
  <c r="R103" i="3" s="1"/>
  <c r="S102" i="3" s="1"/>
  <c r="D105" i="3"/>
  <c r="E104" i="3" s="1"/>
  <c r="F103" i="3" s="1"/>
  <c r="G102" i="3" s="1"/>
  <c r="H101" i="3" s="1"/>
  <c r="I100" i="3" s="1"/>
  <c r="J99" i="3" s="1"/>
  <c r="K98" i="3" s="1"/>
  <c r="L97" i="3" s="1"/>
  <c r="M96" i="3" s="1"/>
  <c r="N95" i="3" s="1"/>
  <c r="O94" i="3" s="1"/>
  <c r="P93" i="3" s="1"/>
  <c r="Q92" i="3" s="1"/>
  <c r="R91" i="3" s="1"/>
  <c r="S90" i="3" s="1"/>
  <c r="D93" i="3"/>
  <c r="E92" i="3" s="1"/>
  <c r="F91" i="3" s="1"/>
  <c r="G90" i="3" s="1"/>
  <c r="H89" i="3" s="1"/>
  <c r="I88" i="3" s="1"/>
  <c r="J87" i="3" s="1"/>
  <c r="K86" i="3" s="1"/>
  <c r="L85" i="3" s="1"/>
  <c r="M84" i="3" s="1"/>
  <c r="N83" i="3" s="1"/>
  <c r="O82" i="3" s="1"/>
  <c r="P81" i="3" s="1"/>
  <c r="Q80" i="3" s="1"/>
  <c r="R79" i="3" s="1"/>
  <c r="S78" i="3" s="1"/>
  <c r="D81" i="3"/>
  <c r="D69" i="3"/>
  <c r="E68" i="3" s="1"/>
  <c r="F67" i="3" s="1"/>
  <c r="G66" i="3" s="1"/>
  <c r="H65" i="3" s="1"/>
  <c r="I64" i="3" s="1"/>
  <c r="J63" i="3" s="1"/>
  <c r="K62" i="3" s="1"/>
  <c r="L61" i="3" s="1"/>
  <c r="M60" i="3" s="1"/>
  <c r="N59" i="3" s="1"/>
  <c r="O58" i="3" s="1"/>
  <c r="P57" i="3" s="1"/>
  <c r="Q56" i="3" s="1"/>
  <c r="R55" i="3" s="1"/>
  <c r="S54" i="3" s="1"/>
  <c r="D57" i="3"/>
  <c r="E56" i="3" s="1"/>
  <c r="F55" i="3" s="1"/>
  <c r="G54" i="3" s="1"/>
  <c r="H53" i="3" s="1"/>
  <c r="I52" i="3" s="1"/>
  <c r="J51" i="3" s="1"/>
  <c r="K50" i="3" s="1"/>
  <c r="L49" i="3" s="1"/>
  <c r="M48" i="3" s="1"/>
  <c r="N47" i="3" s="1"/>
  <c r="O46" i="3" s="1"/>
  <c r="P45" i="3" s="1"/>
  <c r="Q44" i="3" s="1"/>
  <c r="R43" i="3" s="1"/>
  <c r="S42" i="3" s="1"/>
  <c r="D45" i="3"/>
  <c r="E44" i="3" s="1"/>
  <c r="F43" i="3" s="1"/>
  <c r="G42" i="3" s="1"/>
  <c r="H41" i="3" s="1"/>
  <c r="I40" i="3" s="1"/>
  <c r="J39" i="3" s="1"/>
  <c r="K38" i="3" s="1"/>
  <c r="L37" i="3" s="1"/>
  <c r="M36" i="3" s="1"/>
  <c r="N35" i="3" s="1"/>
  <c r="O34" i="3" s="1"/>
  <c r="P33" i="3" s="1"/>
  <c r="Q32" i="3" s="1"/>
  <c r="R31" i="3" s="1"/>
  <c r="S30" i="3" s="1"/>
  <c r="D33" i="3"/>
  <c r="D21" i="3"/>
  <c r="E20" i="3" s="1"/>
  <c r="F19" i="3" s="1"/>
  <c r="G18" i="3" s="1"/>
  <c r="H17" i="3" s="1"/>
  <c r="I16" i="3" s="1"/>
  <c r="J15" i="3" s="1"/>
  <c r="K14" i="3" s="1"/>
  <c r="L13" i="3" s="1"/>
  <c r="M12" i="3" s="1"/>
  <c r="N11" i="3" s="1"/>
  <c r="O10" i="3" s="1"/>
  <c r="P9" i="3" s="1"/>
  <c r="Q8" i="3" s="1"/>
  <c r="R7" i="3" s="1"/>
  <c r="S6" i="3" s="1"/>
  <c r="T5" i="3" s="1"/>
  <c r="X5" i="3" s="1"/>
  <c r="Y5" i="3" s="1"/>
  <c r="D9" i="3"/>
  <c r="E8" i="3" s="1"/>
  <c r="F7" i="3" s="1"/>
  <c r="G6" i="3" s="1"/>
  <c r="H5" i="3" s="1"/>
  <c r="I4" i="3" s="1"/>
  <c r="J3" i="3" s="1"/>
  <c r="K2" i="3" s="1"/>
  <c r="D325" i="3"/>
  <c r="D217" i="3"/>
  <c r="D85" i="3"/>
  <c r="E84" i="3" s="1"/>
  <c r="F83" i="3" s="1"/>
  <c r="G82" i="3" s="1"/>
  <c r="H81" i="3" s="1"/>
  <c r="I80" i="3" s="1"/>
  <c r="J79" i="3" s="1"/>
  <c r="K78" i="3" s="1"/>
  <c r="L77" i="3" s="1"/>
  <c r="M76" i="3" s="1"/>
  <c r="N75" i="3" s="1"/>
  <c r="O74" i="3" s="1"/>
  <c r="P73" i="3" s="1"/>
  <c r="Q72" i="3" s="1"/>
  <c r="R71" i="3" s="1"/>
  <c r="S70" i="3" s="1"/>
  <c r="T69" i="3" s="1"/>
  <c r="X69" i="3" s="1"/>
  <c r="Y69" i="3" s="1"/>
  <c r="D275" i="3"/>
  <c r="D406" i="3"/>
  <c r="D346" i="3"/>
  <c r="E345" i="3" s="1"/>
  <c r="F344" i="3" s="1"/>
  <c r="G343" i="3" s="1"/>
  <c r="H342" i="3" s="1"/>
  <c r="I341" i="3" s="1"/>
  <c r="J340" i="3" s="1"/>
  <c r="K339" i="3" s="1"/>
  <c r="L338" i="3" s="1"/>
  <c r="M337" i="3" s="1"/>
  <c r="N336" i="3" s="1"/>
  <c r="O335" i="3" s="1"/>
  <c r="P334" i="3" s="1"/>
  <c r="Q333" i="3" s="1"/>
  <c r="R332" i="3" s="1"/>
  <c r="S331" i="3" s="1"/>
  <c r="D405" i="3"/>
  <c r="E404" i="3" s="1"/>
  <c r="F403" i="3" s="1"/>
  <c r="G402" i="3" s="1"/>
  <c r="H401" i="3" s="1"/>
  <c r="I400" i="3" s="1"/>
  <c r="J399" i="3" s="1"/>
  <c r="K398" i="3" s="1"/>
  <c r="L397" i="3" s="1"/>
  <c r="M396" i="3" s="1"/>
  <c r="N395" i="3" s="1"/>
  <c r="O394" i="3" s="1"/>
  <c r="P393" i="3" s="1"/>
  <c r="Q392" i="3" s="1"/>
  <c r="R391" i="3" s="1"/>
  <c r="S390" i="3" s="1"/>
  <c r="T389" i="3" s="1"/>
  <c r="X389" i="3" s="1"/>
  <c r="Y389" i="3" s="1"/>
  <c r="D321" i="3"/>
  <c r="E320" i="3" s="1"/>
  <c r="F319" i="3" s="1"/>
  <c r="G318" i="3" s="1"/>
  <c r="H317" i="3" s="1"/>
  <c r="I316" i="3" s="1"/>
  <c r="J315" i="3" s="1"/>
  <c r="K314" i="3" s="1"/>
  <c r="L313" i="3" s="1"/>
  <c r="M312" i="3" s="1"/>
  <c r="N311" i="3" s="1"/>
  <c r="O310" i="3" s="1"/>
  <c r="P309" i="3" s="1"/>
  <c r="Q308" i="3" s="1"/>
  <c r="R307" i="3" s="1"/>
  <c r="S306" i="3" s="1"/>
  <c r="D356" i="3"/>
  <c r="E355" i="3" s="1"/>
  <c r="F354" i="3" s="1"/>
  <c r="G353" i="3" s="1"/>
  <c r="H352" i="3" s="1"/>
  <c r="I351" i="3" s="1"/>
  <c r="J350" i="3" s="1"/>
  <c r="K349" i="3" s="1"/>
  <c r="L348" i="3" s="1"/>
  <c r="M347" i="3" s="1"/>
  <c r="N346" i="3" s="1"/>
  <c r="O345" i="3" s="1"/>
  <c r="P344" i="3" s="1"/>
  <c r="Q343" i="3" s="1"/>
  <c r="R342" i="3" s="1"/>
  <c r="S341" i="3" s="1"/>
  <c r="T340" i="3" s="1"/>
  <c r="X340" i="3" s="1"/>
  <c r="Y340" i="3" s="1"/>
  <c r="D260" i="3"/>
  <c r="E259" i="3" s="1"/>
  <c r="F258" i="3" s="1"/>
  <c r="G257" i="3" s="1"/>
  <c r="H256" i="3" s="1"/>
  <c r="I255" i="3" s="1"/>
  <c r="J254" i="3" s="1"/>
  <c r="K253" i="3" s="1"/>
  <c r="L252" i="3" s="1"/>
  <c r="M251" i="3" s="1"/>
  <c r="N250" i="3" s="1"/>
  <c r="O249" i="3" s="1"/>
  <c r="P248" i="3" s="1"/>
  <c r="Q247" i="3" s="1"/>
  <c r="R246" i="3" s="1"/>
  <c r="S245" i="3" s="1"/>
  <c r="D200" i="3"/>
  <c r="E199" i="3" s="1"/>
  <c r="F198" i="3" s="1"/>
  <c r="G197" i="3" s="1"/>
  <c r="H196" i="3" s="1"/>
  <c r="I195" i="3" s="1"/>
  <c r="J194" i="3" s="1"/>
  <c r="K193" i="3" s="1"/>
  <c r="L192" i="3" s="1"/>
  <c r="M191" i="3" s="1"/>
  <c r="N190" i="3" s="1"/>
  <c r="O189" i="3" s="1"/>
  <c r="P188" i="3" s="1"/>
  <c r="Q187" i="3" s="1"/>
  <c r="R186" i="3" s="1"/>
  <c r="S185" i="3" s="1"/>
  <c r="D164" i="3"/>
  <c r="E163" i="3" s="1"/>
  <c r="F162" i="3" s="1"/>
  <c r="G161" i="3" s="1"/>
  <c r="H160" i="3" s="1"/>
  <c r="I159" i="3" s="1"/>
  <c r="J158" i="3" s="1"/>
  <c r="K157" i="3" s="1"/>
  <c r="L156" i="3" s="1"/>
  <c r="M155" i="3" s="1"/>
  <c r="N154" i="3" s="1"/>
  <c r="O153" i="3" s="1"/>
  <c r="P152" i="3" s="1"/>
  <c r="Q151" i="3" s="1"/>
  <c r="R150" i="3" s="1"/>
  <c r="S149" i="3" s="1"/>
  <c r="D152" i="3"/>
  <c r="E151" i="3" s="1"/>
  <c r="F150" i="3" s="1"/>
  <c r="G149" i="3" s="1"/>
  <c r="H148" i="3" s="1"/>
  <c r="I147" i="3" s="1"/>
  <c r="J146" i="3" s="1"/>
  <c r="K145" i="3" s="1"/>
  <c r="L144" i="3" s="1"/>
  <c r="M143" i="3" s="1"/>
  <c r="N142" i="3" s="1"/>
  <c r="O141" i="3" s="1"/>
  <c r="P140" i="3" s="1"/>
  <c r="Q139" i="3" s="1"/>
  <c r="R138" i="3" s="1"/>
  <c r="S137" i="3" s="1"/>
  <c r="D140" i="3"/>
  <c r="E139" i="3" s="1"/>
  <c r="F138" i="3" s="1"/>
  <c r="G137" i="3" s="1"/>
  <c r="H136" i="3" s="1"/>
  <c r="I135" i="3" s="1"/>
  <c r="J134" i="3" s="1"/>
  <c r="K133" i="3" s="1"/>
  <c r="L132" i="3" s="1"/>
  <c r="M131" i="3" s="1"/>
  <c r="N130" i="3" s="1"/>
  <c r="O129" i="3" s="1"/>
  <c r="P128" i="3" s="1"/>
  <c r="Q127" i="3" s="1"/>
  <c r="R126" i="3" s="1"/>
  <c r="S125" i="3" s="1"/>
  <c r="D128" i="3"/>
  <c r="E127" i="3" s="1"/>
  <c r="F126" i="3" s="1"/>
  <c r="G125" i="3" s="1"/>
  <c r="H124" i="3" s="1"/>
  <c r="I123" i="3" s="1"/>
  <c r="J122" i="3" s="1"/>
  <c r="K121" i="3" s="1"/>
  <c r="L120" i="3" s="1"/>
  <c r="M119" i="3" s="1"/>
  <c r="N118" i="3" s="1"/>
  <c r="O117" i="3" s="1"/>
  <c r="P116" i="3" s="1"/>
  <c r="Q115" i="3" s="1"/>
  <c r="R114" i="3" s="1"/>
  <c r="S113" i="3" s="1"/>
  <c r="D116" i="3"/>
  <c r="E115" i="3" s="1"/>
  <c r="F114" i="3" s="1"/>
  <c r="G113" i="3" s="1"/>
  <c r="H112" i="3" s="1"/>
  <c r="I111" i="3" s="1"/>
  <c r="J110" i="3" s="1"/>
  <c r="K109" i="3" s="1"/>
  <c r="L108" i="3" s="1"/>
  <c r="M107" i="3" s="1"/>
  <c r="N106" i="3" s="1"/>
  <c r="O105" i="3" s="1"/>
  <c r="P104" i="3" s="1"/>
  <c r="Q103" i="3" s="1"/>
  <c r="R102" i="3" s="1"/>
  <c r="S101" i="3" s="1"/>
  <c r="D104" i="3"/>
  <c r="E103" i="3" s="1"/>
  <c r="F102" i="3" s="1"/>
  <c r="G101" i="3" s="1"/>
  <c r="H100" i="3" s="1"/>
  <c r="I99" i="3" s="1"/>
  <c r="J98" i="3" s="1"/>
  <c r="K97" i="3" s="1"/>
  <c r="L96" i="3" s="1"/>
  <c r="M95" i="3" s="1"/>
  <c r="N94" i="3" s="1"/>
  <c r="O93" i="3" s="1"/>
  <c r="P92" i="3" s="1"/>
  <c r="Q91" i="3" s="1"/>
  <c r="R90" i="3" s="1"/>
  <c r="S89" i="3" s="1"/>
  <c r="D92" i="3"/>
  <c r="E91" i="3" s="1"/>
  <c r="F90" i="3" s="1"/>
  <c r="G89" i="3" s="1"/>
  <c r="H88" i="3" s="1"/>
  <c r="I87" i="3" s="1"/>
  <c r="J86" i="3" s="1"/>
  <c r="K85" i="3" s="1"/>
  <c r="L84" i="3" s="1"/>
  <c r="M83" i="3" s="1"/>
  <c r="N82" i="3" s="1"/>
  <c r="O81" i="3" s="1"/>
  <c r="P80" i="3" s="1"/>
  <c r="Q79" i="3" s="1"/>
  <c r="R78" i="3" s="1"/>
  <c r="S77" i="3" s="1"/>
  <c r="D80" i="3"/>
  <c r="E79" i="3" s="1"/>
  <c r="F78" i="3" s="1"/>
  <c r="G77" i="3" s="1"/>
  <c r="H76" i="3" s="1"/>
  <c r="I75" i="3" s="1"/>
  <c r="J74" i="3" s="1"/>
  <c r="K73" i="3" s="1"/>
  <c r="L72" i="3" s="1"/>
  <c r="M71" i="3" s="1"/>
  <c r="N70" i="3" s="1"/>
  <c r="O69" i="3" s="1"/>
  <c r="P68" i="3" s="1"/>
  <c r="Q67" i="3" s="1"/>
  <c r="R66" i="3" s="1"/>
  <c r="S65" i="3" s="1"/>
  <c r="D68" i="3"/>
  <c r="E67" i="3" s="1"/>
  <c r="F66" i="3" s="1"/>
  <c r="G65" i="3" s="1"/>
  <c r="H64" i="3" s="1"/>
  <c r="I63" i="3" s="1"/>
  <c r="J62" i="3" s="1"/>
  <c r="K61" i="3" s="1"/>
  <c r="L60" i="3" s="1"/>
  <c r="M59" i="3" s="1"/>
  <c r="N58" i="3" s="1"/>
  <c r="O57" i="3" s="1"/>
  <c r="P56" i="3" s="1"/>
  <c r="Q55" i="3" s="1"/>
  <c r="R54" i="3" s="1"/>
  <c r="S53" i="3" s="1"/>
  <c r="D56" i="3"/>
  <c r="E55" i="3" s="1"/>
  <c r="F54" i="3" s="1"/>
  <c r="G53" i="3" s="1"/>
  <c r="H52" i="3" s="1"/>
  <c r="I51" i="3" s="1"/>
  <c r="J50" i="3" s="1"/>
  <c r="K49" i="3" s="1"/>
  <c r="L48" i="3" s="1"/>
  <c r="M47" i="3" s="1"/>
  <c r="N46" i="3" s="1"/>
  <c r="O45" i="3" s="1"/>
  <c r="P44" i="3" s="1"/>
  <c r="Q43" i="3" s="1"/>
  <c r="R42" i="3" s="1"/>
  <c r="S41" i="3" s="1"/>
  <c r="T40" i="3" s="1"/>
  <c r="X40" i="3" s="1"/>
  <c r="Y40" i="3" s="1"/>
  <c r="D44" i="3"/>
  <c r="E43" i="3" s="1"/>
  <c r="F42" i="3" s="1"/>
  <c r="G41" i="3" s="1"/>
  <c r="H40" i="3" s="1"/>
  <c r="I39" i="3" s="1"/>
  <c r="J38" i="3" s="1"/>
  <c r="K37" i="3" s="1"/>
  <c r="L36" i="3" s="1"/>
  <c r="M35" i="3" s="1"/>
  <c r="N34" i="3" s="1"/>
  <c r="O33" i="3" s="1"/>
  <c r="P32" i="3" s="1"/>
  <c r="Q31" i="3" s="1"/>
  <c r="R30" i="3" s="1"/>
  <c r="S29" i="3" s="1"/>
  <c r="D32" i="3"/>
  <c r="E31" i="3" s="1"/>
  <c r="F30" i="3" s="1"/>
  <c r="G29" i="3" s="1"/>
  <c r="H28" i="3" s="1"/>
  <c r="I27" i="3" s="1"/>
  <c r="J26" i="3" s="1"/>
  <c r="K25" i="3" s="1"/>
  <c r="L24" i="3" s="1"/>
  <c r="M23" i="3" s="1"/>
  <c r="N22" i="3" s="1"/>
  <c r="O21" i="3" s="1"/>
  <c r="P20" i="3" s="1"/>
  <c r="Q19" i="3" s="1"/>
  <c r="R18" i="3" s="1"/>
  <c r="S17" i="3" s="1"/>
  <c r="D20" i="3"/>
  <c r="E19" i="3" s="1"/>
  <c r="F18" i="3" s="1"/>
  <c r="G17" i="3" s="1"/>
  <c r="H16" i="3" s="1"/>
  <c r="I15" i="3" s="1"/>
  <c r="J14" i="3" s="1"/>
  <c r="K13" i="3" s="1"/>
  <c r="L12" i="3" s="1"/>
  <c r="M11" i="3" s="1"/>
  <c r="N10" i="3" s="1"/>
  <c r="O9" i="3" s="1"/>
  <c r="P8" i="3" s="1"/>
  <c r="Q7" i="3" s="1"/>
  <c r="R6" i="3" s="1"/>
  <c r="S5" i="3" s="1"/>
  <c r="T4" i="3" s="1"/>
  <c r="X4" i="3" s="1"/>
  <c r="Y4" i="3" s="1"/>
  <c r="D8" i="3"/>
  <c r="E7" i="3" s="1"/>
  <c r="F6" i="3" s="1"/>
  <c r="G5" i="3" s="1"/>
  <c r="H4" i="3" s="1"/>
  <c r="I3" i="3" s="1"/>
  <c r="J2" i="3" s="1"/>
  <c r="D361" i="3"/>
  <c r="D253" i="3"/>
  <c r="D73" i="3"/>
  <c r="D395" i="3"/>
  <c r="D311" i="3"/>
  <c r="E310" i="3" s="1"/>
  <c r="F309" i="3" s="1"/>
  <c r="G308" i="3" s="1"/>
  <c r="H307" i="3" s="1"/>
  <c r="I306" i="3" s="1"/>
  <c r="J305" i="3" s="1"/>
  <c r="K304" i="3" s="1"/>
  <c r="L303" i="3" s="1"/>
  <c r="M302" i="3" s="1"/>
  <c r="N301" i="3" s="1"/>
  <c r="O300" i="3" s="1"/>
  <c r="P299" i="3" s="1"/>
  <c r="Q298" i="3" s="1"/>
  <c r="R297" i="3" s="1"/>
  <c r="S296" i="3" s="1"/>
  <c r="D286" i="3"/>
  <c r="E285" i="3" s="1"/>
  <c r="F284" i="3" s="1"/>
  <c r="G283" i="3" s="1"/>
  <c r="H282" i="3" s="1"/>
  <c r="I281" i="3" s="1"/>
  <c r="J280" i="3" s="1"/>
  <c r="K279" i="3" s="1"/>
  <c r="L278" i="3" s="1"/>
  <c r="M277" i="3" s="1"/>
  <c r="N276" i="3" s="1"/>
  <c r="O275" i="3" s="1"/>
  <c r="P274" i="3" s="1"/>
  <c r="Q273" i="3" s="1"/>
  <c r="R272" i="3" s="1"/>
  <c r="S271" i="3" s="1"/>
  <c r="D345" i="3"/>
  <c r="E344" i="3" s="1"/>
  <c r="F343" i="3" s="1"/>
  <c r="G342" i="3" s="1"/>
  <c r="H341" i="3" s="1"/>
  <c r="I340" i="3" s="1"/>
  <c r="J339" i="3" s="1"/>
  <c r="K338" i="3" s="1"/>
  <c r="L337" i="3" s="1"/>
  <c r="M336" i="3" s="1"/>
  <c r="N335" i="3" s="1"/>
  <c r="O334" i="3" s="1"/>
  <c r="P333" i="3" s="1"/>
  <c r="Q332" i="3" s="1"/>
  <c r="R331" i="3" s="1"/>
  <c r="S330" i="3" s="1"/>
  <c r="T329" i="3" s="1"/>
  <c r="X329" i="3" s="1"/>
  <c r="Y329" i="3" s="1"/>
  <c r="D285" i="3"/>
  <c r="E284" i="3" s="1"/>
  <c r="F283" i="3" s="1"/>
  <c r="G282" i="3" s="1"/>
  <c r="H281" i="3" s="1"/>
  <c r="I280" i="3" s="1"/>
  <c r="J279" i="3" s="1"/>
  <c r="K278" i="3" s="1"/>
  <c r="L277" i="3" s="1"/>
  <c r="M276" i="3" s="1"/>
  <c r="N275" i="3" s="1"/>
  <c r="O274" i="3" s="1"/>
  <c r="P273" i="3" s="1"/>
  <c r="Q272" i="3" s="1"/>
  <c r="R271" i="3" s="1"/>
  <c r="S270" i="3" s="1"/>
  <c r="D368" i="3"/>
  <c r="E367" i="3" s="1"/>
  <c r="F366" i="3" s="1"/>
  <c r="G365" i="3" s="1"/>
  <c r="H364" i="3" s="1"/>
  <c r="I363" i="3" s="1"/>
  <c r="J362" i="3" s="1"/>
  <c r="K361" i="3" s="1"/>
  <c r="L360" i="3" s="1"/>
  <c r="M359" i="3" s="1"/>
  <c r="N358" i="3" s="1"/>
  <c r="O357" i="3" s="1"/>
  <c r="P356" i="3" s="1"/>
  <c r="Q355" i="3" s="1"/>
  <c r="R354" i="3" s="1"/>
  <c r="S353" i="3" s="1"/>
  <c r="D320" i="3"/>
  <c r="E319" i="3" s="1"/>
  <c r="F318" i="3" s="1"/>
  <c r="G317" i="3" s="1"/>
  <c r="H316" i="3" s="1"/>
  <c r="I315" i="3" s="1"/>
  <c r="J314" i="3" s="1"/>
  <c r="K313" i="3" s="1"/>
  <c r="L312" i="3" s="1"/>
  <c r="M311" i="3" s="1"/>
  <c r="N310" i="3" s="1"/>
  <c r="O309" i="3" s="1"/>
  <c r="P308" i="3" s="1"/>
  <c r="Q307" i="3" s="1"/>
  <c r="R306" i="3" s="1"/>
  <c r="S305" i="3" s="1"/>
  <c r="D272" i="3"/>
  <c r="E271" i="3" s="1"/>
  <c r="F270" i="3" s="1"/>
  <c r="G269" i="3" s="1"/>
  <c r="H268" i="3" s="1"/>
  <c r="I267" i="3" s="1"/>
  <c r="J266" i="3" s="1"/>
  <c r="K265" i="3" s="1"/>
  <c r="L264" i="3" s="1"/>
  <c r="M263" i="3" s="1"/>
  <c r="N262" i="3" s="1"/>
  <c r="O261" i="3" s="1"/>
  <c r="P260" i="3" s="1"/>
  <c r="Q259" i="3" s="1"/>
  <c r="R258" i="3" s="1"/>
  <c r="S257" i="3" s="1"/>
  <c r="D224" i="3"/>
  <c r="E223" i="3" s="1"/>
  <c r="F222" i="3" s="1"/>
  <c r="G221" i="3" s="1"/>
  <c r="H220" i="3" s="1"/>
  <c r="I219" i="3" s="1"/>
  <c r="J218" i="3" s="1"/>
  <c r="K217" i="3" s="1"/>
  <c r="L216" i="3" s="1"/>
  <c r="M215" i="3" s="1"/>
  <c r="N214" i="3" s="1"/>
  <c r="O213" i="3" s="1"/>
  <c r="P212" i="3" s="1"/>
  <c r="Q211" i="3" s="1"/>
  <c r="R210" i="3" s="1"/>
  <c r="S209" i="3" s="1"/>
  <c r="D391" i="3"/>
  <c r="E390" i="3" s="1"/>
  <c r="F389" i="3" s="1"/>
  <c r="G388" i="3" s="1"/>
  <c r="H387" i="3" s="1"/>
  <c r="I386" i="3" s="1"/>
  <c r="J385" i="3" s="1"/>
  <c r="K384" i="3" s="1"/>
  <c r="L383" i="3" s="1"/>
  <c r="M382" i="3" s="1"/>
  <c r="N381" i="3" s="1"/>
  <c r="O380" i="3" s="1"/>
  <c r="P379" i="3" s="1"/>
  <c r="Q378" i="3" s="1"/>
  <c r="R377" i="3" s="1"/>
  <c r="S376" i="3" s="1"/>
  <c r="D355" i="3"/>
  <c r="E354" i="3" s="1"/>
  <c r="F353" i="3" s="1"/>
  <c r="G352" i="3" s="1"/>
  <c r="H351" i="3" s="1"/>
  <c r="I350" i="3" s="1"/>
  <c r="J349" i="3" s="1"/>
  <c r="K348" i="3" s="1"/>
  <c r="L347" i="3" s="1"/>
  <c r="M346" i="3" s="1"/>
  <c r="N345" i="3" s="1"/>
  <c r="O344" i="3" s="1"/>
  <c r="P343" i="3" s="1"/>
  <c r="Q342" i="3" s="1"/>
  <c r="R341" i="3" s="1"/>
  <c r="S340" i="3" s="1"/>
  <c r="T339" i="3" s="1"/>
  <c r="X339" i="3" s="1"/>
  <c r="Y339" i="3" s="1"/>
  <c r="D343" i="3"/>
  <c r="E342" i="3" s="1"/>
  <c r="F341" i="3" s="1"/>
  <c r="G340" i="3" s="1"/>
  <c r="H339" i="3" s="1"/>
  <c r="I338" i="3" s="1"/>
  <c r="J337" i="3" s="1"/>
  <c r="K336" i="3" s="1"/>
  <c r="L335" i="3" s="1"/>
  <c r="M334" i="3" s="1"/>
  <c r="N333" i="3" s="1"/>
  <c r="O332" i="3" s="1"/>
  <c r="P331" i="3" s="1"/>
  <c r="Q330" i="3" s="1"/>
  <c r="R329" i="3" s="1"/>
  <c r="S328" i="3" s="1"/>
  <c r="D331" i="3"/>
  <c r="E330" i="3" s="1"/>
  <c r="F329" i="3" s="1"/>
  <c r="G328" i="3" s="1"/>
  <c r="H327" i="3" s="1"/>
  <c r="I326" i="3" s="1"/>
  <c r="J325" i="3" s="1"/>
  <c r="K324" i="3" s="1"/>
  <c r="L323" i="3" s="1"/>
  <c r="M322" i="3" s="1"/>
  <c r="N321" i="3" s="1"/>
  <c r="O320" i="3" s="1"/>
  <c r="P319" i="3" s="1"/>
  <c r="Q318" i="3" s="1"/>
  <c r="R317" i="3" s="1"/>
  <c r="S316" i="3" s="1"/>
  <c r="D319" i="3"/>
  <c r="E318" i="3" s="1"/>
  <c r="F317" i="3" s="1"/>
  <c r="G316" i="3" s="1"/>
  <c r="H315" i="3" s="1"/>
  <c r="I314" i="3" s="1"/>
  <c r="J313" i="3" s="1"/>
  <c r="K312" i="3" s="1"/>
  <c r="L311" i="3" s="1"/>
  <c r="M310" i="3" s="1"/>
  <c r="N309" i="3" s="1"/>
  <c r="O308" i="3" s="1"/>
  <c r="P307" i="3" s="1"/>
  <c r="Q306" i="3" s="1"/>
  <c r="R305" i="3" s="1"/>
  <c r="S304" i="3" s="1"/>
  <c r="T303" i="3" s="1"/>
  <c r="X303" i="3" s="1"/>
  <c r="Y303" i="3" s="1"/>
  <c r="D307" i="3"/>
  <c r="E306" i="3" s="1"/>
  <c r="F305" i="3" s="1"/>
  <c r="G304" i="3" s="1"/>
  <c r="H303" i="3" s="1"/>
  <c r="I302" i="3" s="1"/>
  <c r="J301" i="3" s="1"/>
  <c r="K300" i="3" s="1"/>
  <c r="L299" i="3" s="1"/>
  <c r="M298" i="3" s="1"/>
  <c r="N297" i="3" s="1"/>
  <c r="O296" i="3" s="1"/>
  <c r="P295" i="3" s="1"/>
  <c r="Q294" i="3" s="1"/>
  <c r="R293" i="3" s="1"/>
  <c r="S292" i="3" s="1"/>
  <c r="D295" i="3"/>
  <c r="E294" i="3" s="1"/>
  <c r="F293" i="3" s="1"/>
  <c r="G292" i="3" s="1"/>
  <c r="H291" i="3" s="1"/>
  <c r="I290" i="3" s="1"/>
  <c r="J289" i="3" s="1"/>
  <c r="K288" i="3" s="1"/>
  <c r="L287" i="3" s="1"/>
  <c r="M286" i="3" s="1"/>
  <c r="N285" i="3" s="1"/>
  <c r="O284" i="3" s="1"/>
  <c r="P283" i="3" s="1"/>
  <c r="Q282" i="3" s="1"/>
  <c r="R281" i="3" s="1"/>
  <c r="S280" i="3" s="1"/>
  <c r="D283" i="3"/>
  <c r="E282" i="3" s="1"/>
  <c r="F281" i="3" s="1"/>
  <c r="G280" i="3" s="1"/>
  <c r="H279" i="3" s="1"/>
  <c r="I278" i="3" s="1"/>
  <c r="J277" i="3" s="1"/>
  <c r="K276" i="3" s="1"/>
  <c r="L275" i="3" s="1"/>
  <c r="M274" i="3" s="1"/>
  <c r="N273" i="3" s="1"/>
  <c r="O272" i="3" s="1"/>
  <c r="P271" i="3" s="1"/>
  <c r="Q270" i="3" s="1"/>
  <c r="R269" i="3" s="1"/>
  <c r="S268" i="3" s="1"/>
  <c r="D271" i="3"/>
  <c r="E270" i="3" s="1"/>
  <c r="F269" i="3" s="1"/>
  <c r="G268" i="3" s="1"/>
  <c r="H267" i="3" s="1"/>
  <c r="I266" i="3" s="1"/>
  <c r="J265" i="3" s="1"/>
  <c r="K264" i="3" s="1"/>
  <c r="L263" i="3" s="1"/>
  <c r="M262" i="3" s="1"/>
  <c r="N261" i="3" s="1"/>
  <c r="O260" i="3" s="1"/>
  <c r="P259" i="3" s="1"/>
  <c r="Q258" i="3" s="1"/>
  <c r="R257" i="3" s="1"/>
  <c r="S256" i="3" s="1"/>
  <c r="D259" i="3"/>
  <c r="E258" i="3" s="1"/>
  <c r="F257" i="3" s="1"/>
  <c r="G256" i="3" s="1"/>
  <c r="H255" i="3" s="1"/>
  <c r="I254" i="3" s="1"/>
  <c r="J253" i="3" s="1"/>
  <c r="K252" i="3" s="1"/>
  <c r="L251" i="3" s="1"/>
  <c r="M250" i="3" s="1"/>
  <c r="N249" i="3" s="1"/>
  <c r="O248" i="3" s="1"/>
  <c r="P247" i="3" s="1"/>
  <c r="Q246" i="3" s="1"/>
  <c r="R245" i="3" s="1"/>
  <c r="S244" i="3" s="1"/>
  <c r="T243" i="3" s="1"/>
  <c r="X243" i="3" s="1"/>
  <c r="Y243" i="3" s="1"/>
  <c r="D247" i="3"/>
  <c r="E246" i="3" s="1"/>
  <c r="F245" i="3" s="1"/>
  <c r="G244" i="3" s="1"/>
  <c r="H243" i="3" s="1"/>
  <c r="I242" i="3" s="1"/>
  <c r="J241" i="3" s="1"/>
  <c r="K240" i="3" s="1"/>
  <c r="L239" i="3" s="1"/>
  <c r="M238" i="3" s="1"/>
  <c r="N237" i="3" s="1"/>
  <c r="O236" i="3" s="1"/>
  <c r="P235" i="3" s="1"/>
  <c r="Q234" i="3" s="1"/>
  <c r="R233" i="3" s="1"/>
  <c r="S232" i="3" s="1"/>
  <c r="D235" i="3"/>
  <c r="E234" i="3" s="1"/>
  <c r="F233" i="3" s="1"/>
  <c r="G232" i="3" s="1"/>
  <c r="H231" i="3" s="1"/>
  <c r="I230" i="3" s="1"/>
  <c r="J229" i="3" s="1"/>
  <c r="K228" i="3" s="1"/>
  <c r="L227" i="3" s="1"/>
  <c r="M226" i="3" s="1"/>
  <c r="N225" i="3" s="1"/>
  <c r="O224" i="3" s="1"/>
  <c r="P223" i="3" s="1"/>
  <c r="Q222" i="3" s="1"/>
  <c r="R221" i="3" s="1"/>
  <c r="S220" i="3" s="1"/>
  <c r="D223" i="3"/>
  <c r="E222" i="3" s="1"/>
  <c r="F221" i="3" s="1"/>
  <c r="G220" i="3" s="1"/>
  <c r="H219" i="3" s="1"/>
  <c r="I218" i="3" s="1"/>
  <c r="J217" i="3" s="1"/>
  <c r="K216" i="3" s="1"/>
  <c r="L215" i="3" s="1"/>
  <c r="M214" i="3" s="1"/>
  <c r="N213" i="3" s="1"/>
  <c r="O212" i="3" s="1"/>
  <c r="P211" i="3" s="1"/>
  <c r="Q210" i="3" s="1"/>
  <c r="R209" i="3" s="1"/>
  <c r="S208" i="3" s="1"/>
  <c r="D211" i="3"/>
  <c r="E210" i="3" s="1"/>
  <c r="F209" i="3" s="1"/>
  <c r="G208" i="3" s="1"/>
  <c r="H207" i="3" s="1"/>
  <c r="I206" i="3" s="1"/>
  <c r="J205" i="3" s="1"/>
  <c r="K204" i="3" s="1"/>
  <c r="L203" i="3" s="1"/>
  <c r="M202" i="3" s="1"/>
  <c r="N201" i="3" s="1"/>
  <c r="O200" i="3" s="1"/>
  <c r="P199" i="3" s="1"/>
  <c r="Q198" i="3" s="1"/>
  <c r="R197" i="3" s="1"/>
  <c r="S196" i="3" s="1"/>
  <c r="D199" i="3"/>
  <c r="E198" i="3" s="1"/>
  <c r="F197" i="3" s="1"/>
  <c r="G196" i="3" s="1"/>
  <c r="H195" i="3" s="1"/>
  <c r="I194" i="3" s="1"/>
  <c r="J193" i="3" s="1"/>
  <c r="K192" i="3" s="1"/>
  <c r="L191" i="3" s="1"/>
  <c r="M190" i="3" s="1"/>
  <c r="N189" i="3" s="1"/>
  <c r="O188" i="3" s="1"/>
  <c r="P187" i="3" s="1"/>
  <c r="Q186" i="3" s="1"/>
  <c r="R185" i="3" s="1"/>
  <c r="S184" i="3" s="1"/>
  <c r="D187" i="3"/>
  <c r="E186" i="3" s="1"/>
  <c r="F185" i="3" s="1"/>
  <c r="G184" i="3" s="1"/>
  <c r="H183" i="3" s="1"/>
  <c r="I182" i="3" s="1"/>
  <c r="J181" i="3" s="1"/>
  <c r="K180" i="3" s="1"/>
  <c r="L179" i="3" s="1"/>
  <c r="M178" i="3" s="1"/>
  <c r="N177" i="3" s="1"/>
  <c r="O176" i="3" s="1"/>
  <c r="P175" i="3" s="1"/>
  <c r="Q174" i="3" s="1"/>
  <c r="R173" i="3" s="1"/>
  <c r="S172" i="3" s="1"/>
  <c r="D175" i="3"/>
  <c r="E174" i="3" s="1"/>
  <c r="F173" i="3" s="1"/>
  <c r="G172" i="3" s="1"/>
  <c r="H171" i="3" s="1"/>
  <c r="I170" i="3" s="1"/>
  <c r="J169" i="3" s="1"/>
  <c r="K168" i="3" s="1"/>
  <c r="L167" i="3" s="1"/>
  <c r="M166" i="3" s="1"/>
  <c r="N165" i="3" s="1"/>
  <c r="O164" i="3" s="1"/>
  <c r="P163" i="3" s="1"/>
  <c r="Q162" i="3" s="1"/>
  <c r="R161" i="3" s="1"/>
  <c r="S160" i="3" s="1"/>
  <c r="D163" i="3"/>
  <c r="E162" i="3" s="1"/>
  <c r="F161" i="3" s="1"/>
  <c r="G160" i="3" s="1"/>
  <c r="H159" i="3" s="1"/>
  <c r="I158" i="3" s="1"/>
  <c r="J157" i="3" s="1"/>
  <c r="K156" i="3" s="1"/>
  <c r="L155" i="3" s="1"/>
  <c r="M154" i="3" s="1"/>
  <c r="N153" i="3" s="1"/>
  <c r="O152" i="3" s="1"/>
  <c r="P151" i="3" s="1"/>
  <c r="Q150" i="3" s="1"/>
  <c r="R149" i="3" s="1"/>
  <c r="S148" i="3" s="1"/>
  <c r="D151" i="3"/>
  <c r="E150" i="3" s="1"/>
  <c r="F149" i="3" s="1"/>
  <c r="G148" i="3" s="1"/>
  <c r="H147" i="3" s="1"/>
  <c r="I146" i="3" s="1"/>
  <c r="J145" i="3" s="1"/>
  <c r="K144" i="3" s="1"/>
  <c r="L143" i="3" s="1"/>
  <c r="M142" i="3" s="1"/>
  <c r="N141" i="3" s="1"/>
  <c r="O140" i="3" s="1"/>
  <c r="P139" i="3" s="1"/>
  <c r="Q138" i="3" s="1"/>
  <c r="R137" i="3" s="1"/>
  <c r="S136" i="3" s="1"/>
  <c r="D139" i="3"/>
  <c r="E138" i="3" s="1"/>
  <c r="F137" i="3" s="1"/>
  <c r="G136" i="3" s="1"/>
  <c r="H135" i="3" s="1"/>
  <c r="I134" i="3" s="1"/>
  <c r="J133" i="3" s="1"/>
  <c r="K132" i="3" s="1"/>
  <c r="L131" i="3" s="1"/>
  <c r="M130" i="3" s="1"/>
  <c r="N129" i="3" s="1"/>
  <c r="O128" i="3" s="1"/>
  <c r="P127" i="3" s="1"/>
  <c r="Q126" i="3" s="1"/>
  <c r="R125" i="3" s="1"/>
  <c r="S124" i="3" s="1"/>
  <c r="D127" i="3"/>
  <c r="E126" i="3" s="1"/>
  <c r="F125" i="3" s="1"/>
  <c r="G124" i="3" s="1"/>
  <c r="H123" i="3" s="1"/>
  <c r="I122" i="3" s="1"/>
  <c r="J121" i="3" s="1"/>
  <c r="K120" i="3" s="1"/>
  <c r="L119" i="3" s="1"/>
  <c r="M118" i="3" s="1"/>
  <c r="N117" i="3" s="1"/>
  <c r="O116" i="3" s="1"/>
  <c r="P115" i="3" s="1"/>
  <c r="Q114" i="3" s="1"/>
  <c r="R113" i="3" s="1"/>
  <c r="S112" i="3" s="1"/>
  <c r="D115" i="3"/>
  <c r="E114" i="3" s="1"/>
  <c r="F113" i="3" s="1"/>
  <c r="G112" i="3" s="1"/>
  <c r="H111" i="3" s="1"/>
  <c r="I110" i="3" s="1"/>
  <c r="J109" i="3" s="1"/>
  <c r="K108" i="3" s="1"/>
  <c r="L107" i="3" s="1"/>
  <c r="M106" i="3" s="1"/>
  <c r="N105" i="3" s="1"/>
  <c r="O104" i="3" s="1"/>
  <c r="P103" i="3" s="1"/>
  <c r="Q102" i="3" s="1"/>
  <c r="R101" i="3" s="1"/>
  <c r="S100" i="3" s="1"/>
  <c r="D103" i="3"/>
  <c r="E102" i="3" s="1"/>
  <c r="F101" i="3" s="1"/>
  <c r="G100" i="3" s="1"/>
  <c r="H99" i="3" s="1"/>
  <c r="I98" i="3" s="1"/>
  <c r="J97" i="3" s="1"/>
  <c r="K96" i="3" s="1"/>
  <c r="L95" i="3" s="1"/>
  <c r="M94" i="3" s="1"/>
  <c r="N93" i="3" s="1"/>
  <c r="O92" i="3" s="1"/>
  <c r="P91" i="3" s="1"/>
  <c r="Q90" i="3" s="1"/>
  <c r="R89" i="3" s="1"/>
  <c r="S88" i="3" s="1"/>
  <c r="D91" i="3"/>
  <c r="E90" i="3" s="1"/>
  <c r="F89" i="3" s="1"/>
  <c r="G88" i="3" s="1"/>
  <c r="H87" i="3" s="1"/>
  <c r="I86" i="3" s="1"/>
  <c r="J85" i="3" s="1"/>
  <c r="K84" i="3" s="1"/>
  <c r="L83" i="3" s="1"/>
  <c r="M82" i="3" s="1"/>
  <c r="N81" i="3" s="1"/>
  <c r="O80" i="3" s="1"/>
  <c r="P79" i="3" s="1"/>
  <c r="Q78" i="3" s="1"/>
  <c r="R77" i="3" s="1"/>
  <c r="S76" i="3" s="1"/>
  <c r="D79" i="3"/>
  <c r="E78" i="3" s="1"/>
  <c r="F77" i="3" s="1"/>
  <c r="G76" i="3" s="1"/>
  <c r="H75" i="3" s="1"/>
  <c r="I74" i="3" s="1"/>
  <c r="J73" i="3" s="1"/>
  <c r="K72" i="3" s="1"/>
  <c r="L71" i="3" s="1"/>
  <c r="M70" i="3" s="1"/>
  <c r="N69" i="3" s="1"/>
  <c r="O68" i="3" s="1"/>
  <c r="P67" i="3" s="1"/>
  <c r="Q66" i="3" s="1"/>
  <c r="R65" i="3" s="1"/>
  <c r="S64" i="3" s="1"/>
  <c r="D67" i="3"/>
  <c r="E66" i="3" s="1"/>
  <c r="F65" i="3" s="1"/>
  <c r="G64" i="3" s="1"/>
  <c r="H63" i="3" s="1"/>
  <c r="I62" i="3" s="1"/>
  <c r="J61" i="3" s="1"/>
  <c r="K60" i="3" s="1"/>
  <c r="L59" i="3" s="1"/>
  <c r="M58" i="3" s="1"/>
  <c r="N57" i="3" s="1"/>
  <c r="O56" i="3" s="1"/>
  <c r="P55" i="3" s="1"/>
  <c r="Q54" i="3" s="1"/>
  <c r="R53" i="3" s="1"/>
  <c r="S52" i="3" s="1"/>
  <c r="D55" i="3"/>
  <c r="E54" i="3" s="1"/>
  <c r="F53" i="3" s="1"/>
  <c r="G52" i="3" s="1"/>
  <c r="H51" i="3" s="1"/>
  <c r="I50" i="3" s="1"/>
  <c r="J49" i="3" s="1"/>
  <c r="K48" i="3" s="1"/>
  <c r="L47" i="3" s="1"/>
  <c r="M46" i="3" s="1"/>
  <c r="N45" i="3" s="1"/>
  <c r="O44" i="3" s="1"/>
  <c r="P43" i="3" s="1"/>
  <c r="Q42" i="3" s="1"/>
  <c r="R41" i="3" s="1"/>
  <c r="S40" i="3" s="1"/>
  <c r="D43" i="3"/>
  <c r="E42" i="3" s="1"/>
  <c r="F41" i="3" s="1"/>
  <c r="G40" i="3" s="1"/>
  <c r="H39" i="3" s="1"/>
  <c r="I38" i="3" s="1"/>
  <c r="J37" i="3" s="1"/>
  <c r="K36" i="3" s="1"/>
  <c r="L35" i="3" s="1"/>
  <c r="M34" i="3" s="1"/>
  <c r="N33" i="3" s="1"/>
  <c r="O32" i="3" s="1"/>
  <c r="P31" i="3" s="1"/>
  <c r="Q30" i="3" s="1"/>
  <c r="R29" i="3" s="1"/>
  <c r="S28" i="3" s="1"/>
  <c r="D31" i="3"/>
  <c r="E30" i="3" s="1"/>
  <c r="F29" i="3" s="1"/>
  <c r="G28" i="3" s="1"/>
  <c r="H27" i="3" s="1"/>
  <c r="I26" i="3" s="1"/>
  <c r="J25" i="3" s="1"/>
  <c r="K24" i="3" s="1"/>
  <c r="L23" i="3" s="1"/>
  <c r="M22" i="3" s="1"/>
  <c r="N21" i="3" s="1"/>
  <c r="O20" i="3" s="1"/>
  <c r="P19" i="3" s="1"/>
  <c r="Q18" i="3" s="1"/>
  <c r="R17" i="3" s="1"/>
  <c r="S16" i="3" s="1"/>
  <c r="D19" i="3"/>
  <c r="E18" i="3" s="1"/>
  <c r="F17" i="3" s="1"/>
  <c r="G16" i="3" s="1"/>
  <c r="H15" i="3" s="1"/>
  <c r="I14" i="3" s="1"/>
  <c r="J13" i="3" s="1"/>
  <c r="K12" i="3" s="1"/>
  <c r="L11" i="3" s="1"/>
  <c r="M10" i="3" s="1"/>
  <c r="N9" i="3" s="1"/>
  <c r="O8" i="3" s="1"/>
  <c r="P7" i="3" s="1"/>
  <c r="Q6" i="3" s="1"/>
  <c r="R5" i="3" s="1"/>
  <c r="S4" i="3" s="1"/>
  <c r="T3" i="3" s="1"/>
  <c r="X3" i="3" s="1"/>
  <c r="Y3" i="3" s="1"/>
  <c r="D7" i="3"/>
  <c r="E6" i="3" s="1"/>
  <c r="F5" i="3" s="1"/>
  <c r="G4" i="3" s="1"/>
  <c r="H3" i="3" s="1"/>
  <c r="I2" i="3" s="1"/>
  <c r="D383" i="3"/>
  <c r="E382" i="3" s="1"/>
  <c r="F381" i="3" s="1"/>
  <c r="G380" i="3" s="1"/>
  <c r="H379" i="3" s="1"/>
  <c r="I378" i="3" s="1"/>
  <c r="J377" i="3" s="1"/>
  <c r="K376" i="3" s="1"/>
  <c r="L375" i="3" s="1"/>
  <c r="M374" i="3" s="1"/>
  <c r="N373" i="3" s="1"/>
  <c r="O372" i="3" s="1"/>
  <c r="P371" i="3" s="1"/>
  <c r="Q370" i="3" s="1"/>
  <c r="R369" i="3" s="1"/>
  <c r="S368" i="3" s="1"/>
  <c r="D251" i="3"/>
  <c r="E250" i="3" s="1"/>
  <c r="D334" i="3"/>
  <c r="E333" i="3" s="1"/>
  <c r="F332" i="3" s="1"/>
  <c r="G331" i="3" s="1"/>
  <c r="H330" i="3" s="1"/>
  <c r="I329" i="3" s="1"/>
  <c r="J328" i="3" s="1"/>
  <c r="K327" i="3" s="1"/>
  <c r="L326" i="3" s="1"/>
  <c r="M325" i="3" s="1"/>
  <c r="N324" i="3" s="1"/>
  <c r="O323" i="3" s="1"/>
  <c r="P322" i="3" s="1"/>
  <c r="Q321" i="3" s="1"/>
  <c r="R320" i="3" s="1"/>
  <c r="S319" i="3" s="1"/>
  <c r="D393" i="3"/>
  <c r="E392" i="3" s="1"/>
  <c r="F391" i="3" s="1"/>
  <c r="G390" i="3" s="1"/>
  <c r="H389" i="3" s="1"/>
  <c r="I388" i="3" s="1"/>
  <c r="J387" i="3" s="1"/>
  <c r="K386" i="3" s="1"/>
  <c r="L385" i="3" s="1"/>
  <c r="M384" i="3" s="1"/>
  <c r="N383" i="3" s="1"/>
  <c r="O382" i="3" s="1"/>
  <c r="P381" i="3" s="1"/>
  <c r="Q380" i="3" s="1"/>
  <c r="R379" i="3" s="1"/>
  <c r="S378" i="3" s="1"/>
  <c r="D297" i="3"/>
  <c r="E296" i="3" s="1"/>
  <c r="F295" i="3" s="1"/>
  <c r="G294" i="3" s="1"/>
  <c r="H293" i="3" s="1"/>
  <c r="I292" i="3" s="1"/>
  <c r="J291" i="3" s="1"/>
  <c r="K290" i="3" s="1"/>
  <c r="L289" i="3" s="1"/>
  <c r="M288" i="3" s="1"/>
  <c r="N287" i="3" s="1"/>
  <c r="O286" i="3" s="1"/>
  <c r="P285" i="3" s="1"/>
  <c r="Q284" i="3" s="1"/>
  <c r="R283" i="3" s="1"/>
  <c r="S282" i="3" s="1"/>
  <c r="D380" i="3"/>
  <c r="E379" i="3" s="1"/>
  <c r="F378" i="3" s="1"/>
  <c r="G377" i="3" s="1"/>
  <c r="H376" i="3" s="1"/>
  <c r="I375" i="3" s="1"/>
  <c r="J374" i="3" s="1"/>
  <c r="K373" i="3" s="1"/>
  <c r="L372" i="3" s="1"/>
  <c r="M371" i="3" s="1"/>
  <c r="N370" i="3" s="1"/>
  <c r="O369" i="3" s="1"/>
  <c r="P368" i="3" s="1"/>
  <c r="Q367" i="3" s="1"/>
  <c r="R366" i="3" s="1"/>
  <c r="S365" i="3" s="1"/>
  <c r="D284" i="3"/>
  <c r="E283" i="3" s="1"/>
  <c r="F282" i="3" s="1"/>
  <c r="G281" i="3" s="1"/>
  <c r="H280" i="3" s="1"/>
  <c r="I279" i="3" s="1"/>
  <c r="J278" i="3" s="1"/>
  <c r="K277" i="3" s="1"/>
  <c r="L276" i="3" s="1"/>
  <c r="M275" i="3" s="1"/>
  <c r="N274" i="3" s="1"/>
  <c r="O273" i="3" s="1"/>
  <c r="P272" i="3" s="1"/>
  <c r="Q271" i="3" s="1"/>
  <c r="R270" i="3" s="1"/>
  <c r="S269" i="3" s="1"/>
  <c r="D188" i="3"/>
  <c r="E187" i="3" s="1"/>
  <c r="F186" i="3" s="1"/>
  <c r="G185" i="3" s="1"/>
  <c r="H184" i="3" s="1"/>
  <c r="I183" i="3" s="1"/>
  <c r="J182" i="3" s="1"/>
  <c r="K181" i="3" s="1"/>
  <c r="L180" i="3" s="1"/>
  <c r="M179" i="3" s="1"/>
  <c r="N178" i="3" s="1"/>
  <c r="O177" i="3" s="1"/>
  <c r="P176" i="3" s="1"/>
  <c r="Q175" i="3" s="1"/>
  <c r="R174" i="3" s="1"/>
  <c r="S173" i="3" s="1"/>
  <c r="D403" i="3"/>
  <c r="E402" i="3" s="1"/>
  <c r="F401" i="3" s="1"/>
  <c r="G400" i="3" s="1"/>
  <c r="H399" i="3" s="1"/>
  <c r="I398" i="3" s="1"/>
  <c r="J397" i="3" s="1"/>
  <c r="K396" i="3" s="1"/>
  <c r="L395" i="3" s="1"/>
  <c r="M394" i="3" s="1"/>
  <c r="N393" i="3" s="1"/>
  <c r="O392" i="3" s="1"/>
  <c r="P391" i="3" s="1"/>
  <c r="Q390" i="3" s="1"/>
  <c r="R389" i="3" s="1"/>
  <c r="S388" i="3" s="1"/>
  <c r="D378" i="3"/>
  <c r="E377" i="3" s="1"/>
  <c r="F376" i="3" s="1"/>
  <c r="G375" i="3" s="1"/>
  <c r="H374" i="3" s="1"/>
  <c r="I373" i="3" s="1"/>
  <c r="J372" i="3" s="1"/>
  <c r="K371" i="3" s="1"/>
  <c r="L370" i="3" s="1"/>
  <c r="M369" i="3" s="1"/>
  <c r="N368" i="3" s="1"/>
  <c r="O367" i="3" s="1"/>
  <c r="P366" i="3" s="1"/>
  <c r="Q365" i="3" s="1"/>
  <c r="R364" i="3" s="1"/>
  <c r="S363" i="3" s="1"/>
  <c r="D318" i="3"/>
  <c r="D306" i="3"/>
  <c r="E305" i="3" s="1"/>
  <c r="F304" i="3" s="1"/>
  <c r="G303" i="3" s="1"/>
  <c r="H302" i="3" s="1"/>
  <c r="I301" i="3" s="1"/>
  <c r="J300" i="3" s="1"/>
  <c r="K299" i="3" s="1"/>
  <c r="L298" i="3" s="1"/>
  <c r="M297" i="3" s="1"/>
  <c r="N296" i="3" s="1"/>
  <c r="O295" i="3" s="1"/>
  <c r="P294" i="3" s="1"/>
  <c r="Q293" i="3" s="1"/>
  <c r="R292" i="3" s="1"/>
  <c r="S291" i="3" s="1"/>
  <c r="D294" i="3"/>
  <c r="E293" i="3" s="1"/>
  <c r="F292" i="3" s="1"/>
  <c r="G291" i="3" s="1"/>
  <c r="H290" i="3" s="1"/>
  <c r="I289" i="3" s="1"/>
  <c r="J288" i="3" s="1"/>
  <c r="K287" i="3" s="1"/>
  <c r="L286" i="3" s="1"/>
  <c r="M285" i="3" s="1"/>
  <c r="N284" i="3" s="1"/>
  <c r="O283" i="3" s="1"/>
  <c r="P282" i="3" s="1"/>
  <c r="Q281" i="3" s="1"/>
  <c r="R280" i="3" s="1"/>
  <c r="S279" i="3" s="1"/>
  <c r="D282" i="3"/>
  <c r="D270" i="3"/>
  <c r="E269" i="3" s="1"/>
  <c r="F268" i="3" s="1"/>
  <c r="G267" i="3" s="1"/>
  <c r="H266" i="3" s="1"/>
  <c r="I265" i="3" s="1"/>
  <c r="J264" i="3" s="1"/>
  <c r="K263" i="3" s="1"/>
  <c r="L262" i="3" s="1"/>
  <c r="M261" i="3" s="1"/>
  <c r="N260" i="3" s="1"/>
  <c r="O259" i="3" s="1"/>
  <c r="P258" i="3" s="1"/>
  <c r="Q257" i="3" s="1"/>
  <c r="R256" i="3" s="1"/>
  <c r="S255" i="3" s="1"/>
  <c r="D258" i="3"/>
  <c r="E257" i="3" s="1"/>
  <c r="F256" i="3" s="1"/>
  <c r="G255" i="3" s="1"/>
  <c r="H254" i="3" s="1"/>
  <c r="I253" i="3" s="1"/>
  <c r="J252" i="3" s="1"/>
  <c r="K251" i="3" s="1"/>
  <c r="L250" i="3" s="1"/>
  <c r="M249" i="3" s="1"/>
  <c r="N248" i="3" s="1"/>
  <c r="O247" i="3" s="1"/>
  <c r="P246" i="3" s="1"/>
  <c r="Q245" i="3" s="1"/>
  <c r="R244" i="3" s="1"/>
  <c r="S243" i="3" s="1"/>
  <c r="D246" i="3"/>
  <c r="E245" i="3" s="1"/>
  <c r="F244" i="3" s="1"/>
  <c r="G243" i="3" s="1"/>
  <c r="H242" i="3" s="1"/>
  <c r="I241" i="3" s="1"/>
  <c r="J240" i="3" s="1"/>
  <c r="K239" i="3" s="1"/>
  <c r="L238" i="3" s="1"/>
  <c r="M237" i="3" s="1"/>
  <c r="N236" i="3" s="1"/>
  <c r="O235" i="3" s="1"/>
  <c r="P234" i="3" s="1"/>
  <c r="Q233" i="3" s="1"/>
  <c r="R232" i="3" s="1"/>
  <c r="S231" i="3" s="1"/>
  <c r="D234" i="3"/>
  <c r="E233" i="3" s="1"/>
  <c r="F232" i="3" s="1"/>
  <c r="G231" i="3" s="1"/>
  <c r="H230" i="3" s="1"/>
  <c r="I229" i="3" s="1"/>
  <c r="J228" i="3" s="1"/>
  <c r="K227" i="3" s="1"/>
  <c r="L226" i="3" s="1"/>
  <c r="M225" i="3" s="1"/>
  <c r="N224" i="3" s="1"/>
  <c r="O223" i="3" s="1"/>
  <c r="P222" i="3" s="1"/>
  <c r="Q221" i="3" s="1"/>
  <c r="R220" i="3" s="1"/>
  <c r="S219" i="3" s="1"/>
  <c r="D222" i="3"/>
  <c r="E221" i="3" s="1"/>
  <c r="F220" i="3" s="1"/>
  <c r="G219" i="3" s="1"/>
  <c r="H218" i="3" s="1"/>
  <c r="I217" i="3" s="1"/>
  <c r="J216" i="3" s="1"/>
  <c r="K215" i="3" s="1"/>
  <c r="L214" i="3" s="1"/>
  <c r="M213" i="3" s="1"/>
  <c r="N212" i="3" s="1"/>
  <c r="O211" i="3" s="1"/>
  <c r="P210" i="3" s="1"/>
  <c r="Q209" i="3" s="1"/>
  <c r="R208" i="3" s="1"/>
  <c r="S207" i="3" s="1"/>
  <c r="D210" i="3"/>
  <c r="E209" i="3" s="1"/>
  <c r="F208" i="3" s="1"/>
  <c r="G207" i="3" s="1"/>
  <c r="H206" i="3" s="1"/>
  <c r="I205" i="3" s="1"/>
  <c r="J204" i="3" s="1"/>
  <c r="K203" i="3" s="1"/>
  <c r="L202" i="3" s="1"/>
  <c r="M201" i="3" s="1"/>
  <c r="N200" i="3" s="1"/>
  <c r="O199" i="3" s="1"/>
  <c r="P198" i="3" s="1"/>
  <c r="Q197" i="3" s="1"/>
  <c r="R196" i="3" s="1"/>
  <c r="S195" i="3" s="1"/>
  <c r="D198" i="3"/>
  <c r="E197" i="3" s="1"/>
  <c r="F196" i="3" s="1"/>
  <c r="G195" i="3" s="1"/>
  <c r="H194" i="3" s="1"/>
  <c r="I193" i="3" s="1"/>
  <c r="J192" i="3" s="1"/>
  <c r="K191" i="3" s="1"/>
  <c r="L190" i="3" s="1"/>
  <c r="M189" i="3" s="1"/>
  <c r="N188" i="3" s="1"/>
  <c r="O187" i="3" s="1"/>
  <c r="P186" i="3" s="1"/>
  <c r="Q185" i="3" s="1"/>
  <c r="R184" i="3" s="1"/>
  <c r="S183" i="3" s="1"/>
  <c r="D186" i="3"/>
  <c r="E185" i="3" s="1"/>
  <c r="F184" i="3" s="1"/>
  <c r="G183" i="3" s="1"/>
  <c r="H182" i="3" s="1"/>
  <c r="I181" i="3" s="1"/>
  <c r="J180" i="3" s="1"/>
  <c r="K179" i="3" s="1"/>
  <c r="L178" i="3" s="1"/>
  <c r="M177" i="3" s="1"/>
  <c r="N176" i="3" s="1"/>
  <c r="O175" i="3" s="1"/>
  <c r="P174" i="3" s="1"/>
  <c r="Q173" i="3" s="1"/>
  <c r="R172" i="3" s="1"/>
  <c r="S171" i="3" s="1"/>
  <c r="D174" i="3"/>
  <c r="E173" i="3" s="1"/>
  <c r="F172" i="3" s="1"/>
  <c r="G171" i="3" s="1"/>
  <c r="H170" i="3" s="1"/>
  <c r="I169" i="3" s="1"/>
  <c r="J168" i="3" s="1"/>
  <c r="K167" i="3" s="1"/>
  <c r="L166" i="3" s="1"/>
  <c r="M165" i="3" s="1"/>
  <c r="N164" i="3" s="1"/>
  <c r="O163" i="3" s="1"/>
  <c r="P162" i="3" s="1"/>
  <c r="Q161" i="3" s="1"/>
  <c r="R160" i="3" s="1"/>
  <c r="S159" i="3" s="1"/>
  <c r="D162" i="3"/>
  <c r="E161" i="3" s="1"/>
  <c r="F160" i="3" s="1"/>
  <c r="G159" i="3" s="1"/>
  <c r="H158" i="3" s="1"/>
  <c r="I157" i="3" s="1"/>
  <c r="J156" i="3" s="1"/>
  <c r="K155" i="3" s="1"/>
  <c r="L154" i="3" s="1"/>
  <c r="M153" i="3" s="1"/>
  <c r="N152" i="3" s="1"/>
  <c r="O151" i="3" s="1"/>
  <c r="P150" i="3" s="1"/>
  <c r="Q149" i="3" s="1"/>
  <c r="R148" i="3" s="1"/>
  <c r="S147" i="3" s="1"/>
  <c r="D150" i="3"/>
  <c r="E149" i="3" s="1"/>
  <c r="F148" i="3" s="1"/>
  <c r="G147" i="3" s="1"/>
  <c r="H146" i="3" s="1"/>
  <c r="I145" i="3" s="1"/>
  <c r="J144" i="3" s="1"/>
  <c r="K143" i="3" s="1"/>
  <c r="L142" i="3" s="1"/>
  <c r="M141" i="3" s="1"/>
  <c r="N140" i="3" s="1"/>
  <c r="O139" i="3" s="1"/>
  <c r="P138" i="3" s="1"/>
  <c r="Q137" i="3" s="1"/>
  <c r="R136" i="3" s="1"/>
  <c r="S135" i="3" s="1"/>
  <c r="D138" i="3"/>
  <c r="E137" i="3" s="1"/>
  <c r="F136" i="3" s="1"/>
  <c r="G135" i="3" s="1"/>
  <c r="H134" i="3" s="1"/>
  <c r="I133" i="3" s="1"/>
  <c r="J132" i="3" s="1"/>
  <c r="K131" i="3" s="1"/>
  <c r="L130" i="3" s="1"/>
  <c r="M129" i="3" s="1"/>
  <c r="N128" i="3" s="1"/>
  <c r="O127" i="3" s="1"/>
  <c r="P126" i="3" s="1"/>
  <c r="Q125" i="3" s="1"/>
  <c r="R124" i="3" s="1"/>
  <c r="S123" i="3" s="1"/>
  <c r="D126" i="3"/>
  <c r="E125" i="3" s="1"/>
  <c r="F124" i="3" s="1"/>
  <c r="G123" i="3" s="1"/>
  <c r="H122" i="3" s="1"/>
  <c r="I121" i="3" s="1"/>
  <c r="J120" i="3" s="1"/>
  <c r="K119" i="3" s="1"/>
  <c r="L118" i="3" s="1"/>
  <c r="M117" i="3" s="1"/>
  <c r="N116" i="3" s="1"/>
  <c r="O115" i="3" s="1"/>
  <c r="P114" i="3" s="1"/>
  <c r="Q113" i="3" s="1"/>
  <c r="R112" i="3" s="1"/>
  <c r="S111" i="3" s="1"/>
  <c r="D114" i="3"/>
  <c r="E113" i="3" s="1"/>
  <c r="F112" i="3" s="1"/>
  <c r="G111" i="3" s="1"/>
  <c r="H110" i="3" s="1"/>
  <c r="I109" i="3" s="1"/>
  <c r="J108" i="3" s="1"/>
  <c r="K107" i="3" s="1"/>
  <c r="L106" i="3" s="1"/>
  <c r="M105" i="3" s="1"/>
  <c r="N104" i="3" s="1"/>
  <c r="O103" i="3" s="1"/>
  <c r="P102" i="3" s="1"/>
  <c r="Q101" i="3" s="1"/>
  <c r="R100" i="3" s="1"/>
  <c r="S99" i="3" s="1"/>
  <c r="D102" i="3"/>
  <c r="E101" i="3" s="1"/>
  <c r="F100" i="3" s="1"/>
  <c r="G99" i="3" s="1"/>
  <c r="H98" i="3" s="1"/>
  <c r="I97" i="3" s="1"/>
  <c r="J96" i="3" s="1"/>
  <c r="K95" i="3" s="1"/>
  <c r="L94" i="3" s="1"/>
  <c r="M93" i="3" s="1"/>
  <c r="N92" i="3" s="1"/>
  <c r="O91" i="3" s="1"/>
  <c r="P90" i="3" s="1"/>
  <c r="Q89" i="3" s="1"/>
  <c r="R88" i="3" s="1"/>
  <c r="S87" i="3" s="1"/>
  <c r="D90" i="3"/>
  <c r="E89" i="3" s="1"/>
  <c r="F88" i="3" s="1"/>
  <c r="G87" i="3" s="1"/>
  <c r="H86" i="3" s="1"/>
  <c r="I85" i="3" s="1"/>
  <c r="J84" i="3" s="1"/>
  <c r="K83" i="3" s="1"/>
  <c r="L82" i="3" s="1"/>
  <c r="M81" i="3" s="1"/>
  <c r="N80" i="3" s="1"/>
  <c r="O79" i="3" s="1"/>
  <c r="P78" i="3" s="1"/>
  <c r="Q77" i="3" s="1"/>
  <c r="R76" i="3" s="1"/>
  <c r="S75" i="3" s="1"/>
  <c r="D78" i="3"/>
  <c r="E77" i="3" s="1"/>
  <c r="F76" i="3" s="1"/>
  <c r="G75" i="3" s="1"/>
  <c r="H74" i="3" s="1"/>
  <c r="I73" i="3" s="1"/>
  <c r="J72" i="3" s="1"/>
  <c r="K71" i="3" s="1"/>
  <c r="L70" i="3" s="1"/>
  <c r="M69" i="3" s="1"/>
  <c r="N68" i="3" s="1"/>
  <c r="O67" i="3" s="1"/>
  <c r="P66" i="3" s="1"/>
  <c r="Q65" i="3" s="1"/>
  <c r="R64" i="3" s="1"/>
  <c r="S63" i="3" s="1"/>
  <c r="D66" i="3"/>
  <c r="E65" i="3" s="1"/>
  <c r="F64" i="3" s="1"/>
  <c r="G63" i="3" s="1"/>
  <c r="H62" i="3" s="1"/>
  <c r="I61" i="3" s="1"/>
  <c r="J60" i="3" s="1"/>
  <c r="K59" i="3" s="1"/>
  <c r="L58" i="3" s="1"/>
  <c r="M57" i="3" s="1"/>
  <c r="N56" i="3" s="1"/>
  <c r="O55" i="3" s="1"/>
  <c r="P54" i="3" s="1"/>
  <c r="Q53" i="3" s="1"/>
  <c r="R52" i="3" s="1"/>
  <c r="S51" i="3" s="1"/>
  <c r="D54" i="3"/>
  <c r="E53" i="3" s="1"/>
  <c r="F52" i="3" s="1"/>
  <c r="G51" i="3" s="1"/>
  <c r="H50" i="3" s="1"/>
  <c r="I49" i="3" s="1"/>
  <c r="J48" i="3" s="1"/>
  <c r="K47" i="3" s="1"/>
  <c r="L46" i="3" s="1"/>
  <c r="M45" i="3" s="1"/>
  <c r="N44" i="3" s="1"/>
  <c r="O43" i="3" s="1"/>
  <c r="P42" i="3" s="1"/>
  <c r="Q41" i="3" s="1"/>
  <c r="R40" i="3" s="1"/>
  <c r="S39" i="3" s="1"/>
  <c r="D42" i="3"/>
  <c r="E41" i="3" s="1"/>
  <c r="F40" i="3" s="1"/>
  <c r="G39" i="3" s="1"/>
  <c r="H38" i="3" s="1"/>
  <c r="I37" i="3" s="1"/>
  <c r="J36" i="3" s="1"/>
  <c r="K35" i="3" s="1"/>
  <c r="L34" i="3" s="1"/>
  <c r="M33" i="3" s="1"/>
  <c r="N32" i="3" s="1"/>
  <c r="O31" i="3" s="1"/>
  <c r="P30" i="3" s="1"/>
  <c r="Q29" i="3" s="1"/>
  <c r="R28" i="3" s="1"/>
  <c r="S27" i="3" s="1"/>
  <c r="D30" i="3"/>
  <c r="E29" i="3" s="1"/>
  <c r="F28" i="3" s="1"/>
  <c r="G27" i="3" s="1"/>
  <c r="H26" i="3" s="1"/>
  <c r="I25" i="3" s="1"/>
  <c r="J24" i="3" s="1"/>
  <c r="K23" i="3" s="1"/>
  <c r="L22" i="3" s="1"/>
  <c r="M21" i="3" s="1"/>
  <c r="N20" i="3" s="1"/>
  <c r="O19" i="3" s="1"/>
  <c r="P18" i="3" s="1"/>
  <c r="Q17" i="3" s="1"/>
  <c r="R16" i="3" s="1"/>
  <c r="S15" i="3" s="1"/>
  <c r="D18" i="3"/>
  <c r="E17" i="3" s="1"/>
  <c r="F16" i="3" s="1"/>
  <c r="G15" i="3" s="1"/>
  <c r="H14" i="3" s="1"/>
  <c r="I13" i="3" s="1"/>
  <c r="J12" i="3" s="1"/>
  <c r="K11" i="3" s="1"/>
  <c r="L10" i="3" s="1"/>
  <c r="M9" i="3" s="1"/>
  <c r="N8" i="3" s="1"/>
  <c r="O7" i="3" s="1"/>
  <c r="P6" i="3" s="1"/>
  <c r="Q5" i="3" s="1"/>
  <c r="R4" i="3" s="1"/>
  <c r="S3" i="3" s="1"/>
  <c r="T2" i="3" s="1"/>
  <c r="X2" i="3" s="1"/>
  <c r="D409" i="3"/>
  <c r="E408" i="3" s="1"/>
  <c r="F407" i="3" s="1"/>
  <c r="G406" i="3" s="1"/>
  <c r="H405" i="3" s="1"/>
  <c r="I404" i="3" s="1"/>
  <c r="J403" i="3" s="1"/>
  <c r="K402" i="3" s="1"/>
  <c r="L401" i="3" s="1"/>
  <c r="M400" i="3" s="1"/>
  <c r="N399" i="3" s="1"/>
  <c r="O398" i="3" s="1"/>
  <c r="P397" i="3" s="1"/>
  <c r="Q396" i="3" s="1"/>
  <c r="R395" i="3" s="1"/>
  <c r="S394" i="3" s="1"/>
  <c r="T393" i="3" s="1"/>
  <c r="X393" i="3" s="1"/>
  <c r="Y393" i="3" s="1"/>
  <c r="D313" i="3"/>
  <c r="D205" i="3"/>
  <c r="E204" i="3" s="1"/>
  <c r="F203" i="3" s="1"/>
  <c r="G202" i="3" s="1"/>
  <c r="H201" i="3" s="1"/>
  <c r="I200" i="3" s="1"/>
  <c r="J199" i="3" s="1"/>
  <c r="K198" i="3" s="1"/>
  <c r="L197" i="3" s="1"/>
  <c r="M196" i="3" s="1"/>
  <c r="N195" i="3" s="1"/>
  <c r="O194" i="3" s="1"/>
  <c r="P193" i="3" s="1"/>
  <c r="Q192" i="3" s="1"/>
  <c r="R191" i="3" s="1"/>
  <c r="S190" i="3" s="1"/>
  <c r="T189" i="3" s="1"/>
  <c r="X189" i="3" s="1"/>
  <c r="Y189" i="3" s="1"/>
  <c r="D97" i="3"/>
  <c r="E96" i="3" s="1"/>
  <c r="F95" i="3" s="1"/>
  <c r="G94" i="3" s="1"/>
  <c r="H93" i="3" s="1"/>
  <c r="I92" i="3" s="1"/>
  <c r="J91" i="3" s="1"/>
  <c r="K90" i="3" s="1"/>
  <c r="L89" i="3" s="1"/>
  <c r="M88" i="3" s="1"/>
  <c r="N87" i="3" s="1"/>
  <c r="O86" i="3" s="1"/>
  <c r="P85" i="3" s="1"/>
  <c r="Q84" i="3" s="1"/>
  <c r="R83" i="3" s="1"/>
  <c r="S82" i="3" s="1"/>
  <c r="T81" i="3" s="1"/>
  <c r="X81" i="3" s="1"/>
  <c r="Y81" i="3" s="1"/>
  <c r="D296" i="3"/>
  <c r="E295" i="3" s="1"/>
  <c r="F294" i="3" s="1"/>
  <c r="G293" i="3" s="1"/>
  <c r="H292" i="3" s="1"/>
  <c r="I291" i="3" s="1"/>
  <c r="J290" i="3" s="1"/>
  <c r="K289" i="3" s="1"/>
  <c r="L288" i="3" s="1"/>
  <c r="M287" i="3" s="1"/>
  <c r="N286" i="3" s="1"/>
  <c r="O285" i="3" s="1"/>
  <c r="P284" i="3" s="1"/>
  <c r="Q283" i="3" s="1"/>
  <c r="R282" i="3" s="1"/>
  <c r="S281" i="3" s="1"/>
  <c r="T280" i="3" s="1"/>
  <c r="X280" i="3" s="1"/>
  <c r="Y280" i="3" s="1"/>
  <c r="D176" i="3"/>
  <c r="E175" i="3" s="1"/>
  <c r="F174" i="3" s="1"/>
  <c r="G173" i="3" s="1"/>
  <c r="H172" i="3" s="1"/>
  <c r="I171" i="3" s="1"/>
  <c r="J170" i="3" s="1"/>
  <c r="K169" i="3" s="1"/>
  <c r="L168" i="3" s="1"/>
  <c r="M167" i="3" s="1"/>
  <c r="N166" i="3" s="1"/>
  <c r="O165" i="3" s="1"/>
  <c r="P164" i="3" s="1"/>
  <c r="Q163" i="3" s="1"/>
  <c r="R162" i="3" s="1"/>
  <c r="S161" i="3" s="1"/>
  <c r="D330" i="3"/>
  <c r="E329" i="3" s="1"/>
  <c r="F328" i="3" s="1"/>
  <c r="G327" i="3" s="1"/>
  <c r="H326" i="3" s="1"/>
  <c r="I325" i="3" s="1"/>
  <c r="J324" i="3" s="1"/>
  <c r="K323" i="3" s="1"/>
  <c r="L322" i="3" s="1"/>
  <c r="M321" i="3" s="1"/>
  <c r="N320" i="3" s="1"/>
  <c r="O319" i="3" s="1"/>
  <c r="P318" i="3" s="1"/>
  <c r="Q317" i="3" s="1"/>
  <c r="R316" i="3" s="1"/>
  <c r="S315" i="3" s="1"/>
  <c r="D413" i="3"/>
  <c r="E412" i="3" s="1"/>
  <c r="F411" i="3" s="1"/>
  <c r="G410" i="3" s="1"/>
  <c r="H409" i="3" s="1"/>
  <c r="I408" i="3" s="1"/>
  <c r="J407" i="3" s="1"/>
  <c r="K406" i="3" s="1"/>
  <c r="L405" i="3" s="1"/>
  <c r="M404" i="3" s="1"/>
  <c r="N403" i="3" s="1"/>
  <c r="O402" i="3" s="1"/>
  <c r="P401" i="3" s="1"/>
  <c r="Q400" i="3" s="1"/>
  <c r="R399" i="3" s="1"/>
  <c r="S398" i="3" s="1"/>
  <c r="T397" i="3" s="1"/>
  <c r="X397" i="3" s="1"/>
  <c r="D401" i="3"/>
  <c r="E400" i="3" s="1"/>
  <c r="F399" i="3" s="1"/>
  <c r="G398" i="3" s="1"/>
  <c r="H397" i="3" s="1"/>
  <c r="I396" i="3" s="1"/>
  <c r="J395" i="3" s="1"/>
  <c r="K394" i="3" s="1"/>
  <c r="L393" i="3" s="1"/>
  <c r="M392" i="3" s="1"/>
  <c r="N391" i="3" s="1"/>
  <c r="O390" i="3" s="1"/>
  <c r="P389" i="3" s="1"/>
  <c r="Q388" i="3" s="1"/>
  <c r="R387" i="3" s="1"/>
  <c r="S386" i="3" s="1"/>
  <c r="D389" i="3"/>
  <c r="E388" i="3" s="1"/>
  <c r="F387" i="3" s="1"/>
  <c r="G386" i="3" s="1"/>
  <c r="H385" i="3" s="1"/>
  <c r="I384" i="3" s="1"/>
  <c r="J383" i="3" s="1"/>
  <c r="K382" i="3" s="1"/>
  <c r="L381" i="3" s="1"/>
  <c r="M380" i="3" s="1"/>
  <c r="N379" i="3" s="1"/>
  <c r="O378" i="3" s="1"/>
  <c r="P377" i="3" s="1"/>
  <c r="Q376" i="3" s="1"/>
  <c r="R375" i="3" s="1"/>
  <c r="S374" i="3" s="1"/>
  <c r="D377" i="3"/>
  <c r="E376" i="3" s="1"/>
  <c r="F375" i="3" s="1"/>
  <c r="G374" i="3" s="1"/>
  <c r="H373" i="3" s="1"/>
  <c r="I372" i="3" s="1"/>
  <c r="J371" i="3" s="1"/>
  <c r="K370" i="3" s="1"/>
  <c r="L369" i="3" s="1"/>
  <c r="M368" i="3" s="1"/>
  <c r="N367" i="3" s="1"/>
  <c r="O366" i="3" s="1"/>
  <c r="P365" i="3" s="1"/>
  <c r="Q364" i="3" s="1"/>
  <c r="R363" i="3" s="1"/>
  <c r="S362" i="3" s="1"/>
  <c r="T361" i="3" s="1"/>
  <c r="X361" i="3" s="1"/>
  <c r="Y361" i="3" s="1"/>
  <c r="D365" i="3"/>
  <c r="E364" i="3" s="1"/>
  <c r="F363" i="3" s="1"/>
  <c r="G362" i="3" s="1"/>
  <c r="H361" i="3" s="1"/>
  <c r="I360" i="3" s="1"/>
  <c r="J359" i="3" s="1"/>
  <c r="K358" i="3" s="1"/>
  <c r="L357" i="3" s="1"/>
  <c r="M356" i="3" s="1"/>
  <c r="N355" i="3" s="1"/>
  <c r="O354" i="3" s="1"/>
  <c r="P353" i="3" s="1"/>
  <c r="Q352" i="3" s="1"/>
  <c r="R351" i="3" s="1"/>
  <c r="S350" i="3" s="1"/>
  <c r="D353" i="3"/>
  <c r="E352" i="3" s="1"/>
  <c r="F351" i="3" s="1"/>
  <c r="G350" i="3" s="1"/>
  <c r="H349" i="3" s="1"/>
  <c r="I348" i="3" s="1"/>
  <c r="J347" i="3" s="1"/>
  <c r="K346" i="3" s="1"/>
  <c r="L345" i="3" s="1"/>
  <c r="M344" i="3" s="1"/>
  <c r="N343" i="3" s="1"/>
  <c r="O342" i="3" s="1"/>
  <c r="P341" i="3" s="1"/>
  <c r="Q340" i="3" s="1"/>
  <c r="R339" i="3" s="1"/>
  <c r="S338" i="3" s="1"/>
  <c r="D341" i="3"/>
  <c r="E340" i="3" s="1"/>
  <c r="F339" i="3" s="1"/>
  <c r="G338" i="3" s="1"/>
  <c r="H337" i="3" s="1"/>
  <c r="I336" i="3" s="1"/>
  <c r="J335" i="3" s="1"/>
  <c r="K334" i="3" s="1"/>
  <c r="L333" i="3" s="1"/>
  <c r="M332" i="3" s="1"/>
  <c r="N331" i="3" s="1"/>
  <c r="O330" i="3" s="1"/>
  <c r="P329" i="3" s="1"/>
  <c r="Q328" i="3" s="1"/>
  <c r="R327" i="3" s="1"/>
  <c r="S326" i="3" s="1"/>
  <c r="D329" i="3"/>
  <c r="E328" i="3" s="1"/>
  <c r="F327" i="3" s="1"/>
  <c r="G326" i="3" s="1"/>
  <c r="H325" i="3" s="1"/>
  <c r="I324" i="3" s="1"/>
  <c r="J323" i="3" s="1"/>
  <c r="K322" i="3" s="1"/>
  <c r="L321" i="3" s="1"/>
  <c r="M320" i="3" s="1"/>
  <c r="N319" i="3" s="1"/>
  <c r="O318" i="3" s="1"/>
  <c r="P317" i="3" s="1"/>
  <c r="Q316" i="3" s="1"/>
  <c r="R315" i="3" s="1"/>
  <c r="S314" i="3" s="1"/>
  <c r="D317" i="3"/>
  <c r="E316" i="3" s="1"/>
  <c r="F315" i="3" s="1"/>
  <c r="G314" i="3" s="1"/>
  <c r="H313" i="3" s="1"/>
  <c r="I312" i="3" s="1"/>
  <c r="J311" i="3" s="1"/>
  <c r="K310" i="3" s="1"/>
  <c r="L309" i="3" s="1"/>
  <c r="M308" i="3" s="1"/>
  <c r="N307" i="3" s="1"/>
  <c r="O306" i="3" s="1"/>
  <c r="P305" i="3" s="1"/>
  <c r="Q304" i="3" s="1"/>
  <c r="R303" i="3" s="1"/>
  <c r="S302" i="3" s="1"/>
  <c r="D305" i="3"/>
  <c r="E304" i="3" s="1"/>
  <c r="F303" i="3" s="1"/>
  <c r="G302" i="3" s="1"/>
  <c r="H301" i="3" s="1"/>
  <c r="I300" i="3" s="1"/>
  <c r="J299" i="3" s="1"/>
  <c r="K298" i="3" s="1"/>
  <c r="L297" i="3" s="1"/>
  <c r="M296" i="3" s="1"/>
  <c r="N295" i="3" s="1"/>
  <c r="O294" i="3" s="1"/>
  <c r="P293" i="3" s="1"/>
  <c r="Q292" i="3" s="1"/>
  <c r="R291" i="3" s="1"/>
  <c r="S290" i="3" s="1"/>
  <c r="D293" i="3"/>
  <c r="E292" i="3" s="1"/>
  <c r="F291" i="3" s="1"/>
  <c r="G290" i="3" s="1"/>
  <c r="H289" i="3" s="1"/>
  <c r="I288" i="3" s="1"/>
  <c r="J287" i="3" s="1"/>
  <c r="K286" i="3" s="1"/>
  <c r="L285" i="3" s="1"/>
  <c r="M284" i="3" s="1"/>
  <c r="N283" i="3" s="1"/>
  <c r="O282" i="3" s="1"/>
  <c r="P281" i="3" s="1"/>
  <c r="Q280" i="3" s="1"/>
  <c r="R279" i="3" s="1"/>
  <c r="S278" i="3" s="1"/>
  <c r="D281" i="3"/>
  <c r="E280" i="3" s="1"/>
  <c r="F279" i="3" s="1"/>
  <c r="G278" i="3" s="1"/>
  <c r="H277" i="3" s="1"/>
  <c r="I276" i="3" s="1"/>
  <c r="J275" i="3" s="1"/>
  <c r="K274" i="3" s="1"/>
  <c r="L273" i="3" s="1"/>
  <c r="M272" i="3" s="1"/>
  <c r="N271" i="3" s="1"/>
  <c r="O270" i="3" s="1"/>
  <c r="P269" i="3" s="1"/>
  <c r="Q268" i="3" s="1"/>
  <c r="R267" i="3" s="1"/>
  <c r="S266" i="3" s="1"/>
  <c r="D269" i="3"/>
  <c r="E268" i="3" s="1"/>
  <c r="F267" i="3" s="1"/>
  <c r="G266" i="3" s="1"/>
  <c r="H265" i="3" s="1"/>
  <c r="I264" i="3" s="1"/>
  <c r="J263" i="3" s="1"/>
  <c r="K262" i="3" s="1"/>
  <c r="L261" i="3" s="1"/>
  <c r="M260" i="3" s="1"/>
  <c r="N259" i="3" s="1"/>
  <c r="O258" i="3" s="1"/>
  <c r="P257" i="3" s="1"/>
  <c r="Q256" i="3" s="1"/>
  <c r="R255" i="3" s="1"/>
  <c r="S254" i="3" s="1"/>
  <c r="D257" i="3"/>
  <c r="E256" i="3" s="1"/>
  <c r="F255" i="3" s="1"/>
  <c r="G254" i="3" s="1"/>
  <c r="H253" i="3" s="1"/>
  <c r="I252" i="3" s="1"/>
  <c r="J251" i="3" s="1"/>
  <c r="K250" i="3" s="1"/>
  <c r="L249" i="3" s="1"/>
  <c r="M248" i="3" s="1"/>
  <c r="N247" i="3" s="1"/>
  <c r="O246" i="3" s="1"/>
  <c r="P245" i="3" s="1"/>
  <c r="Q244" i="3" s="1"/>
  <c r="R243" i="3" s="1"/>
  <c r="S242" i="3" s="1"/>
  <c r="D245" i="3"/>
  <c r="E244" i="3" s="1"/>
  <c r="F243" i="3" s="1"/>
  <c r="G242" i="3" s="1"/>
  <c r="H241" i="3" s="1"/>
  <c r="I240" i="3" s="1"/>
  <c r="J239" i="3" s="1"/>
  <c r="K238" i="3" s="1"/>
  <c r="L237" i="3" s="1"/>
  <c r="M236" i="3" s="1"/>
  <c r="N235" i="3" s="1"/>
  <c r="O234" i="3" s="1"/>
  <c r="P233" i="3" s="1"/>
  <c r="Q232" i="3" s="1"/>
  <c r="R231" i="3" s="1"/>
  <c r="S230" i="3" s="1"/>
  <c r="D233" i="3"/>
  <c r="E232" i="3" s="1"/>
  <c r="F231" i="3" s="1"/>
  <c r="G230" i="3" s="1"/>
  <c r="H229" i="3" s="1"/>
  <c r="I228" i="3" s="1"/>
  <c r="J227" i="3" s="1"/>
  <c r="K226" i="3" s="1"/>
  <c r="L225" i="3" s="1"/>
  <c r="M224" i="3" s="1"/>
  <c r="N223" i="3" s="1"/>
  <c r="O222" i="3" s="1"/>
  <c r="P221" i="3" s="1"/>
  <c r="Q220" i="3" s="1"/>
  <c r="R219" i="3" s="1"/>
  <c r="S218" i="3" s="1"/>
  <c r="D221" i="3"/>
  <c r="E220" i="3" s="1"/>
  <c r="F219" i="3" s="1"/>
  <c r="G218" i="3" s="1"/>
  <c r="H217" i="3" s="1"/>
  <c r="I216" i="3" s="1"/>
  <c r="J215" i="3" s="1"/>
  <c r="K214" i="3" s="1"/>
  <c r="L213" i="3" s="1"/>
  <c r="M212" i="3" s="1"/>
  <c r="N211" i="3" s="1"/>
  <c r="O210" i="3" s="1"/>
  <c r="P209" i="3" s="1"/>
  <c r="Q208" i="3" s="1"/>
  <c r="R207" i="3" s="1"/>
  <c r="S206" i="3" s="1"/>
  <c r="D209" i="3"/>
  <c r="E208" i="3" s="1"/>
  <c r="F207" i="3" s="1"/>
  <c r="G206" i="3" s="1"/>
  <c r="H205" i="3" s="1"/>
  <c r="I204" i="3" s="1"/>
  <c r="J203" i="3" s="1"/>
  <c r="K202" i="3" s="1"/>
  <c r="L201" i="3" s="1"/>
  <c r="M200" i="3" s="1"/>
  <c r="N199" i="3" s="1"/>
  <c r="O198" i="3" s="1"/>
  <c r="P197" i="3" s="1"/>
  <c r="Q196" i="3" s="1"/>
  <c r="R195" i="3" s="1"/>
  <c r="S194" i="3" s="1"/>
  <c r="D197" i="3"/>
  <c r="E196" i="3" s="1"/>
  <c r="F195" i="3" s="1"/>
  <c r="G194" i="3" s="1"/>
  <c r="H193" i="3" s="1"/>
  <c r="I192" i="3" s="1"/>
  <c r="J191" i="3" s="1"/>
  <c r="K190" i="3" s="1"/>
  <c r="L189" i="3" s="1"/>
  <c r="M188" i="3" s="1"/>
  <c r="N187" i="3" s="1"/>
  <c r="O186" i="3" s="1"/>
  <c r="P185" i="3" s="1"/>
  <c r="Q184" i="3" s="1"/>
  <c r="R183" i="3" s="1"/>
  <c r="S182" i="3" s="1"/>
  <c r="D185" i="3"/>
  <c r="E184" i="3" s="1"/>
  <c r="F183" i="3" s="1"/>
  <c r="G182" i="3" s="1"/>
  <c r="H181" i="3" s="1"/>
  <c r="I180" i="3" s="1"/>
  <c r="J179" i="3" s="1"/>
  <c r="K178" i="3" s="1"/>
  <c r="L177" i="3" s="1"/>
  <c r="M176" i="3" s="1"/>
  <c r="N175" i="3" s="1"/>
  <c r="O174" i="3" s="1"/>
  <c r="P173" i="3" s="1"/>
  <c r="Q172" i="3" s="1"/>
  <c r="R171" i="3" s="1"/>
  <c r="S170" i="3" s="1"/>
  <c r="D173" i="3"/>
  <c r="E172" i="3" s="1"/>
  <c r="F171" i="3" s="1"/>
  <c r="G170" i="3" s="1"/>
  <c r="H169" i="3" s="1"/>
  <c r="I168" i="3" s="1"/>
  <c r="J167" i="3" s="1"/>
  <c r="K166" i="3" s="1"/>
  <c r="L165" i="3" s="1"/>
  <c r="M164" i="3" s="1"/>
  <c r="N163" i="3" s="1"/>
  <c r="O162" i="3" s="1"/>
  <c r="P161" i="3" s="1"/>
  <c r="Q160" i="3" s="1"/>
  <c r="R159" i="3" s="1"/>
  <c r="S158" i="3" s="1"/>
  <c r="D161" i="3"/>
  <c r="E160" i="3" s="1"/>
  <c r="F159" i="3" s="1"/>
  <c r="G158" i="3" s="1"/>
  <c r="H157" i="3" s="1"/>
  <c r="I156" i="3" s="1"/>
  <c r="J155" i="3" s="1"/>
  <c r="K154" i="3" s="1"/>
  <c r="L153" i="3" s="1"/>
  <c r="M152" i="3" s="1"/>
  <c r="N151" i="3" s="1"/>
  <c r="O150" i="3" s="1"/>
  <c r="P149" i="3" s="1"/>
  <c r="Q148" i="3" s="1"/>
  <c r="R147" i="3" s="1"/>
  <c r="S146" i="3" s="1"/>
  <c r="D149" i="3"/>
  <c r="E148" i="3" s="1"/>
  <c r="F147" i="3" s="1"/>
  <c r="G146" i="3" s="1"/>
  <c r="H145" i="3" s="1"/>
  <c r="I144" i="3" s="1"/>
  <c r="J143" i="3" s="1"/>
  <c r="K142" i="3" s="1"/>
  <c r="L141" i="3" s="1"/>
  <c r="M140" i="3" s="1"/>
  <c r="N139" i="3" s="1"/>
  <c r="O138" i="3" s="1"/>
  <c r="P137" i="3" s="1"/>
  <c r="Q136" i="3" s="1"/>
  <c r="R135" i="3" s="1"/>
  <c r="S134" i="3" s="1"/>
  <c r="D137" i="3"/>
  <c r="E136" i="3" s="1"/>
  <c r="F135" i="3" s="1"/>
  <c r="G134" i="3" s="1"/>
  <c r="H133" i="3" s="1"/>
  <c r="I132" i="3" s="1"/>
  <c r="J131" i="3" s="1"/>
  <c r="K130" i="3" s="1"/>
  <c r="L129" i="3" s="1"/>
  <c r="M128" i="3" s="1"/>
  <c r="N127" i="3" s="1"/>
  <c r="O126" i="3" s="1"/>
  <c r="P125" i="3" s="1"/>
  <c r="Q124" i="3" s="1"/>
  <c r="R123" i="3" s="1"/>
  <c r="S122" i="3" s="1"/>
  <c r="D125" i="3"/>
  <c r="E124" i="3" s="1"/>
  <c r="F123" i="3" s="1"/>
  <c r="G122" i="3" s="1"/>
  <c r="H121" i="3" s="1"/>
  <c r="I120" i="3" s="1"/>
  <c r="J119" i="3" s="1"/>
  <c r="K118" i="3" s="1"/>
  <c r="L117" i="3" s="1"/>
  <c r="M116" i="3" s="1"/>
  <c r="N115" i="3" s="1"/>
  <c r="O114" i="3" s="1"/>
  <c r="P113" i="3" s="1"/>
  <c r="Q112" i="3" s="1"/>
  <c r="R111" i="3" s="1"/>
  <c r="S110" i="3" s="1"/>
  <c r="D113" i="3"/>
  <c r="E112" i="3" s="1"/>
  <c r="F111" i="3" s="1"/>
  <c r="G110" i="3" s="1"/>
  <c r="H109" i="3" s="1"/>
  <c r="I108" i="3" s="1"/>
  <c r="J107" i="3" s="1"/>
  <c r="K106" i="3" s="1"/>
  <c r="L105" i="3" s="1"/>
  <c r="M104" i="3" s="1"/>
  <c r="N103" i="3" s="1"/>
  <c r="O102" i="3" s="1"/>
  <c r="P101" i="3" s="1"/>
  <c r="Q100" i="3" s="1"/>
  <c r="R99" i="3" s="1"/>
  <c r="S98" i="3" s="1"/>
  <c r="D101" i="3"/>
  <c r="E100" i="3" s="1"/>
  <c r="F99" i="3" s="1"/>
  <c r="G98" i="3" s="1"/>
  <c r="H97" i="3" s="1"/>
  <c r="I96" i="3" s="1"/>
  <c r="J95" i="3" s="1"/>
  <c r="K94" i="3" s="1"/>
  <c r="L93" i="3" s="1"/>
  <c r="M92" i="3" s="1"/>
  <c r="N91" i="3" s="1"/>
  <c r="O90" i="3" s="1"/>
  <c r="P89" i="3" s="1"/>
  <c r="Q88" i="3" s="1"/>
  <c r="R87" i="3" s="1"/>
  <c r="S86" i="3" s="1"/>
  <c r="D89" i="3"/>
  <c r="E88" i="3" s="1"/>
  <c r="F87" i="3" s="1"/>
  <c r="G86" i="3" s="1"/>
  <c r="H85" i="3" s="1"/>
  <c r="I84" i="3" s="1"/>
  <c r="J83" i="3" s="1"/>
  <c r="K82" i="3" s="1"/>
  <c r="L81" i="3" s="1"/>
  <c r="M80" i="3" s="1"/>
  <c r="N79" i="3" s="1"/>
  <c r="O78" i="3" s="1"/>
  <c r="P77" i="3" s="1"/>
  <c r="Q76" i="3" s="1"/>
  <c r="R75" i="3" s="1"/>
  <c r="S74" i="3" s="1"/>
  <c r="D77" i="3"/>
  <c r="E76" i="3" s="1"/>
  <c r="F75" i="3" s="1"/>
  <c r="G74" i="3" s="1"/>
  <c r="H73" i="3" s="1"/>
  <c r="I72" i="3" s="1"/>
  <c r="J71" i="3" s="1"/>
  <c r="K70" i="3" s="1"/>
  <c r="L69" i="3" s="1"/>
  <c r="M68" i="3" s="1"/>
  <c r="N67" i="3" s="1"/>
  <c r="O66" i="3" s="1"/>
  <c r="P65" i="3" s="1"/>
  <c r="Q64" i="3" s="1"/>
  <c r="R63" i="3" s="1"/>
  <c r="S62" i="3" s="1"/>
  <c r="D65" i="3"/>
  <c r="E64" i="3" s="1"/>
  <c r="F63" i="3" s="1"/>
  <c r="G62" i="3" s="1"/>
  <c r="H61" i="3" s="1"/>
  <c r="I60" i="3" s="1"/>
  <c r="J59" i="3" s="1"/>
  <c r="K58" i="3" s="1"/>
  <c r="L57" i="3" s="1"/>
  <c r="M56" i="3" s="1"/>
  <c r="N55" i="3" s="1"/>
  <c r="O54" i="3" s="1"/>
  <c r="P53" i="3" s="1"/>
  <c r="Q52" i="3" s="1"/>
  <c r="R51" i="3" s="1"/>
  <c r="S50" i="3" s="1"/>
  <c r="D53" i="3"/>
  <c r="E52" i="3" s="1"/>
  <c r="F51" i="3" s="1"/>
  <c r="G50" i="3" s="1"/>
  <c r="H49" i="3" s="1"/>
  <c r="I48" i="3" s="1"/>
  <c r="J47" i="3" s="1"/>
  <c r="K46" i="3" s="1"/>
  <c r="L45" i="3" s="1"/>
  <c r="M44" i="3" s="1"/>
  <c r="N43" i="3" s="1"/>
  <c r="O42" i="3" s="1"/>
  <c r="P41" i="3" s="1"/>
  <c r="Q40" i="3" s="1"/>
  <c r="R39" i="3" s="1"/>
  <c r="S38" i="3" s="1"/>
  <c r="D41" i="3"/>
  <c r="E40" i="3" s="1"/>
  <c r="F39" i="3" s="1"/>
  <c r="G38" i="3" s="1"/>
  <c r="H37" i="3" s="1"/>
  <c r="I36" i="3" s="1"/>
  <c r="J35" i="3" s="1"/>
  <c r="K34" i="3" s="1"/>
  <c r="L33" i="3" s="1"/>
  <c r="M32" i="3" s="1"/>
  <c r="N31" i="3" s="1"/>
  <c r="O30" i="3" s="1"/>
  <c r="P29" i="3" s="1"/>
  <c r="Q28" i="3" s="1"/>
  <c r="R27" i="3" s="1"/>
  <c r="S26" i="3" s="1"/>
  <c r="D29" i="3"/>
  <c r="E28" i="3" s="1"/>
  <c r="F27" i="3" s="1"/>
  <c r="G26" i="3" s="1"/>
  <c r="H25" i="3" s="1"/>
  <c r="I24" i="3" s="1"/>
  <c r="J23" i="3" s="1"/>
  <c r="K22" i="3" s="1"/>
  <c r="L21" i="3" s="1"/>
  <c r="M20" i="3" s="1"/>
  <c r="N19" i="3" s="1"/>
  <c r="O18" i="3" s="1"/>
  <c r="P17" i="3" s="1"/>
  <c r="Q16" i="3" s="1"/>
  <c r="R15" i="3" s="1"/>
  <c r="S14" i="3" s="1"/>
  <c r="D17" i="3"/>
  <c r="E16" i="3" s="1"/>
  <c r="F15" i="3" s="1"/>
  <c r="G14" i="3" s="1"/>
  <c r="H13" i="3" s="1"/>
  <c r="I12" i="3" s="1"/>
  <c r="J11" i="3" s="1"/>
  <c r="K10" i="3" s="1"/>
  <c r="L9" i="3" s="1"/>
  <c r="M8" i="3" s="1"/>
  <c r="N7" i="3" s="1"/>
  <c r="O6" i="3" s="1"/>
  <c r="P5" i="3" s="1"/>
  <c r="Q4" i="3" s="1"/>
  <c r="R3" i="3" s="1"/>
  <c r="S2" i="3" s="1"/>
  <c r="D5" i="3"/>
  <c r="E4" i="3" s="1"/>
  <c r="F3" i="3" s="1"/>
  <c r="G2" i="3" s="1"/>
  <c r="D385" i="3"/>
  <c r="D229" i="3"/>
  <c r="D25" i="3"/>
  <c r="D263" i="3"/>
  <c r="E262" i="3" s="1"/>
  <c r="F261" i="3" s="1"/>
  <c r="G260" i="3" s="1"/>
  <c r="H259" i="3" s="1"/>
  <c r="I258" i="3" s="1"/>
  <c r="J257" i="3" s="1"/>
  <c r="K256" i="3" s="1"/>
  <c r="L255" i="3" s="1"/>
  <c r="M254" i="3" s="1"/>
  <c r="N253" i="3" s="1"/>
  <c r="O252" i="3" s="1"/>
  <c r="P251" i="3" s="1"/>
  <c r="Q250" i="3" s="1"/>
  <c r="R249" i="3" s="1"/>
  <c r="S248" i="3" s="1"/>
  <c r="D370" i="3"/>
  <c r="E369" i="3" s="1"/>
  <c r="F368" i="3" s="1"/>
  <c r="G367" i="3" s="1"/>
  <c r="H366" i="3" s="1"/>
  <c r="I365" i="3" s="1"/>
  <c r="J364" i="3" s="1"/>
  <c r="K363" i="3" s="1"/>
  <c r="L362" i="3" s="1"/>
  <c r="M361" i="3" s="1"/>
  <c r="N360" i="3" s="1"/>
  <c r="O359" i="3" s="1"/>
  <c r="P358" i="3" s="1"/>
  <c r="Q357" i="3" s="1"/>
  <c r="R356" i="3" s="1"/>
  <c r="S355" i="3" s="1"/>
  <c r="T354" i="3" s="1"/>
  <c r="X354" i="3" s="1"/>
  <c r="Y354" i="3" s="1"/>
  <c r="D262" i="3"/>
  <c r="E261" i="3" s="1"/>
  <c r="F260" i="3" s="1"/>
  <c r="G259" i="3" s="1"/>
  <c r="H258" i="3" s="1"/>
  <c r="I257" i="3" s="1"/>
  <c r="J256" i="3" s="1"/>
  <c r="K255" i="3" s="1"/>
  <c r="L254" i="3" s="1"/>
  <c r="M253" i="3" s="1"/>
  <c r="N252" i="3" s="1"/>
  <c r="O251" i="3" s="1"/>
  <c r="P250" i="3" s="1"/>
  <c r="Q249" i="3" s="1"/>
  <c r="R248" i="3" s="1"/>
  <c r="S247" i="3" s="1"/>
  <c r="D333" i="3"/>
  <c r="E332" i="3" s="1"/>
  <c r="F331" i="3" s="1"/>
  <c r="G330" i="3" s="1"/>
  <c r="H329" i="3" s="1"/>
  <c r="I328" i="3" s="1"/>
  <c r="J327" i="3" s="1"/>
  <c r="K326" i="3" s="1"/>
  <c r="L325" i="3" s="1"/>
  <c r="M324" i="3" s="1"/>
  <c r="N323" i="3" s="1"/>
  <c r="O322" i="3" s="1"/>
  <c r="P321" i="3" s="1"/>
  <c r="Q320" i="3" s="1"/>
  <c r="R319" i="3" s="1"/>
  <c r="S318" i="3" s="1"/>
  <c r="T317" i="3" s="1"/>
  <c r="X317" i="3" s="1"/>
  <c r="Y317" i="3" s="1"/>
  <c r="D344" i="3"/>
  <c r="D212" i="3"/>
  <c r="E211" i="3" s="1"/>
  <c r="F210" i="3" s="1"/>
  <c r="G209" i="3" s="1"/>
  <c r="H208" i="3" s="1"/>
  <c r="I207" i="3" s="1"/>
  <c r="J206" i="3" s="1"/>
  <c r="K205" i="3" s="1"/>
  <c r="L204" i="3" s="1"/>
  <c r="M203" i="3" s="1"/>
  <c r="N202" i="3" s="1"/>
  <c r="O201" i="3" s="1"/>
  <c r="P200" i="3" s="1"/>
  <c r="Q199" i="3" s="1"/>
  <c r="R198" i="3" s="1"/>
  <c r="S197" i="3" s="1"/>
  <c r="D415" i="3"/>
  <c r="E414" i="3" s="1"/>
  <c r="F413" i="3" s="1"/>
  <c r="G412" i="3" s="1"/>
  <c r="H411" i="3" s="1"/>
  <c r="I410" i="3" s="1"/>
  <c r="J409" i="3" s="1"/>
  <c r="K408" i="3" s="1"/>
  <c r="L407" i="3" s="1"/>
  <c r="M406" i="3" s="1"/>
  <c r="N405" i="3" s="1"/>
  <c r="O404" i="3" s="1"/>
  <c r="P403" i="3" s="1"/>
  <c r="Q402" i="3" s="1"/>
  <c r="R401" i="3" s="1"/>
  <c r="S400" i="3" s="1"/>
  <c r="D390" i="3"/>
  <c r="D342" i="3"/>
  <c r="E341" i="3" s="1"/>
  <c r="F340" i="3" s="1"/>
  <c r="G339" i="3" s="1"/>
  <c r="H338" i="3" s="1"/>
  <c r="I337" i="3" s="1"/>
  <c r="J336" i="3" s="1"/>
  <c r="K335" i="3" s="1"/>
  <c r="L334" i="3" s="1"/>
  <c r="M333" i="3" s="1"/>
  <c r="N332" i="3" s="1"/>
  <c r="O331" i="3" s="1"/>
  <c r="P330" i="3" s="1"/>
  <c r="Q329" i="3" s="1"/>
  <c r="R328" i="3" s="1"/>
  <c r="S327" i="3" s="1"/>
  <c r="D412" i="3"/>
  <c r="E411" i="3" s="1"/>
  <c r="F410" i="3" s="1"/>
  <c r="G409" i="3" s="1"/>
  <c r="H408" i="3" s="1"/>
  <c r="I407" i="3" s="1"/>
  <c r="J406" i="3" s="1"/>
  <c r="K405" i="3" s="1"/>
  <c r="L404" i="3" s="1"/>
  <c r="M403" i="3" s="1"/>
  <c r="N402" i="3" s="1"/>
  <c r="O401" i="3" s="1"/>
  <c r="P400" i="3" s="1"/>
  <c r="Q399" i="3" s="1"/>
  <c r="R398" i="3" s="1"/>
  <c r="S397" i="3" s="1"/>
  <c r="D400" i="3"/>
  <c r="E399" i="3" s="1"/>
  <c r="F398" i="3" s="1"/>
  <c r="G397" i="3" s="1"/>
  <c r="H396" i="3" s="1"/>
  <c r="I395" i="3" s="1"/>
  <c r="J394" i="3" s="1"/>
  <c r="K393" i="3" s="1"/>
  <c r="L392" i="3" s="1"/>
  <c r="M391" i="3" s="1"/>
  <c r="N390" i="3" s="1"/>
  <c r="O389" i="3" s="1"/>
  <c r="P388" i="3" s="1"/>
  <c r="Q387" i="3" s="1"/>
  <c r="R386" i="3" s="1"/>
  <c r="S385" i="3" s="1"/>
  <c r="D388" i="3"/>
  <c r="E387" i="3" s="1"/>
  <c r="F386" i="3" s="1"/>
  <c r="G385" i="3" s="1"/>
  <c r="H384" i="3" s="1"/>
  <c r="I383" i="3" s="1"/>
  <c r="J382" i="3" s="1"/>
  <c r="K381" i="3" s="1"/>
  <c r="L380" i="3" s="1"/>
  <c r="M379" i="3" s="1"/>
  <c r="N378" i="3" s="1"/>
  <c r="O377" i="3" s="1"/>
  <c r="P376" i="3" s="1"/>
  <c r="Q375" i="3" s="1"/>
  <c r="R374" i="3" s="1"/>
  <c r="S373" i="3" s="1"/>
  <c r="D376" i="3"/>
  <c r="E375" i="3" s="1"/>
  <c r="F374" i="3" s="1"/>
  <c r="G373" i="3" s="1"/>
  <c r="H372" i="3" s="1"/>
  <c r="I371" i="3" s="1"/>
  <c r="J370" i="3" s="1"/>
  <c r="K369" i="3" s="1"/>
  <c r="L368" i="3" s="1"/>
  <c r="M367" i="3" s="1"/>
  <c r="N366" i="3" s="1"/>
  <c r="O365" i="3" s="1"/>
  <c r="P364" i="3" s="1"/>
  <c r="Q363" i="3" s="1"/>
  <c r="R362" i="3" s="1"/>
  <c r="S361" i="3" s="1"/>
  <c r="D364" i="3"/>
  <c r="E363" i="3" s="1"/>
  <c r="F362" i="3" s="1"/>
  <c r="G361" i="3" s="1"/>
  <c r="H360" i="3" s="1"/>
  <c r="I359" i="3" s="1"/>
  <c r="J358" i="3" s="1"/>
  <c r="K357" i="3" s="1"/>
  <c r="L356" i="3" s="1"/>
  <c r="M355" i="3" s="1"/>
  <c r="N354" i="3" s="1"/>
  <c r="O353" i="3" s="1"/>
  <c r="P352" i="3" s="1"/>
  <c r="Q351" i="3" s="1"/>
  <c r="R350" i="3" s="1"/>
  <c r="S349" i="3" s="1"/>
  <c r="D352" i="3"/>
  <c r="E351" i="3" s="1"/>
  <c r="F350" i="3" s="1"/>
  <c r="G349" i="3" s="1"/>
  <c r="H348" i="3" s="1"/>
  <c r="I347" i="3" s="1"/>
  <c r="J346" i="3" s="1"/>
  <c r="K345" i="3" s="1"/>
  <c r="L344" i="3" s="1"/>
  <c r="M343" i="3" s="1"/>
  <c r="N342" i="3" s="1"/>
  <c r="O341" i="3" s="1"/>
  <c r="P340" i="3" s="1"/>
  <c r="Q339" i="3" s="1"/>
  <c r="R338" i="3" s="1"/>
  <c r="S337" i="3" s="1"/>
  <c r="D340" i="3"/>
  <c r="E339" i="3" s="1"/>
  <c r="F338" i="3" s="1"/>
  <c r="G337" i="3" s="1"/>
  <c r="H336" i="3" s="1"/>
  <c r="I335" i="3" s="1"/>
  <c r="J334" i="3" s="1"/>
  <c r="K333" i="3" s="1"/>
  <c r="L332" i="3" s="1"/>
  <c r="M331" i="3" s="1"/>
  <c r="N330" i="3" s="1"/>
  <c r="O329" i="3" s="1"/>
  <c r="P328" i="3" s="1"/>
  <c r="Q327" i="3" s="1"/>
  <c r="R326" i="3" s="1"/>
  <c r="S325" i="3" s="1"/>
  <c r="D328" i="3"/>
  <c r="E327" i="3" s="1"/>
  <c r="F326" i="3" s="1"/>
  <c r="G325" i="3" s="1"/>
  <c r="H324" i="3" s="1"/>
  <c r="I323" i="3" s="1"/>
  <c r="J322" i="3" s="1"/>
  <c r="K321" i="3" s="1"/>
  <c r="L320" i="3" s="1"/>
  <c r="M319" i="3" s="1"/>
  <c r="N318" i="3" s="1"/>
  <c r="O317" i="3" s="1"/>
  <c r="P316" i="3" s="1"/>
  <c r="Q315" i="3" s="1"/>
  <c r="R314" i="3" s="1"/>
  <c r="S313" i="3" s="1"/>
  <c r="D316" i="3"/>
  <c r="E315" i="3" s="1"/>
  <c r="F314" i="3" s="1"/>
  <c r="G313" i="3" s="1"/>
  <c r="H312" i="3" s="1"/>
  <c r="I311" i="3" s="1"/>
  <c r="J310" i="3" s="1"/>
  <c r="K309" i="3" s="1"/>
  <c r="L308" i="3" s="1"/>
  <c r="M307" i="3" s="1"/>
  <c r="N306" i="3" s="1"/>
  <c r="O305" i="3" s="1"/>
  <c r="P304" i="3" s="1"/>
  <c r="Q303" i="3" s="1"/>
  <c r="R302" i="3" s="1"/>
  <c r="S301" i="3" s="1"/>
  <c r="D304" i="3"/>
  <c r="E303" i="3" s="1"/>
  <c r="F302" i="3" s="1"/>
  <c r="G301" i="3" s="1"/>
  <c r="H300" i="3" s="1"/>
  <c r="I299" i="3" s="1"/>
  <c r="J298" i="3" s="1"/>
  <c r="K297" i="3" s="1"/>
  <c r="L296" i="3" s="1"/>
  <c r="M295" i="3" s="1"/>
  <c r="N294" i="3" s="1"/>
  <c r="O293" i="3" s="1"/>
  <c r="P292" i="3" s="1"/>
  <c r="Q291" i="3" s="1"/>
  <c r="R290" i="3" s="1"/>
  <c r="S289" i="3" s="1"/>
  <c r="D292" i="3"/>
  <c r="E291" i="3" s="1"/>
  <c r="F290" i="3" s="1"/>
  <c r="G289" i="3" s="1"/>
  <c r="H288" i="3" s="1"/>
  <c r="I287" i="3" s="1"/>
  <c r="J286" i="3" s="1"/>
  <c r="K285" i="3" s="1"/>
  <c r="L284" i="3" s="1"/>
  <c r="M283" i="3" s="1"/>
  <c r="N282" i="3" s="1"/>
  <c r="O281" i="3" s="1"/>
  <c r="P280" i="3" s="1"/>
  <c r="Q279" i="3" s="1"/>
  <c r="R278" i="3" s="1"/>
  <c r="S277" i="3" s="1"/>
  <c r="D280" i="3"/>
  <c r="E279" i="3" s="1"/>
  <c r="F278" i="3" s="1"/>
  <c r="G277" i="3" s="1"/>
  <c r="H276" i="3" s="1"/>
  <c r="I275" i="3" s="1"/>
  <c r="J274" i="3" s="1"/>
  <c r="K273" i="3" s="1"/>
  <c r="L272" i="3" s="1"/>
  <c r="M271" i="3" s="1"/>
  <c r="N270" i="3" s="1"/>
  <c r="O269" i="3" s="1"/>
  <c r="P268" i="3" s="1"/>
  <c r="Q267" i="3" s="1"/>
  <c r="R266" i="3" s="1"/>
  <c r="S265" i="3" s="1"/>
  <c r="D268" i="3"/>
  <c r="E267" i="3" s="1"/>
  <c r="F266" i="3" s="1"/>
  <c r="G265" i="3" s="1"/>
  <c r="H264" i="3" s="1"/>
  <c r="I263" i="3" s="1"/>
  <c r="J262" i="3" s="1"/>
  <c r="K261" i="3" s="1"/>
  <c r="L260" i="3" s="1"/>
  <c r="M259" i="3" s="1"/>
  <c r="N258" i="3" s="1"/>
  <c r="O257" i="3" s="1"/>
  <c r="P256" i="3" s="1"/>
  <c r="Q255" i="3" s="1"/>
  <c r="R254" i="3" s="1"/>
  <c r="S253" i="3" s="1"/>
  <c r="D256" i="3"/>
  <c r="E255" i="3" s="1"/>
  <c r="F254" i="3" s="1"/>
  <c r="G253" i="3" s="1"/>
  <c r="H252" i="3" s="1"/>
  <c r="I251" i="3" s="1"/>
  <c r="J250" i="3" s="1"/>
  <c r="K249" i="3" s="1"/>
  <c r="L248" i="3" s="1"/>
  <c r="M247" i="3" s="1"/>
  <c r="N246" i="3" s="1"/>
  <c r="O245" i="3" s="1"/>
  <c r="P244" i="3" s="1"/>
  <c r="Q243" i="3" s="1"/>
  <c r="R242" i="3" s="1"/>
  <c r="S241" i="3" s="1"/>
  <c r="D244" i="3"/>
  <c r="E243" i="3" s="1"/>
  <c r="F242" i="3" s="1"/>
  <c r="G241" i="3" s="1"/>
  <c r="H240" i="3" s="1"/>
  <c r="I239" i="3" s="1"/>
  <c r="J238" i="3" s="1"/>
  <c r="K237" i="3" s="1"/>
  <c r="L236" i="3" s="1"/>
  <c r="M235" i="3" s="1"/>
  <c r="N234" i="3" s="1"/>
  <c r="O233" i="3" s="1"/>
  <c r="P232" i="3" s="1"/>
  <c r="Q231" i="3" s="1"/>
  <c r="R230" i="3" s="1"/>
  <c r="S229" i="3" s="1"/>
  <c r="D232" i="3"/>
  <c r="E231" i="3" s="1"/>
  <c r="F230" i="3" s="1"/>
  <c r="G229" i="3" s="1"/>
  <c r="H228" i="3" s="1"/>
  <c r="I227" i="3" s="1"/>
  <c r="J226" i="3" s="1"/>
  <c r="K225" i="3" s="1"/>
  <c r="L224" i="3" s="1"/>
  <c r="M223" i="3" s="1"/>
  <c r="N222" i="3" s="1"/>
  <c r="O221" i="3" s="1"/>
  <c r="P220" i="3" s="1"/>
  <c r="Q219" i="3" s="1"/>
  <c r="R218" i="3" s="1"/>
  <c r="S217" i="3" s="1"/>
  <c r="D220" i="3"/>
  <c r="E219" i="3" s="1"/>
  <c r="F218" i="3" s="1"/>
  <c r="G217" i="3" s="1"/>
  <c r="H216" i="3" s="1"/>
  <c r="I215" i="3" s="1"/>
  <c r="J214" i="3" s="1"/>
  <c r="K213" i="3" s="1"/>
  <c r="L212" i="3" s="1"/>
  <c r="M211" i="3" s="1"/>
  <c r="N210" i="3" s="1"/>
  <c r="O209" i="3" s="1"/>
  <c r="P208" i="3" s="1"/>
  <c r="Q207" i="3" s="1"/>
  <c r="R206" i="3" s="1"/>
  <c r="S205" i="3" s="1"/>
  <c r="D208" i="3"/>
  <c r="E207" i="3" s="1"/>
  <c r="F206" i="3" s="1"/>
  <c r="G205" i="3" s="1"/>
  <c r="H204" i="3" s="1"/>
  <c r="I203" i="3" s="1"/>
  <c r="J202" i="3" s="1"/>
  <c r="K201" i="3" s="1"/>
  <c r="L200" i="3" s="1"/>
  <c r="M199" i="3" s="1"/>
  <c r="N198" i="3" s="1"/>
  <c r="O197" i="3" s="1"/>
  <c r="P196" i="3" s="1"/>
  <c r="Q195" i="3" s="1"/>
  <c r="R194" i="3" s="1"/>
  <c r="S193" i="3" s="1"/>
  <c r="D196" i="3"/>
  <c r="E195" i="3" s="1"/>
  <c r="F194" i="3" s="1"/>
  <c r="G193" i="3" s="1"/>
  <c r="H192" i="3" s="1"/>
  <c r="I191" i="3" s="1"/>
  <c r="J190" i="3" s="1"/>
  <c r="K189" i="3" s="1"/>
  <c r="L188" i="3" s="1"/>
  <c r="M187" i="3" s="1"/>
  <c r="N186" i="3" s="1"/>
  <c r="O185" i="3" s="1"/>
  <c r="P184" i="3" s="1"/>
  <c r="Q183" i="3" s="1"/>
  <c r="R182" i="3" s="1"/>
  <c r="S181" i="3" s="1"/>
  <c r="D184" i="3"/>
  <c r="E183" i="3" s="1"/>
  <c r="F182" i="3" s="1"/>
  <c r="G181" i="3" s="1"/>
  <c r="H180" i="3" s="1"/>
  <c r="I179" i="3" s="1"/>
  <c r="J178" i="3" s="1"/>
  <c r="K177" i="3" s="1"/>
  <c r="L176" i="3" s="1"/>
  <c r="M175" i="3" s="1"/>
  <c r="N174" i="3" s="1"/>
  <c r="O173" i="3" s="1"/>
  <c r="P172" i="3" s="1"/>
  <c r="Q171" i="3" s="1"/>
  <c r="R170" i="3" s="1"/>
  <c r="S169" i="3" s="1"/>
  <c r="D172" i="3"/>
  <c r="E171" i="3" s="1"/>
  <c r="F170" i="3" s="1"/>
  <c r="G169" i="3" s="1"/>
  <c r="H168" i="3" s="1"/>
  <c r="I167" i="3" s="1"/>
  <c r="J166" i="3" s="1"/>
  <c r="K165" i="3" s="1"/>
  <c r="L164" i="3" s="1"/>
  <c r="M163" i="3" s="1"/>
  <c r="N162" i="3" s="1"/>
  <c r="O161" i="3" s="1"/>
  <c r="P160" i="3" s="1"/>
  <c r="Q159" i="3" s="1"/>
  <c r="R158" i="3" s="1"/>
  <c r="S157" i="3" s="1"/>
  <c r="D160" i="3"/>
  <c r="E159" i="3" s="1"/>
  <c r="F158" i="3" s="1"/>
  <c r="G157" i="3" s="1"/>
  <c r="H156" i="3" s="1"/>
  <c r="I155" i="3" s="1"/>
  <c r="J154" i="3" s="1"/>
  <c r="K153" i="3" s="1"/>
  <c r="L152" i="3" s="1"/>
  <c r="M151" i="3" s="1"/>
  <c r="N150" i="3" s="1"/>
  <c r="O149" i="3" s="1"/>
  <c r="P148" i="3" s="1"/>
  <c r="Q147" i="3" s="1"/>
  <c r="R146" i="3" s="1"/>
  <c r="S145" i="3" s="1"/>
  <c r="D148" i="3"/>
  <c r="E147" i="3" s="1"/>
  <c r="F146" i="3" s="1"/>
  <c r="G145" i="3" s="1"/>
  <c r="H144" i="3" s="1"/>
  <c r="I143" i="3" s="1"/>
  <c r="J142" i="3" s="1"/>
  <c r="K141" i="3" s="1"/>
  <c r="L140" i="3" s="1"/>
  <c r="M139" i="3" s="1"/>
  <c r="N138" i="3" s="1"/>
  <c r="O137" i="3" s="1"/>
  <c r="P136" i="3" s="1"/>
  <c r="Q135" i="3" s="1"/>
  <c r="R134" i="3" s="1"/>
  <c r="S133" i="3" s="1"/>
  <c r="D136" i="3"/>
  <c r="E135" i="3" s="1"/>
  <c r="F134" i="3" s="1"/>
  <c r="G133" i="3" s="1"/>
  <c r="H132" i="3" s="1"/>
  <c r="I131" i="3" s="1"/>
  <c r="J130" i="3" s="1"/>
  <c r="K129" i="3" s="1"/>
  <c r="L128" i="3" s="1"/>
  <c r="M127" i="3" s="1"/>
  <c r="N126" i="3" s="1"/>
  <c r="O125" i="3" s="1"/>
  <c r="P124" i="3" s="1"/>
  <c r="Q123" i="3" s="1"/>
  <c r="R122" i="3" s="1"/>
  <c r="S121" i="3" s="1"/>
  <c r="D124" i="3"/>
  <c r="E123" i="3" s="1"/>
  <c r="F122" i="3" s="1"/>
  <c r="G121" i="3" s="1"/>
  <c r="H120" i="3" s="1"/>
  <c r="I119" i="3" s="1"/>
  <c r="J118" i="3" s="1"/>
  <c r="K117" i="3" s="1"/>
  <c r="L116" i="3" s="1"/>
  <c r="M115" i="3" s="1"/>
  <c r="N114" i="3" s="1"/>
  <c r="O113" i="3" s="1"/>
  <c r="P112" i="3" s="1"/>
  <c r="Q111" i="3" s="1"/>
  <c r="R110" i="3" s="1"/>
  <c r="S109" i="3" s="1"/>
  <c r="D112" i="3"/>
  <c r="E111" i="3" s="1"/>
  <c r="F110" i="3" s="1"/>
  <c r="G109" i="3" s="1"/>
  <c r="H108" i="3" s="1"/>
  <c r="I107" i="3" s="1"/>
  <c r="J106" i="3" s="1"/>
  <c r="K105" i="3" s="1"/>
  <c r="L104" i="3" s="1"/>
  <c r="M103" i="3" s="1"/>
  <c r="N102" i="3" s="1"/>
  <c r="O101" i="3" s="1"/>
  <c r="P100" i="3" s="1"/>
  <c r="Q99" i="3" s="1"/>
  <c r="R98" i="3" s="1"/>
  <c r="S97" i="3" s="1"/>
  <c r="D100" i="3"/>
  <c r="E99" i="3" s="1"/>
  <c r="F98" i="3" s="1"/>
  <c r="G97" i="3" s="1"/>
  <c r="H96" i="3" s="1"/>
  <c r="I95" i="3" s="1"/>
  <c r="J94" i="3" s="1"/>
  <c r="K93" i="3" s="1"/>
  <c r="L92" i="3" s="1"/>
  <c r="M91" i="3" s="1"/>
  <c r="N90" i="3" s="1"/>
  <c r="O89" i="3" s="1"/>
  <c r="P88" i="3" s="1"/>
  <c r="Q87" i="3" s="1"/>
  <c r="R86" i="3" s="1"/>
  <c r="S85" i="3" s="1"/>
  <c r="D88" i="3"/>
  <c r="E87" i="3" s="1"/>
  <c r="F86" i="3" s="1"/>
  <c r="G85" i="3" s="1"/>
  <c r="H84" i="3" s="1"/>
  <c r="I83" i="3" s="1"/>
  <c r="J82" i="3" s="1"/>
  <c r="K81" i="3" s="1"/>
  <c r="L80" i="3" s="1"/>
  <c r="M79" i="3" s="1"/>
  <c r="N78" i="3" s="1"/>
  <c r="O77" i="3" s="1"/>
  <c r="P76" i="3" s="1"/>
  <c r="Q75" i="3" s="1"/>
  <c r="R74" i="3" s="1"/>
  <c r="S73" i="3" s="1"/>
  <c r="D76" i="3"/>
  <c r="E75" i="3" s="1"/>
  <c r="F74" i="3" s="1"/>
  <c r="G73" i="3" s="1"/>
  <c r="H72" i="3" s="1"/>
  <c r="I71" i="3" s="1"/>
  <c r="J70" i="3" s="1"/>
  <c r="K69" i="3" s="1"/>
  <c r="L68" i="3" s="1"/>
  <c r="M67" i="3" s="1"/>
  <c r="N66" i="3" s="1"/>
  <c r="O65" i="3" s="1"/>
  <c r="P64" i="3" s="1"/>
  <c r="Q63" i="3" s="1"/>
  <c r="R62" i="3" s="1"/>
  <c r="S61" i="3" s="1"/>
  <c r="D64" i="3"/>
  <c r="E63" i="3" s="1"/>
  <c r="F62" i="3" s="1"/>
  <c r="G61" i="3" s="1"/>
  <c r="H60" i="3" s="1"/>
  <c r="I59" i="3" s="1"/>
  <c r="J58" i="3" s="1"/>
  <c r="K57" i="3" s="1"/>
  <c r="L56" i="3" s="1"/>
  <c r="M55" i="3" s="1"/>
  <c r="N54" i="3" s="1"/>
  <c r="O53" i="3" s="1"/>
  <c r="P52" i="3" s="1"/>
  <c r="Q51" i="3" s="1"/>
  <c r="R50" i="3" s="1"/>
  <c r="S49" i="3" s="1"/>
  <c r="D52" i="3"/>
  <c r="E51" i="3" s="1"/>
  <c r="F50" i="3" s="1"/>
  <c r="G49" i="3" s="1"/>
  <c r="H48" i="3" s="1"/>
  <c r="I47" i="3" s="1"/>
  <c r="J46" i="3" s="1"/>
  <c r="K45" i="3" s="1"/>
  <c r="L44" i="3" s="1"/>
  <c r="M43" i="3" s="1"/>
  <c r="N42" i="3" s="1"/>
  <c r="O41" i="3" s="1"/>
  <c r="P40" i="3" s="1"/>
  <c r="Q39" i="3" s="1"/>
  <c r="R38" i="3" s="1"/>
  <c r="S37" i="3" s="1"/>
  <c r="D40" i="3"/>
  <c r="E39" i="3" s="1"/>
  <c r="F38" i="3" s="1"/>
  <c r="G37" i="3" s="1"/>
  <c r="H36" i="3" s="1"/>
  <c r="I35" i="3" s="1"/>
  <c r="J34" i="3" s="1"/>
  <c r="K33" i="3" s="1"/>
  <c r="L32" i="3" s="1"/>
  <c r="M31" i="3" s="1"/>
  <c r="N30" i="3" s="1"/>
  <c r="O29" i="3" s="1"/>
  <c r="P28" i="3" s="1"/>
  <c r="Q27" i="3" s="1"/>
  <c r="R26" i="3" s="1"/>
  <c r="S25" i="3" s="1"/>
  <c r="D28" i="3"/>
  <c r="E27" i="3" s="1"/>
  <c r="F26" i="3" s="1"/>
  <c r="G25" i="3" s="1"/>
  <c r="H24" i="3" s="1"/>
  <c r="I23" i="3" s="1"/>
  <c r="J22" i="3" s="1"/>
  <c r="K21" i="3" s="1"/>
  <c r="L20" i="3" s="1"/>
  <c r="M19" i="3" s="1"/>
  <c r="N18" i="3" s="1"/>
  <c r="O17" i="3" s="1"/>
  <c r="P16" i="3" s="1"/>
  <c r="Q15" i="3" s="1"/>
  <c r="R14" i="3" s="1"/>
  <c r="S13" i="3" s="1"/>
  <c r="D16" i="3"/>
  <c r="E15" i="3" s="1"/>
  <c r="F14" i="3" s="1"/>
  <c r="G13" i="3" s="1"/>
  <c r="H12" i="3" s="1"/>
  <c r="I11" i="3" s="1"/>
  <c r="J10" i="3" s="1"/>
  <c r="K9" i="3" s="1"/>
  <c r="L8" i="3" s="1"/>
  <c r="M7" i="3" s="1"/>
  <c r="N6" i="3" s="1"/>
  <c r="O5" i="3" s="1"/>
  <c r="P4" i="3" s="1"/>
  <c r="Q3" i="3" s="1"/>
  <c r="R2" i="3" s="1"/>
  <c r="D4" i="3"/>
  <c r="E3" i="3" s="1"/>
  <c r="F2" i="3" s="1"/>
  <c r="D337" i="3"/>
  <c r="D265" i="3"/>
  <c r="D169" i="3"/>
  <c r="D133" i="3"/>
  <c r="D109" i="3"/>
  <c r="D61" i="3"/>
  <c r="D239" i="3"/>
  <c r="D382" i="3"/>
  <c r="E381" i="3" s="1"/>
  <c r="F380" i="3" s="1"/>
  <c r="G379" i="3" s="1"/>
  <c r="H378" i="3" s="1"/>
  <c r="I377" i="3" s="1"/>
  <c r="J376" i="3" s="1"/>
  <c r="K375" i="3" s="1"/>
  <c r="L374" i="3" s="1"/>
  <c r="M373" i="3" s="1"/>
  <c r="N372" i="3" s="1"/>
  <c r="O371" i="3" s="1"/>
  <c r="P370" i="3" s="1"/>
  <c r="Q369" i="3" s="1"/>
  <c r="R368" i="3" s="1"/>
  <c r="S367" i="3" s="1"/>
  <c r="D322" i="3"/>
  <c r="E321" i="3" s="1"/>
  <c r="F320" i="3" s="1"/>
  <c r="G319" i="3" s="1"/>
  <c r="H318" i="3" s="1"/>
  <c r="I317" i="3" s="1"/>
  <c r="J316" i="3" s="1"/>
  <c r="K315" i="3" s="1"/>
  <c r="L314" i="3" s="1"/>
  <c r="M313" i="3" s="1"/>
  <c r="N312" i="3" s="1"/>
  <c r="O311" i="3" s="1"/>
  <c r="P310" i="3" s="1"/>
  <c r="Q309" i="3" s="1"/>
  <c r="R308" i="3" s="1"/>
  <c r="S307" i="3" s="1"/>
  <c r="T306" i="3" s="1"/>
  <c r="X306" i="3" s="1"/>
  <c r="Y306" i="3" s="1"/>
  <c r="D369" i="3"/>
  <c r="E368" i="3" s="1"/>
  <c r="F367" i="3" s="1"/>
  <c r="G366" i="3" s="1"/>
  <c r="H365" i="3" s="1"/>
  <c r="I364" i="3" s="1"/>
  <c r="J363" i="3" s="1"/>
  <c r="K362" i="3" s="1"/>
  <c r="L361" i="3" s="1"/>
  <c r="M360" i="3" s="1"/>
  <c r="N359" i="3" s="1"/>
  <c r="O358" i="3" s="1"/>
  <c r="P357" i="3" s="1"/>
  <c r="Q356" i="3" s="1"/>
  <c r="R355" i="3" s="1"/>
  <c r="S354" i="3" s="1"/>
  <c r="D273" i="3"/>
  <c r="E272" i="3" s="1"/>
  <c r="F271" i="3" s="1"/>
  <c r="G270" i="3" s="1"/>
  <c r="H269" i="3" s="1"/>
  <c r="I268" i="3" s="1"/>
  <c r="J267" i="3" s="1"/>
  <c r="K266" i="3" s="1"/>
  <c r="L265" i="3" s="1"/>
  <c r="M264" i="3" s="1"/>
  <c r="N263" i="3" s="1"/>
  <c r="O262" i="3" s="1"/>
  <c r="P261" i="3" s="1"/>
  <c r="Q260" i="3" s="1"/>
  <c r="R259" i="3" s="1"/>
  <c r="S258" i="3" s="1"/>
  <c r="D392" i="3"/>
  <c r="E391" i="3" s="1"/>
  <c r="F390" i="3" s="1"/>
  <c r="G389" i="3" s="1"/>
  <c r="H388" i="3" s="1"/>
  <c r="I387" i="3" s="1"/>
  <c r="J386" i="3" s="1"/>
  <c r="K385" i="3" s="1"/>
  <c r="L384" i="3" s="1"/>
  <c r="M383" i="3" s="1"/>
  <c r="N382" i="3" s="1"/>
  <c r="O381" i="3" s="1"/>
  <c r="P380" i="3" s="1"/>
  <c r="Q379" i="3" s="1"/>
  <c r="R378" i="3" s="1"/>
  <c r="S377" i="3" s="1"/>
  <c r="D308" i="3"/>
  <c r="D236" i="3"/>
  <c r="E235" i="3" s="1"/>
  <c r="F234" i="3" s="1"/>
  <c r="G233" i="3" s="1"/>
  <c r="H232" i="3" s="1"/>
  <c r="I231" i="3" s="1"/>
  <c r="J230" i="3" s="1"/>
  <c r="K229" i="3" s="1"/>
  <c r="L228" i="3" s="1"/>
  <c r="M227" i="3" s="1"/>
  <c r="N226" i="3" s="1"/>
  <c r="O225" i="3" s="1"/>
  <c r="P224" i="3" s="1"/>
  <c r="Q223" i="3" s="1"/>
  <c r="R222" i="3" s="1"/>
  <c r="S221" i="3" s="1"/>
  <c r="D379" i="3"/>
  <c r="E378" i="3" s="1"/>
  <c r="F377" i="3" s="1"/>
  <c r="G376" i="3" s="1"/>
  <c r="H375" i="3" s="1"/>
  <c r="I374" i="3" s="1"/>
  <c r="J373" i="3" s="1"/>
  <c r="K372" i="3" s="1"/>
  <c r="L371" i="3" s="1"/>
  <c r="M370" i="3" s="1"/>
  <c r="N369" i="3" s="1"/>
  <c r="O368" i="3" s="1"/>
  <c r="P367" i="3" s="1"/>
  <c r="Q366" i="3" s="1"/>
  <c r="R365" i="3" s="1"/>
  <c r="S364" i="3" s="1"/>
  <c r="D414" i="3"/>
  <c r="E413" i="3" s="1"/>
  <c r="F412" i="3" s="1"/>
  <c r="G411" i="3" s="1"/>
  <c r="H410" i="3" s="1"/>
  <c r="I409" i="3" s="1"/>
  <c r="J408" i="3" s="1"/>
  <c r="K407" i="3" s="1"/>
  <c r="L406" i="3" s="1"/>
  <c r="M405" i="3" s="1"/>
  <c r="N404" i="3" s="1"/>
  <c r="O403" i="3" s="1"/>
  <c r="P402" i="3" s="1"/>
  <c r="Q401" i="3" s="1"/>
  <c r="R400" i="3" s="1"/>
  <c r="S399" i="3" s="1"/>
  <c r="D366" i="3"/>
  <c r="E365" i="3" s="1"/>
  <c r="F364" i="3" s="1"/>
  <c r="G363" i="3" s="1"/>
  <c r="H362" i="3" s="1"/>
  <c r="I361" i="3" s="1"/>
  <c r="J360" i="3" s="1"/>
  <c r="K359" i="3" s="1"/>
  <c r="L358" i="3" s="1"/>
  <c r="M357" i="3" s="1"/>
  <c r="N356" i="3" s="1"/>
  <c r="O355" i="3" s="1"/>
  <c r="P354" i="3" s="1"/>
  <c r="Q353" i="3" s="1"/>
  <c r="R352" i="3" s="1"/>
  <c r="S351" i="3" s="1"/>
  <c r="D411" i="3"/>
  <c r="E410" i="3" s="1"/>
  <c r="F409" i="3" s="1"/>
  <c r="G408" i="3" s="1"/>
  <c r="H407" i="3" s="1"/>
  <c r="I406" i="3" s="1"/>
  <c r="J405" i="3" s="1"/>
  <c r="K404" i="3" s="1"/>
  <c r="L403" i="3" s="1"/>
  <c r="M402" i="3" s="1"/>
  <c r="N401" i="3" s="1"/>
  <c r="O400" i="3" s="1"/>
  <c r="P399" i="3" s="1"/>
  <c r="Q398" i="3" s="1"/>
  <c r="R397" i="3" s="1"/>
  <c r="S396" i="3" s="1"/>
  <c r="D399" i="3"/>
  <c r="E398" i="3" s="1"/>
  <c r="F397" i="3" s="1"/>
  <c r="G396" i="3" s="1"/>
  <c r="H395" i="3" s="1"/>
  <c r="I394" i="3" s="1"/>
  <c r="J393" i="3" s="1"/>
  <c r="K392" i="3" s="1"/>
  <c r="L391" i="3" s="1"/>
  <c r="M390" i="3" s="1"/>
  <c r="N389" i="3" s="1"/>
  <c r="O388" i="3" s="1"/>
  <c r="P387" i="3" s="1"/>
  <c r="Q386" i="3" s="1"/>
  <c r="R385" i="3" s="1"/>
  <c r="S384" i="3" s="1"/>
  <c r="D387" i="3"/>
  <c r="E386" i="3" s="1"/>
  <c r="F385" i="3" s="1"/>
  <c r="G384" i="3" s="1"/>
  <c r="H383" i="3" s="1"/>
  <c r="I382" i="3" s="1"/>
  <c r="J381" i="3" s="1"/>
  <c r="K380" i="3" s="1"/>
  <c r="L379" i="3" s="1"/>
  <c r="M378" i="3" s="1"/>
  <c r="N377" i="3" s="1"/>
  <c r="O376" i="3" s="1"/>
  <c r="P375" i="3" s="1"/>
  <c r="Q374" i="3" s="1"/>
  <c r="R373" i="3" s="1"/>
  <c r="S372" i="3" s="1"/>
  <c r="D375" i="3"/>
  <c r="E374" i="3" s="1"/>
  <c r="F373" i="3" s="1"/>
  <c r="G372" i="3" s="1"/>
  <c r="H371" i="3" s="1"/>
  <c r="I370" i="3" s="1"/>
  <c r="J369" i="3" s="1"/>
  <c r="K368" i="3" s="1"/>
  <c r="L367" i="3" s="1"/>
  <c r="M366" i="3" s="1"/>
  <c r="N365" i="3" s="1"/>
  <c r="O364" i="3" s="1"/>
  <c r="P363" i="3" s="1"/>
  <c r="Q362" i="3" s="1"/>
  <c r="R361" i="3" s="1"/>
  <c r="S360" i="3" s="1"/>
  <c r="D363" i="3"/>
  <c r="E362" i="3" s="1"/>
  <c r="F361" i="3" s="1"/>
  <c r="G360" i="3" s="1"/>
  <c r="H359" i="3" s="1"/>
  <c r="I358" i="3" s="1"/>
  <c r="J357" i="3" s="1"/>
  <c r="K356" i="3" s="1"/>
  <c r="L355" i="3" s="1"/>
  <c r="M354" i="3" s="1"/>
  <c r="N353" i="3" s="1"/>
  <c r="O352" i="3" s="1"/>
  <c r="P351" i="3" s="1"/>
  <c r="Q350" i="3" s="1"/>
  <c r="R349" i="3" s="1"/>
  <c r="S348" i="3" s="1"/>
  <c r="D351" i="3"/>
  <c r="E350" i="3" s="1"/>
  <c r="F349" i="3" s="1"/>
  <c r="G348" i="3" s="1"/>
  <c r="H347" i="3" s="1"/>
  <c r="I346" i="3" s="1"/>
  <c r="J345" i="3" s="1"/>
  <c r="K344" i="3" s="1"/>
  <c r="L343" i="3" s="1"/>
  <c r="M342" i="3" s="1"/>
  <c r="N341" i="3" s="1"/>
  <c r="O340" i="3" s="1"/>
  <c r="P339" i="3" s="1"/>
  <c r="Q338" i="3" s="1"/>
  <c r="R337" i="3" s="1"/>
  <c r="S336" i="3" s="1"/>
  <c r="D339" i="3"/>
  <c r="E338" i="3" s="1"/>
  <c r="F337" i="3" s="1"/>
  <c r="G336" i="3" s="1"/>
  <c r="H335" i="3" s="1"/>
  <c r="I334" i="3" s="1"/>
  <c r="J333" i="3" s="1"/>
  <c r="K332" i="3" s="1"/>
  <c r="L331" i="3" s="1"/>
  <c r="M330" i="3" s="1"/>
  <c r="N329" i="3" s="1"/>
  <c r="O328" i="3" s="1"/>
  <c r="P327" i="3" s="1"/>
  <c r="Q326" i="3" s="1"/>
  <c r="R325" i="3" s="1"/>
  <c r="S324" i="3" s="1"/>
  <c r="D327" i="3"/>
  <c r="E326" i="3" s="1"/>
  <c r="F325" i="3" s="1"/>
  <c r="G324" i="3" s="1"/>
  <c r="H323" i="3" s="1"/>
  <c r="I322" i="3" s="1"/>
  <c r="J321" i="3" s="1"/>
  <c r="K320" i="3" s="1"/>
  <c r="L319" i="3" s="1"/>
  <c r="M318" i="3" s="1"/>
  <c r="N317" i="3" s="1"/>
  <c r="O316" i="3" s="1"/>
  <c r="P315" i="3" s="1"/>
  <c r="Q314" i="3" s="1"/>
  <c r="R313" i="3" s="1"/>
  <c r="S312" i="3" s="1"/>
  <c r="D315" i="3"/>
  <c r="E314" i="3" s="1"/>
  <c r="F313" i="3" s="1"/>
  <c r="G312" i="3" s="1"/>
  <c r="H311" i="3" s="1"/>
  <c r="I310" i="3" s="1"/>
  <c r="J309" i="3" s="1"/>
  <c r="K308" i="3" s="1"/>
  <c r="L307" i="3" s="1"/>
  <c r="M306" i="3" s="1"/>
  <c r="N305" i="3" s="1"/>
  <c r="O304" i="3" s="1"/>
  <c r="P303" i="3" s="1"/>
  <c r="Q302" i="3" s="1"/>
  <c r="R301" i="3" s="1"/>
  <c r="S300" i="3" s="1"/>
  <c r="D303" i="3"/>
  <c r="E302" i="3" s="1"/>
  <c r="F301" i="3" s="1"/>
  <c r="G300" i="3" s="1"/>
  <c r="H299" i="3" s="1"/>
  <c r="I298" i="3" s="1"/>
  <c r="J297" i="3" s="1"/>
  <c r="K296" i="3" s="1"/>
  <c r="L295" i="3" s="1"/>
  <c r="M294" i="3" s="1"/>
  <c r="N293" i="3" s="1"/>
  <c r="O292" i="3" s="1"/>
  <c r="P291" i="3" s="1"/>
  <c r="Q290" i="3" s="1"/>
  <c r="R289" i="3" s="1"/>
  <c r="S288" i="3" s="1"/>
  <c r="D291" i="3"/>
  <c r="E290" i="3" s="1"/>
  <c r="F289" i="3" s="1"/>
  <c r="G288" i="3" s="1"/>
  <c r="H287" i="3" s="1"/>
  <c r="I286" i="3" s="1"/>
  <c r="J285" i="3" s="1"/>
  <c r="K284" i="3" s="1"/>
  <c r="L283" i="3" s="1"/>
  <c r="M282" i="3" s="1"/>
  <c r="N281" i="3" s="1"/>
  <c r="O280" i="3" s="1"/>
  <c r="P279" i="3" s="1"/>
  <c r="Q278" i="3" s="1"/>
  <c r="R277" i="3" s="1"/>
  <c r="S276" i="3" s="1"/>
  <c r="D279" i="3"/>
  <c r="E278" i="3" s="1"/>
  <c r="F277" i="3" s="1"/>
  <c r="G276" i="3" s="1"/>
  <c r="H275" i="3" s="1"/>
  <c r="I274" i="3" s="1"/>
  <c r="J273" i="3" s="1"/>
  <c r="K272" i="3" s="1"/>
  <c r="L271" i="3" s="1"/>
  <c r="M270" i="3" s="1"/>
  <c r="N269" i="3" s="1"/>
  <c r="O268" i="3" s="1"/>
  <c r="P267" i="3" s="1"/>
  <c r="Q266" i="3" s="1"/>
  <c r="R265" i="3" s="1"/>
  <c r="S264" i="3" s="1"/>
  <c r="D267" i="3"/>
  <c r="E266" i="3" s="1"/>
  <c r="F265" i="3" s="1"/>
  <c r="G264" i="3" s="1"/>
  <c r="H263" i="3" s="1"/>
  <c r="I262" i="3" s="1"/>
  <c r="J261" i="3" s="1"/>
  <c r="K260" i="3" s="1"/>
  <c r="L259" i="3" s="1"/>
  <c r="M258" i="3" s="1"/>
  <c r="N257" i="3" s="1"/>
  <c r="O256" i="3" s="1"/>
  <c r="P255" i="3" s="1"/>
  <c r="Q254" i="3" s="1"/>
  <c r="R253" i="3" s="1"/>
  <c r="S252" i="3" s="1"/>
  <c r="D255" i="3"/>
  <c r="E254" i="3" s="1"/>
  <c r="F253" i="3" s="1"/>
  <c r="G252" i="3" s="1"/>
  <c r="H251" i="3" s="1"/>
  <c r="I250" i="3" s="1"/>
  <c r="J249" i="3" s="1"/>
  <c r="K248" i="3" s="1"/>
  <c r="L247" i="3" s="1"/>
  <c r="M246" i="3" s="1"/>
  <c r="N245" i="3" s="1"/>
  <c r="O244" i="3" s="1"/>
  <c r="P243" i="3" s="1"/>
  <c r="Q242" i="3" s="1"/>
  <c r="R241" i="3" s="1"/>
  <c r="S240" i="3" s="1"/>
  <c r="D243" i="3"/>
  <c r="E242" i="3" s="1"/>
  <c r="F241" i="3" s="1"/>
  <c r="G240" i="3" s="1"/>
  <c r="H239" i="3" s="1"/>
  <c r="I238" i="3" s="1"/>
  <c r="J237" i="3" s="1"/>
  <c r="K236" i="3" s="1"/>
  <c r="L235" i="3" s="1"/>
  <c r="M234" i="3" s="1"/>
  <c r="N233" i="3" s="1"/>
  <c r="O232" i="3" s="1"/>
  <c r="P231" i="3" s="1"/>
  <c r="Q230" i="3" s="1"/>
  <c r="R229" i="3" s="1"/>
  <c r="S228" i="3" s="1"/>
  <c r="D231" i="3"/>
  <c r="E230" i="3" s="1"/>
  <c r="F229" i="3" s="1"/>
  <c r="G228" i="3" s="1"/>
  <c r="H227" i="3" s="1"/>
  <c r="I226" i="3" s="1"/>
  <c r="J225" i="3" s="1"/>
  <c r="K224" i="3" s="1"/>
  <c r="L223" i="3" s="1"/>
  <c r="M222" i="3" s="1"/>
  <c r="N221" i="3" s="1"/>
  <c r="O220" i="3" s="1"/>
  <c r="P219" i="3" s="1"/>
  <c r="Q218" i="3" s="1"/>
  <c r="R217" i="3" s="1"/>
  <c r="S216" i="3" s="1"/>
  <c r="D219" i="3"/>
  <c r="E218" i="3" s="1"/>
  <c r="F217" i="3" s="1"/>
  <c r="G216" i="3" s="1"/>
  <c r="H215" i="3" s="1"/>
  <c r="I214" i="3" s="1"/>
  <c r="J213" i="3" s="1"/>
  <c r="K212" i="3" s="1"/>
  <c r="L211" i="3" s="1"/>
  <c r="M210" i="3" s="1"/>
  <c r="N209" i="3" s="1"/>
  <c r="O208" i="3" s="1"/>
  <c r="P207" i="3" s="1"/>
  <c r="Q206" i="3" s="1"/>
  <c r="R205" i="3" s="1"/>
  <c r="S204" i="3" s="1"/>
  <c r="D207" i="3"/>
  <c r="E206" i="3" s="1"/>
  <c r="F205" i="3" s="1"/>
  <c r="G204" i="3" s="1"/>
  <c r="H203" i="3" s="1"/>
  <c r="I202" i="3" s="1"/>
  <c r="J201" i="3" s="1"/>
  <c r="K200" i="3" s="1"/>
  <c r="L199" i="3" s="1"/>
  <c r="M198" i="3" s="1"/>
  <c r="N197" i="3" s="1"/>
  <c r="O196" i="3" s="1"/>
  <c r="P195" i="3" s="1"/>
  <c r="Q194" i="3" s="1"/>
  <c r="R193" i="3" s="1"/>
  <c r="S192" i="3" s="1"/>
  <c r="D195" i="3"/>
  <c r="E194" i="3" s="1"/>
  <c r="F193" i="3" s="1"/>
  <c r="G192" i="3" s="1"/>
  <c r="H191" i="3" s="1"/>
  <c r="I190" i="3" s="1"/>
  <c r="J189" i="3" s="1"/>
  <c r="K188" i="3" s="1"/>
  <c r="L187" i="3" s="1"/>
  <c r="M186" i="3" s="1"/>
  <c r="N185" i="3" s="1"/>
  <c r="O184" i="3" s="1"/>
  <c r="P183" i="3" s="1"/>
  <c r="Q182" i="3" s="1"/>
  <c r="R181" i="3" s="1"/>
  <c r="S180" i="3" s="1"/>
  <c r="D183" i="3"/>
  <c r="E182" i="3" s="1"/>
  <c r="F181" i="3" s="1"/>
  <c r="G180" i="3" s="1"/>
  <c r="H179" i="3" s="1"/>
  <c r="I178" i="3" s="1"/>
  <c r="J177" i="3" s="1"/>
  <c r="K176" i="3" s="1"/>
  <c r="L175" i="3" s="1"/>
  <c r="M174" i="3" s="1"/>
  <c r="N173" i="3" s="1"/>
  <c r="O172" i="3" s="1"/>
  <c r="P171" i="3" s="1"/>
  <c r="Q170" i="3" s="1"/>
  <c r="R169" i="3" s="1"/>
  <c r="S168" i="3" s="1"/>
  <c r="D171" i="3"/>
  <c r="E170" i="3" s="1"/>
  <c r="F169" i="3" s="1"/>
  <c r="G168" i="3" s="1"/>
  <c r="H167" i="3" s="1"/>
  <c r="I166" i="3" s="1"/>
  <c r="J165" i="3" s="1"/>
  <c r="K164" i="3" s="1"/>
  <c r="L163" i="3" s="1"/>
  <c r="M162" i="3" s="1"/>
  <c r="N161" i="3" s="1"/>
  <c r="O160" i="3" s="1"/>
  <c r="P159" i="3" s="1"/>
  <c r="Q158" i="3" s="1"/>
  <c r="R157" i="3" s="1"/>
  <c r="S156" i="3" s="1"/>
  <c r="D159" i="3"/>
  <c r="E158" i="3" s="1"/>
  <c r="F157" i="3" s="1"/>
  <c r="G156" i="3" s="1"/>
  <c r="H155" i="3" s="1"/>
  <c r="I154" i="3" s="1"/>
  <c r="J153" i="3" s="1"/>
  <c r="K152" i="3" s="1"/>
  <c r="L151" i="3" s="1"/>
  <c r="M150" i="3" s="1"/>
  <c r="N149" i="3" s="1"/>
  <c r="O148" i="3" s="1"/>
  <c r="P147" i="3" s="1"/>
  <c r="Q146" i="3" s="1"/>
  <c r="R145" i="3" s="1"/>
  <c r="S144" i="3" s="1"/>
  <c r="D147" i="3"/>
  <c r="E146" i="3" s="1"/>
  <c r="F145" i="3" s="1"/>
  <c r="G144" i="3" s="1"/>
  <c r="H143" i="3" s="1"/>
  <c r="I142" i="3" s="1"/>
  <c r="J141" i="3" s="1"/>
  <c r="K140" i="3" s="1"/>
  <c r="L139" i="3" s="1"/>
  <c r="M138" i="3" s="1"/>
  <c r="N137" i="3" s="1"/>
  <c r="O136" i="3" s="1"/>
  <c r="P135" i="3" s="1"/>
  <c r="Q134" i="3" s="1"/>
  <c r="R133" i="3" s="1"/>
  <c r="S132" i="3" s="1"/>
  <c r="D135" i="3"/>
  <c r="E134" i="3" s="1"/>
  <c r="F133" i="3" s="1"/>
  <c r="G132" i="3" s="1"/>
  <c r="H131" i="3" s="1"/>
  <c r="I130" i="3" s="1"/>
  <c r="J129" i="3" s="1"/>
  <c r="K128" i="3" s="1"/>
  <c r="L127" i="3" s="1"/>
  <c r="M126" i="3" s="1"/>
  <c r="N125" i="3" s="1"/>
  <c r="O124" i="3" s="1"/>
  <c r="P123" i="3" s="1"/>
  <c r="Q122" i="3" s="1"/>
  <c r="R121" i="3" s="1"/>
  <c r="S120" i="3" s="1"/>
  <c r="D123" i="3"/>
  <c r="E122" i="3" s="1"/>
  <c r="F121" i="3" s="1"/>
  <c r="G120" i="3" s="1"/>
  <c r="H119" i="3" s="1"/>
  <c r="I118" i="3" s="1"/>
  <c r="J117" i="3" s="1"/>
  <c r="K116" i="3" s="1"/>
  <c r="L115" i="3" s="1"/>
  <c r="M114" i="3" s="1"/>
  <c r="N113" i="3" s="1"/>
  <c r="O112" i="3" s="1"/>
  <c r="P111" i="3" s="1"/>
  <c r="Q110" i="3" s="1"/>
  <c r="R109" i="3" s="1"/>
  <c r="S108" i="3" s="1"/>
  <c r="D111" i="3"/>
  <c r="E110" i="3" s="1"/>
  <c r="F109" i="3" s="1"/>
  <c r="G108" i="3" s="1"/>
  <c r="H107" i="3" s="1"/>
  <c r="I106" i="3" s="1"/>
  <c r="J105" i="3" s="1"/>
  <c r="K104" i="3" s="1"/>
  <c r="L103" i="3" s="1"/>
  <c r="M102" i="3" s="1"/>
  <c r="N101" i="3" s="1"/>
  <c r="O100" i="3" s="1"/>
  <c r="P99" i="3" s="1"/>
  <c r="Q98" i="3" s="1"/>
  <c r="R97" i="3" s="1"/>
  <c r="S96" i="3" s="1"/>
  <c r="D99" i="3"/>
  <c r="E98" i="3" s="1"/>
  <c r="F97" i="3" s="1"/>
  <c r="G96" i="3" s="1"/>
  <c r="H95" i="3" s="1"/>
  <c r="I94" i="3" s="1"/>
  <c r="J93" i="3" s="1"/>
  <c r="K92" i="3" s="1"/>
  <c r="L91" i="3" s="1"/>
  <c r="M90" i="3" s="1"/>
  <c r="N89" i="3" s="1"/>
  <c r="O88" i="3" s="1"/>
  <c r="P87" i="3" s="1"/>
  <c r="Q86" i="3" s="1"/>
  <c r="R85" i="3" s="1"/>
  <c r="S84" i="3" s="1"/>
  <c r="D87" i="3"/>
  <c r="E86" i="3" s="1"/>
  <c r="F85" i="3" s="1"/>
  <c r="G84" i="3" s="1"/>
  <c r="H83" i="3" s="1"/>
  <c r="I82" i="3" s="1"/>
  <c r="J81" i="3" s="1"/>
  <c r="K80" i="3" s="1"/>
  <c r="L79" i="3" s="1"/>
  <c r="M78" i="3" s="1"/>
  <c r="N77" i="3" s="1"/>
  <c r="O76" i="3" s="1"/>
  <c r="P75" i="3" s="1"/>
  <c r="Q74" i="3" s="1"/>
  <c r="R73" i="3" s="1"/>
  <c r="S72" i="3" s="1"/>
  <c r="D75" i="3"/>
  <c r="E74" i="3" s="1"/>
  <c r="F73" i="3" s="1"/>
  <c r="G72" i="3" s="1"/>
  <c r="H71" i="3" s="1"/>
  <c r="I70" i="3" s="1"/>
  <c r="J69" i="3" s="1"/>
  <c r="K68" i="3" s="1"/>
  <c r="L67" i="3" s="1"/>
  <c r="M66" i="3" s="1"/>
  <c r="N65" i="3" s="1"/>
  <c r="O64" i="3" s="1"/>
  <c r="P63" i="3" s="1"/>
  <c r="Q62" i="3" s="1"/>
  <c r="R61" i="3" s="1"/>
  <c r="S60" i="3" s="1"/>
  <c r="D63" i="3"/>
  <c r="E62" i="3" s="1"/>
  <c r="F61" i="3" s="1"/>
  <c r="G60" i="3" s="1"/>
  <c r="H59" i="3" s="1"/>
  <c r="I58" i="3" s="1"/>
  <c r="J57" i="3" s="1"/>
  <c r="K56" i="3" s="1"/>
  <c r="L55" i="3" s="1"/>
  <c r="M54" i="3" s="1"/>
  <c r="N53" i="3" s="1"/>
  <c r="O52" i="3" s="1"/>
  <c r="P51" i="3" s="1"/>
  <c r="Q50" i="3" s="1"/>
  <c r="R49" i="3" s="1"/>
  <c r="S48" i="3" s="1"/>
  <c r="D51" i="3"/>
  <c r="E50" i="3" s="1"/>
  <c r="F49" i="3" s="1"/>
  <c r="G48" i="3" s="1"/>
  <c r="H47" i="3" s="1"/>
  <c r="I46" i="3" s="1"/>
  <c r="J45" i="3" s="1"/>
  <c r="K44" i="3" s="1"/>
  <c r="L43" i="3" s="1"/>
  <c r="M42" i="3" s="1"/>
  <c r="N41" i="3" s="1"/>
  <c r="O40" i="3" s="1"/>
  <c r="P39" i="3" s="1"/>
  <c r="Q38" i="3" s="1"/>
  <c r="R37" i="3" s="1"/>
  <c r="S36" i="3" s="1"/>
  <c r="D39" i="3"/>
  <c r="E38" i="3" s="1"/>
  <c r="F37" i="3" s="1"/>
  <c r="G36" i="3" s="1"/>
  <c r="H35" i="3" s="1"/>
  <c r="I34" i="3" s="1"/>
  <c r="J33" i="3" s="1"/>
  <c r="K32" i="3" s="1"/>
  <c r="L31" i="3" s="1"/>
  <c r="M30" i="3" s="1"/>
  <c r="N29" i="3" s="1"/>
  <c r="O28" i="3" s="1"/>
  <c r="P27" i="3" s="1"/>
  <c r="Q26" i="3" s="1"/>
  <c r="R25" i="3" s="1"/>
  <c r="S24" i="3" s="1"/>
  <c r="T23" i="3" s="1"/>
  <c r="X23" i="3" s="1"/>
  <c r="Y23" i="3" s="1"/>
  <c r="D27" i="3"/>
  <c r="E26" i="3" s="1"/>
  <c r="F25" i="3" s="1"/>
  <c r="G24" i="3" s="1"/>
  <c r="H23" i="3" s="1"/>
  <c r="I22" i="3" s="1"/>
  <c r="J21" i="3" s="1"/>
  <c r="K20" i="3" s="1"/>
  <c r="L19" i="3" s="1"/>
  <c r="M18" i="3" s="1"/>
  <c r="N17" i="3" s="1"/>
  <c r="O16" i="3" s="1"/>
  <c r="P15" i="3" s="1"/>
  <c r="Q14" i="3" s="1"/>
  <c r="R13" i="3" s="1"/>
  <c r="S12" i="3" s="1"/>
  <c r="D15" i="3"/>
  <c r="E14" i="3" s="1"/>
  <c r="F13" i="3" s="1"/>
  <c r="G12" i="3" s="1"/>
  <c r="H11" i="3" s="1"/>
  <c r="I10" i="3" s="1"/>
  <c r="J9" i="3" s="1"/>
  <c r="K8" i="3" s="1"/>
  <c r="L7" i="3" s="1"/>
  <c r="M6" i="3" s="1"/>
  <c r="N5" i="3" s="1"/>
  <c r="O4" i="3" s="1"/>
  <c r="P3" i="3" s="1"/>
  <c r="Q2" i="3" s="1"/>
  <c r="D3" i="3"/>
  <c r="E2" i="3" s="1"/>
  <c r="D373" i="3"/>
  <c r="D277" i="3"/>
  <c r="D145" i="3"/>
  <c r="D13" i="3"/>
  <c r="D407" i="3"/>
  <c r="E406" i="3" s="1"/>
  <c r="F405" i="3" s="1"/>
  <c r="G404" i="3" s="1"/>
  <c r="H403" i="3" s="1"/>
  <c r="I402" i="3" s="1"/>
  <c r="J401" i="3" s="1"/>
  <c r="K400" i="3" s="1"/>
  <c r="L399" i="3" s="1"/>
  <c r="M398" i="3" s="1"/>
  <c r="N397" i="3" s="1"/>
  <c r="O396" i="3" s="1"/>
  <c r="P395" i="3" s="1"/>
  <c r="Q394" i="3" s="1"/>
  <c r="R393" i="3" s="1"/>
  <c r="S392" i="3" s="1"/>
  <c r="D299" i="3"/>
  <c r="D310" i="3"/>
  <c r="D381" i="3"/>
  <c r="E380" i="3" s="1"/>
  <c r="F379" i="3" s="1"/>
  <c r="G378" i="3" s="1"/>
  <c r="H377" i="3" s="1"/>
  <c r="I376" i="3" s="1"/>
  <c r="J375" i="3" s="1"/>
  <c r="K374" i="3" s="1"/>
  <c r="L373" i="3" s="1"/>
  <c r="M372" i="3" s="1"/>
  <c r="N371" i="3" s="1"/>
  <c r="O370" i="3" s="1"/>
  <c r="P369" i="3" s="1"/>
  <c r="Q368" i="3" s="1"/>
  <c r="R367" i="3" s="1"/>
  <c r="S366" i="3" s="1"/>
  <c r="D261" i="3"/>
  <c r="E260" i="3" s="1"/>
  <c r="F259" i="3" s="1"/>
  <c r="G258" i="3" s="1"/>
  <c r="H257" i="3" s="1"/>
  <c r="I256" i="3" s="1"/>
  <c r="J255" i="3" s="1"/>
  <c r="K254" i="3" s="1"/>
  <c r="L253" i="3" s="1"/>
  <c r="M252" i="3" s="1"/>
  <c r="N251" i="3" s="1"/>
  <c r="O250" i="3" s="1"/>
  <c r="P249" i="3" s="1"/>
  <c r="Q248" i="3" s="1"/>
  <c r="R247" i="3" s="1"/>
  <c r="S246" i="3" s="1"/>
  <c r="D404" i="3"/>
  <c r="E403" i="3" s="1"/>
  <c r="F402" i="3" s="1"/>
  <c r="G401" i="3" s="1"/>
  <c r="H400" i="3" s="1"/>
  <c r="I399" i="3" s="1"/>
  <c r="J398" i="3" s="1"/>
  <c r="K397" i="3" s="1"/>
  <c r="L396" i="3" s="1"/>
  <c r="M395" i="3" s="1"/>
  <c r="N394" i="3" s="1"/>
  <c r="O393" i="3" s="1"/>
  <c r="P392" i="3" s="1"/>
  <c r="Q391" i="3" s="1"/>
  <c r="R390" i="3" s="1"/>
  <c r="S389" i="3" s="1"/>
  <c r="D332" i="3"/>
  <c r="E331" i="3" s="1"/>
  <c r="F330" i="3" s="1"/>
  <c r="G329" i="3" s="1"/>
  <c r="H328" i="3" s="1"/>
  <c r="I327" i="3" s="1"/>
  <c r="J326" i="3" s="1"/>
  <c r="K325" i="3" s="1"/>
  <c r="L324" i="3" s="1"/>
  <c r="M323" i="3" s="1"/>
  <c r="N322" i="3" s="1"/>
  <c r="O321" i="3" s="1"/>
  <c r="P320" i="3" s="1"/>
  <c r="Q319" i="3" s="1"/>
  <c r="R318" i="3" s="1"/>
  <c r="S317" i="3" s="1"/>
  <c r="D248" i="3"/>
  <c r="E247" i="3" s="1"/>
  <c r="F246" i="3" s="1"/>
  <c r="G245" i="3" s="1"/>
  <c r="H244" i="3" s="1"/>
  <c r="I243" i="3" s="1"/>
  <c r="J242" i="3" s="1"/>
  <c r="K241" i="3" s="1"/>
  <c r="L240" i="3" s="1"/>
  <c r="M239" i="3" s="1"/>
  <c r="N238" i="3" s="1"/>
  <c r="O237" i="3" s="1"/>
  <c r="P236" i="3" s="1"/>
  <c r="Q235" i="3" s="1"/>
  <c r="R234" i="3" s="1"/>
  <c r="S233" i="3" s="1"/>
  <c r="D367" i="3"/>
  <c r="E366" i="3" s="1"/>
  <c r="F365" i="3" s="1"/>
  <c r="G364" i="3" s="1"/>
  <c r="H363" i="3" s="1"/>
  <c r="I362" i="3" s="1"/>
  <c r="J361" i="3" s="1"/>
  <c r="K360" i="3" s="1"/>
  <c r="L359" i="3" s="1"/>
  <c r="M358" i="3" s="1"/>
  <c r="N357" i="3" s="1"/>
  <c r="O356" i="3" s="1"/>
  <c r="P355" i="3" s="1"/>
  <c r="Q354" i="3" s="1"/>
  <c r="R353" i="3" s="1"/>
  <c r="S352" i="3" s="1"/>
  <c r="D402" i="3"/>
  <c r="E401" i="3" s="1"/>
  <c r="F400" i="3" s="1"/>
  <c r="G399" i="3" s="1"/>
  <c r="H398" i="3" s="1"/>
  <c r="I397" i="3" s="1"/>
  <c r="J396" i="3" s="1"/>
  <c r="K395" i="3" s="1"/>
  <c r="L394" i="3" s="1"/>
  <c r="M393" i="3" s="1"/>
  <c r="N392" i="3" s="1"/>
  <c r="O391" i="3" s="1"/>
  <c r="P390" i="3" s="1"/>
  <c r="Q389" i="3" s="1"/>
  <c r="R388" i="3" s="1"/>
  <c r="S387" i="3" s="1"/>
  <c r="D354" i="3"/>
  <c r="E353" i="3" s="1"/>
  <c r="F352" i="3" s="1"/>
  <c r="G351" i="3" s="1"/>
  <c r="H350" i="3" s="1"/>
  <c r="I349" i="3" s="1"/>
  <c r="J348" i="3" s="1"/>
  <c r="K347" i="3" s="1"/>
  <c r="L346" i="3" s="1"/>
  <c r="M345" i="3" s="1"/>
  <c r="N344" i="3" s="1"/>
  <c r="O343" i="3" s="1"/>
  <c r="P342" i="3" s="1"/>
  <c r="Q341" i="3" s="1"/>
  <c r="R340" i="3" s="1"/>
  <c r="S339" i="3" s="1"/>
  <c r="D410" i="3"/>
  <c r="E409" i="3" s="1"/>
  <c r="F408" i="3" s="1"/>
  <c r="G407" i="3" s="1"/>
  <c r="H406" i="3" s="1"/>
  <c r="I405" i="3" s="1"/>
  <c r="J404" i="3" s="1"/>
  <c r="K403" i="3" s="1"/>
  <c r="L402" i="3" s="1"/>
  <c r="M401" i="3" s="1"/>
  <c r="N400" i="3" s="1"/>
  <c r="O399" i="3" s="1"/>
  <c r="P398" i="3" s="1"/>
  <c r="Q397" i="3" s="1"/>
  <c r="R396" i="3" s="1"/>
  <c r="S395" i="3" s="1"/>
  <c r="D398" i="3"/>
  <c r="D386" i="3"/>
  <c r="E385" i="3" s="1"/>
  <c r="F384" i="3" s="1"/>
  <c r="G383" i="3" s="1"/>
  <c r="H382" i="3" s="1"/>
  <c r="I381" i="3" s="1"/>
  <c r="J380" i="3" s="1"/>
  <c r="K379" i="3" s="1"/>
  <c r="L378" i="3" s="1"/>
  <c r="M377" i="3" s="1"/>
  <c r="N376" i="3" s="1"/>
  <c r="O375" i="3" s="1"/>
  <c r="P374" i="3" s="1"/>
  <c r="Q373" i="3" s="1"/>
  <c r="R372" i="3" s="1"/>
  <c r="S371" i="3" s="1"/>
  <c r="D374" i="3"/>
  <c r="E373" i="3" s="1"/>
  <c r="F372" i="3" s="1"/>
  <c r="G371" i="3" s="1"/>
  <c r="H370" i="3" s="1"/>
  <c r="I369" i="3" s="1"/>
  <c r="J368" i="3" s="1"/>
  <c r="K367" i="3" s="1"/>
  <c r="L366" i="3" s="1"/>
  <c r="M365" i="3" s="1"/>
  <c r="N364" i="3" s="1"/>
  <c r="O363" i="3" s="1"/>
  <c r="P362" i="3" s="1"/>
  <c r="Q361" i="3" s="1"/>
  <c r="R360" i="3" s="1"/>
  <c r="S359" i="3" s="1"/>
  <c r="D362" i="3"/>
  <c r="E361" i="3" s="1"/>
  <c r="F360" i="3" s="1"/>
  <c r="G359" i="3" s="1"/>
  <c r="H358" i="3" s="1"/>
  <c r="I357" i="3" s="1"/>
  <c r="J356" i="3" s="1"/>
  <c r="K355" i="3" s="1"/>
  <c r="L354" i="3" s="1"/>
  <c r="M353" i="3" s="1"/>
  <c r="N352" i="3" s="1"/>
  <c r="O351" i="3" s="1"/>
  <c r="P350" i="3" s="1"/>
  <c r="Q349" i="3" s="1"/>
  <c r="R348" i="3" s="1"/>
  <c r="S347" i="3" s="1"/>
  <c r="D350" i="3"/>
  <c r="D338" i="3"/>
  <c r="E337" i="3" s="1"/>
  <c r="F336" i="3" s="1"/>
  <c r="G335" i="3" s="1"/>
  <c r="H334" i="3" s="1"/>
  <c r="I333" i="3" s="1"/>
  <c r="J332" i="3" s="1"/>
  <c r="K331" i="3" s="1"/>
  <c r="L330" i="3" s="1"/>
  <c r="M329" i="3" s="1"/>
  <c r="N328" i="3" s="1"/>
  <c r="O327" i="3" s="1"/>
  <c r="P326" i="3" s="1"/>
  <c r="Q325" i="3" s="1"/>
  <c r="R324" i="3" s="1"/>
  <c r="S323" i="3" s="1"/>
  <c r="D326" i="3"/>
  <c r="E325" i="3" s="1"/>
  <c r="F324" i="3" s="1"/>
  <c r="G323" i="3" s="1"/>
  <c r="H322" i="3" s="1"/>
  <c r="I321" i="3" s="1"/>
  <c r="J320" i="3" s="1"/>
  <c r="K319" i="3" s="1"/>
  <c r="L318" i="3" s="1"/>
  <c r="M317" i="3" s="1"/>
  <c r="N316" i="3" s="1"/>
  <c r="O315" i="3" s="1"/>
  <c r="P314" i="3" s="1"/>
  <c r="Q313" i="3" s="1"/>
  <c r="R312" i="3" s="1"/>
  <c r="S311" i="3" s="1"/>
  <c r="D314" i="3"/>
  <c r="E313" i="3" s="1"/>
  <c r="F312" i="3" s="1"/>
  <c r="G311" i="3" s="1"/>
  <c r="H310" i="3" s="1"/>
  <c r="I309" i="3" s="1"/>
  <c r="J308" i="3" s="1"/>
  <c r="K307" i="3" s="1"/>
  <c r="L306" i="3" s="1"/>
  <c r="M305" i="3" s="1"/>
  <c r="N304" i="3" s="1"/>
  <c r="O303" i="3" s="1"/>
  <c r="P302" i="3" s="1"/>
  <c r="Q301" i="3" s="1"/>
  <c r="R300" i="3" s="1"/>
  <c r="S299" i="3" s="1"/>
  <c r="D302" i="3"/>
  <c r="D290" i="3"/>
  <c r="D278" i="3"/>
  <c r="E277" i="3" s="1"/>
  <c r="F276" i="3" s="1"/>
  <c r="G275" i="3" s="1"/>
  <c r="H274" i="3" s="1"/>
  <c r="I273" i="3" s="1"/>
  <c r="J272" i="3" s="1"/>
  <c r="K271" i="3" s="1"/>
  <c r="L270" i="3" s="1"/>
  <c r="M269" i="3" s="1"/>
  <c r="N268" i="3" s="1"/>
  <c r="O267" i="3" s="1"/>
  <c r="P266" i="3" s="1"/>
  <c r="Q265" i="3" s="1"/>
  <c r="R264" i="3" s="1"/>
  <c r="S263" i="3" s="1"/>
  <c r="D266" i="3"/>
  <c r="E265" i="3" s="1"/>
  <c r="F264" i="3" s="1"/>
  <c r="G263" i="3" s="1"/>
  <c r="H262" i="3" s="1"/>
  <c r="I261" i="3" s="1"/>
  <c r="J260" i="3" s="1"/>
  <c r="K259" i="3" s="1"/>
  <c r="L258" i="3" s="1"/>
  <c r="M257" i="3" s="1"/>
  <c r="N256" i="3" s="1"/>
  <c r="O255" i="3" s="1"/>
  <c r="P254" i="3" s="1"/>
  <c r="Q253" i="3" s="1"/>
  <c r="R252" i="3" s="1"/>
  <c r="S251" i="3" s="1"/>
  <c r="D254" i="3"/>
  <c r="D242" i="3"/>
  <c r="D230" i="3"/>
  <c r="E229" i="3" s="1"/>
  <c r="F228" i="3" s="1"/>
  <c r="G227" i="3" s="1"/>
  <c r="H226" i="3" s="1"/>
  <c r="I225" i="3" s="1"/>
  <c r="J224" i="3" s="1"/>
  <c r="K223" i="3" s="1"/>
  <c r="L222" i="3" s="1"/>
  <c r="M221" i="3" s="1"/>
  <c r="N220" i="3" s="1"/>
  <c r="O219" i="3" s="1"/>
  <c r="P218" i="3" s="1"/>
  <c r="Q217" i="3" s="1"/>
  <c r="R216" i="3" s="1"/>
  <c r="S215" i="3" s="1"/>
  <c r="D218" i="3"/>
  <c r="E217" i="3" s="1"/>
  <c r="F216" i="3" s="1"/>
  <c r="G215" i="3" s="1"/>
  <c r="H214" i="3" s="1"/>
  <c r="I213" i="3" s="1"/>
  <c r="J212" i="3" s="1"/>
  <c r="K211" i="3" s="1"/>
  <c r="L210" i="3" s="1"/>
  <c r="M209" i="3" s="1"/>
  <c r="N208" i="3" s="1"/>
  <c r="O207" i="3" s="1"/>
  <c r="P206" i="3" s="1"/>
  <c r="Q205" i="3" s="1"/>
  <c r="R204" i="3" s="1"/>
  <c r="S203" i="3" s="1"/>
  <c r="D206" i="3"/>
  <c r="E205" i="3" s="1"/>
  <c r="F204" i="3" s="1"/>
  <c r="G203" i="3" s="1"/>
  <c r="D194" i="3"/>
  <c r="D182" i="3"/>
  <c r="D170" i="3"/>
  <c r="E169" i="3" s="1"/>
  <c r="F168" i="3" s="1"/>
  <c r="G167" i="3" s="1"/>
  <c r="H166" i="3" s="1"/>
  <c r="I165" i="3" s="1"/>
  <c r="J164" i="3" s="1"/>
  <c r="K163" i="3" s="1"/>
  <c r="L162" i="3" s="1"/>
  <c r="M161" i="3" s="1"/>
  <c r="N160" i="3" s="1"/>
  <c r="O159" i="3" s="1"/>
  <c r="P158" i="3" s="1"/>
  <c r="Q157" i="3" s="1"/>
  <c r="R156" i="3" s="1"/>
  <c r="S155" i="3" s="1"/>
  <c r="D158" i="3"/>
  <c r="D146" i="3"/>
  <c r="E145" i="3" s="1"/>
  <c r="F144" i="3" s="1"/>
  <c r="G143" i="3" s="1"/>
  <c r="H142" i="3" s="1"/>
  <c r="I141" i="3" s="1"/>
  <c r="J140" i="3" s="1"/>
  <c r="K139" i="3" s="1"/>
  <c r="L138" i="3" s="1"/>
  <c r="M137" i="3" s="1"/>
  <c r="N136" i="3" s="1"/>
  <c r="O135" i="3" s="1"/>
  <c r="P134" i="3" s="1"/>
  <c r="Q133" i="3" s="1"/>
  <c r="R132" i="3" s="1"/>
  <c r="S131" i="3" s="1"/>
  <c r="D134" i="3"/>
  <c r="E133" i="3" s="1"/>
  <c r="F132" i="3" s="1"/>
  <c r="G131" i="3" s="1"/>
  <c r="H130" i="3" s="1"/>
  <c r="I129" i="3" s="1"/>
  <c r="J128" i="3" s="1"/>
  <c r="K127" i="3" s="1"/>
  <c r="L126" i="3" s="1"/>
  <c r="M125" i="3" s="1"/>
  <c r="N124" i="3" s="1"/>
  <c r="O123" i="3" s="1"/>
  <c r="P122" i="3" s="1"/>
  <c r="Q121" i="3" s="1"/>
  <c r="R120" i="3" s="1"/>
  <c r="S119" i="3" s="1"/>
  <c r="D122" i="3"/>
  <c r="D110" i="3"/>
  <c r="E109" i="3" s="1"/>
  <c r="F108" i="3" s="1"/>
  <c r="G107" i="3" s="1"/>
  <c r="H106" i="3" s="1"/>
  <c r="I105" i="3" s="1"/>
  <c r="J104" i="3" s="1"/>
  <c r="K103" i="3" s="1"/>
  <c r="L102" i="3" s="1"/>
  <c r="M101" i="3" s="1"/>
  <c r="N100" i="3" s="1"/>
  <c r="O99" i="3" s="1"/>
  <c r="P98" i="3" s="1"/>
  <c r="Q97" i="3" s="1"/>
  <c r="R96" i="3" s="1"/>
  <c r="S95" i="3" s="1"/>
  <c r="D98" i="3"/>
  <c r="E97" i="3" s="1"/>
  <c r="F96" i="3" s="1"/>
  <c r="G95" i="3" s="1"/>
  <c r="H94" i="3" s="1"/>
  <c r="D86" i="3"/>
  <c r="D74" i="3"/>
  <c r="E73" i="3" s="1"/>
  <c r="F72" i="3" s="1"/>
  <c r="G71" i="3" s="1"/>
  <c r="H70" i="3" s="1"/>
  <c r="I69" i="3" s="1"/>
  <c r="J68" i="3" s="1"/>
  <c r="K67" i="3" s="1"/>
  <c r="L66" i="3" s="1"/>
  <c r="M65" i="3" s="1"/>
  <c r="N64" i="3" s="1"/>
  <c r="O63" i="3" s="1"/>
  <c r="P62" i="3" s="1"/>
  <c r="Q61" i="3" s="1"/>
  <c r="R60" i="3" s="1"/>
  <c r="S59" i="3" s="1"/>
  <c r="D62" i="3"/>
  <c r="E61" i="3" s="1"/>
  <c r="F60" i="3" s="1"/>
  <c r="G59" i="3" s="1"/>
  <c r="H58" i="3" s="1"/>
  <c r="I57" i="3" s="1"/>
  <c r="J56" i="3" s="1"/>
  <c r="K55" i="3" s="1"/>
  <c r="L54" i="3" s="1"/>
  <c r="M53" i="3" s="1"/>
  <c r="N52" i="3" s="1"/>
  <c r="O51" i="3" s="1"/>
  <c r="P50" i="3" s="1"/>
  <c r="Q49" i="3" s="1"/>
  <c r="R48" i="3" s="1"/>
  <c r="S47" i="3" s="1"/>
  <c r="D50" i="3"/>
  <c r="D38" i="3"/>
  <c r="D26" i="3"/>
  <c r="E25" i="3" s="1"/>
  <c r="F24" i="3" s="1"/>
  <c r="G23" i="3" s="1"/>
  <c r="H22" i="3" s="1"/>
  <c r="I21" i="3" s="1"/>
  <c r="J20" i="3" s="1"/>
  <c r="K19" i="3" s="1"/>
  <c r="L18" i="3" s="1"/>
  <c r="M17" i="3" s="1"/>
  <c r="N16" i="3" s="1"/>
  <c r="O15" i="3" s="1"/>
  <c r="P14" i="3" s="1"/>
  <c r="Q13" i="3" s="1"/>
  <c r="R12" i="3" s="1"/>
  <c r="S11" i="3" s="1"/>
  <c r="D14" i="3"/>
  <c r="E13" i="3" s="1"/>
  <c r="F12" i="3" s="1"/>
  <c r="G11" i="3" s="1"/>
  <c r="H10" i="3" s="1"/>
  <c r="I9" i="3" s="1"/>
  <c r="J8" i="3" s="1"/>
  <c r="K7" i="3" s="1"/>
  <c r="L6" i="3" s="1"/>
  <c r="M5" i="3" s="1"/>
  <c r="N4" i="3" s="1"/>
  <c r="O3" i="3" s="1"/>
  <c r="P2" i="3" s="1"/>
  <c r="D2" i="3"/>
  <c r="H66" i="15" l="1"/>
  <c r="I36" i="15"/>
  <c r="U37" i="15" a="1"/>
  <c r="U37" i="15" s="1"/>
  <c r="V37" i="15" s="1"/>
  <c r="H107" i="15"/>
  <c r="H24" i="15"/>
  <c r="H20" i="15"/>
  <c r="W79" i="15"/>
  <c r="Z79" i="15"/>
  <c r="W38" i="15"/>
  <c r="Z38" i="15"/>
  <c r="K48" i="15"/>
  <c r="I77" i="15"/>
  <c r="U78" i="15" a="1"/>
  <c r="U78" i="15" s="1"/>
  <c r="V78" i="15" s="1"/>
  <c r="I56" i="15"/>
  <c r="I111" i="15"/>
  <c r="J5" i="15"/>
  <c r="I101" i="15"/>
  <c r="H103" i="15"/>
  <c r="I7" i="15"/>
  <c r="J12" i="15"/>
  <c r="H29" i="15"/>
  <c r="H81" i="12"/>
  <c r="I43" i="12"/>
  <c r="H18" i="12"/>
  <c r="U19" i="12" a="1"/>
  <c r="U19" i="12" s="1"/>
  <c r="V19" i="12" s="1"/>
  <c r="H11" i="12"/>
  <c r="J103" i="12"/>
  <c r="I55" i="12"/>
  <c r="I92" i="12"/>
  <c r="K45" i="12"/>
  <c r="H118" i="12"/>
  <c r="I14" i="12"/>
  <c r="H32" i="12"/>
  <c r="H68" i="12"/>
  <c r="H77" i="12"/>
  <c r="H39" i="12"/>
  <c r="I116" i="12"/>
  <c r="H38" i="10"/>
  <c r="J172" i="10"/>
  <c r="H102" i="10"/>
  <c r="H19" i="10"/>
  <c r="I49" i="10"/>
  <c r="I13" i="10"/>
  <c r="I29" i="10"/>
  <c r="J121" i="10"/>
  <c r="H137" i="10"/>
  <c r="J6" i="10"/>
  <c r="H134" i="10"/>
  <c r="H113" i="10"/>
  <c r="W161" i="10"/>
  <c r="Z161" i="10"/>
  <c r="W69" i="10"/>
  <c r="Z69" i="10"/>
  <c r="I45" i="10"/>
  <c r="H11" i="10"/>
  <c r="H177" i="10"/>
  <c r="I159" i="10"/>
  <c r="U160" i="10" a="1"/>
  <c r="U160" i="10" s="1"/>
  <c r="V160" i="10" s="1"/>
  <c r="H67" i="10"/>
  <c r="U68" i="10" a="1"/>
  <c r="U68" i="10" s="1"/>
  <c r="V68" i="10" s="1"/>
  <c r="I100" i="10"/>
  <c r="I2" i="10"/>
  <c r="H116" i="10"/>
  <c r="H104" i="10"/>
  <c r="I65" i="10"/>
  <c r="H25" i="10"/>
  <c r="H9" i="10"/>
  <c r="H154" i="10"/>
  <c r="I147" i="10"/>
  <c r="K143" i="10"/>
  <c r="H58" i="10"/>
  <c r="H124" i="10"/>
  <c r="H243" i="8"/>
  <c r="H161" i="8"/>
  <c r="K316" i="8"/>
  <c r="U317" i="8" a="1"/>
  <c r="U317" i="8" s="1"/>
  <c r="V317" i="8" s="1"/>
  <c r="H258" i="8"/>
  <c r="H165" i="8"/>
  <c r="W318" i="8"/>
  <c r="Z318" i="8"/>
  <c r="I36" i="8"/>
  <c r="U37" i="8" a="1"/>
  <c r="U37" i="8" s="1"/>
  <c r="V37" i="8" s="1"/>
  <c r="H125" i="8"/>
  <c r="H237" i="8"/>
  <c r="H313" i="8"/>
  <c r="H180" i="8"/>
  <c r="M148" i="8"/>
  <c r="I268" i="8"/>
  <c r="H172" i="8"/>
  <c r="H192" i="8"/>
  <c r="I77" i="8"/>
  <c r="W136" i="8"/>
  <c r="Z136" i="8"/>
  <c r="H204" i="8"/>
  <c r="I227" i="8"/>
  <c r="H3" i="8"/>
  <c r="I200" i="8"/>
  <c r="J134" i="8"/>
  <c r="U135" i="8" a="1"/>
  <c r="U135" i="8" s="1"/>
  <c r="V135" i="8" s="1"/>
  <c r="L93" i="8"/>
  <c r="H55" i="8"/>
  <c r="H264" i="8"/>
  <c r="H234" i="8"/>
  <c r="W286" i="8"/>
  <c r="Z286" i="8"/>
  <c r="W396" i="8"/>
  <c r="Z396" i="8"/>
  <c r="W338" i="8"/>
  <c r="Z338" i="8"/>
  <c r="I20" i="8"/>
  <c r="U21" i="8" a="1"/>
  <c r="U21" i="8" s="1"/>
  <c r="V21" i="8" s="1"/>
  <c r="J67" i="8"/>
  <c r="I83" i="8"/>
  <c r="H284" i="8"/>
  <c r="U285" i="8" a="1"/>
  <c r="U285" i="8" s="1"/>
  <c r="V285" i="8" s="1"/>
  <c r="H279" i="8"/>
  <c r="L304" i="8"/>
  <c r="H90" i="8"/>
  <c r="J394" i="8"/>
  <c r="U395" i="8" a="1"/>
  <c r="U395" i="8" s="1"/>
  <c r="V395" i="8" s="1"/>
  <c r="J214" i="8"/>
  <c r="L336" i="8"/>
  <c r="U337" i="8" a="1"/>
  <c r="U337" i="8" s="1"/>
  <c r="V337" i="8" s="1"/>
  <c r="W38" i="8"/>
  <c r="Z38" i="8"/>
  <c r="W22" i="8"/>
  <c r="Z22" i="8"/>
  <c r="J332" i="8"/>
  <c r="J97" i="8"/>
  <c r="H112" i="8"/>
  <c r="H169" i="8"/>
  <c r="H117" i="8"/>
  <c r="M384" i="8"/>
  <c r="M63" i="8"/>
  <c r="H250" i="8"/>
  <c r="H266" i="8"/>
  <c r="H101" i="8"/>
  <c r="H109" i="8"/>
  <c r="H197" i="8"/>
  <c r="H122" i="8"/>
  <c r="L174" i="8"/>
  <c r="H245" i="8"/>
  <c r="H277" i="8"/>
  <c r="I9" i="8"/>
  <c r="H217" i="8"/>
  <c r="K17" i="8"/>
  <c r="H301" i="8"/>
  <c r="K131" i="8"/>
  <c r="H252" i="6"/>
  <c r="H325" i="6"/>
  <c r="K161" i="6"/>
  <c r="U162" i="6" a="1"/>
  <c r="U162" i="6" s="1"/>
  <c r="V162" i="6" s="1"/>
  <c r="H313" i="6"/>
  <c r="I334" i="6"/>
  <c r="H42" i="6"/>
  <c r="H298" i="6"/>
  <c r="I321" i="6"/>
  <c r="W175" i="6"/>
  <c r="Z175" i="6"/>
  <c r="H7" i="6"/>
  <c r="H303" i="6"/>
  <c r="I370" i="6"/>
  <c r="I12" i="6"/>
  <c r="M25" i="6"/>
  <c r="K173" i="6"/>
  <c r="U174" i="6" a="1"/>
  <c r="U174" i="6" s="1"/>
  <c r="V174" i="6" s="1"/>
  <c r="H264" i="6"/>
  <c r="H309" i="6"/>
  <c r="H278" i="6"/>
  <c r="H281" i="6"/>
  <c r="U282" i="6" a="1"/>
  <c r="U282" i="6" s="1"/>
  <c r="V282" i="6" s="1"/>
  <c r="W93" i="6"/>
  <c r="Z93" i="6"/>
  <c r="I239" i="6"/>
  <c r="I273" i="6"/>
  <c r="H227" i="6"/>
  <c r="W163" i="6"/>
  <c r="Z163" i="6"/>
  <c r="W283" i="6"/>
  <c r="Z283" i="6"/>
  <c r="I123" i="6"/>
  <c r="J345" i="6"/>
  <c r="M91" i="6"/>
  <c r="U92" i="6" a="1"/>
  <c r="U92" i="6" s="1"/>
  <c r="V92" i="6" s="1"/>
  <c r="H200" i="6"/>
  <c r="H54" i="6"/>
  <c r="I358" i="6"/>
  <c r="W133" i="6"/>
  <c r="Z133" i="6"/>
  <c r="W17" i="6"/>
  <c r="Z17" i="6"/>
  <c r="I125" i="6"/>
  <c r="M291" i="6"/>
  <c r="H112" i="6"/>
  <c r="M131" i="6"/>
  <c r="U132" i="6" a="1"/>
  <c r="U132" i="6" s="1"/>
  <c r="V132" i="6" s="1"/>
  <c r="H330" i="6"/>
  <c r="I15" i="6"/>
  <c r="U16" i="6" a="1"/>
  <c r="U16" i="6" s="1"/>
  <c r="V16" i="6" s="1"/>
  <c r="J64" i="6"/>
  <c r="W213" i="6"/>
  <c r="Z213" i="6"/>
  <c r="I361" i="6"/>
  <c r="I382" i="6"/>
  <c r="U383" i="6" a="1"/>
  <c r="U383" i="6" s="1"/>
  <c r="V383" i="6" s="1"/>
  <c r="U395" i="6" a="1"/>
  <c r="U395" i="6" s="1"/>
  <c r="V395" i="6" s="1"/>
  <c r="J394" i="6"/>
  <c r="W82" i="6"/>
  <c r="Z82" i="6"/>
  <c r="I211" i="6"/>
  <c r="U212" i="6" a="1"/>
  <c r="U212" i="6" s="1"/>
  <c r="V212" i="6" s="1"/>
  <c r="I151" i="6"/>
  <c r="W396" i="6"/>
  <c r="Z396" i="6"/>
  <c r="I68" i="6"/>
  <c r="H5" i="6"/>
  <c r="U81" i="6" a="1"/>
  <c r="U81" i="6" s="1"/>
  <c r="V81" i="6" s="1"/>
  <c r="I80" i="6"/>
  <c r="H37" i="6"/>
  <c r="I187" i="6"/>
  <c r="I349" i="6"/>
  <c r="Y397" i="3"/>
  <c r="Y2" i="3"/>
  <c r="T299" i="3"/>
  <c r="X299" i="3" s="1"/>
  <c r="Y299" i="3" s="1"/>
  <c r="T264" i="3"/>
  <c r="X264" i="3" s="1"/>
  <c r="Y264" i="3" s="1"/>
  <c r="T231" i="3"/>
  <c r="X231" i="3" s="1"/>
  <c r="Y231" i="3" s="1"/>
  <c r="T100" i="3"/>
  <c r="X100" i="3" s="1"/>
  <c r="Y100" i="3" s="1"/>
  <c r="T197" i="3"/>
  <c r="X197" i="3" s="1"/>
  <c r="Y197" i="3" s="1"/>
  <c r="T43" i="3"/>
  <c r="X43" i="3" s="1"/>
  <c r="Y43" i="3" s="1"/>
  <c r="T187" i="3"/>
  <c r="X187" i="3" s="1"/>
  <c r="Y187" i="3" s="1"/>
  <c r="T296" i="3"/>
  <c r="X296" i="3" s="1"/>
  <c r="Y296" i="3" s="1"/>
  <c r="T94" i="3"/>
  <c r="X94" i="3" s="1"/>
  <c r="Y94" i="3" s="1"/>
  <c r="T298" i="3"/>
  <c r="X298" i="3" s="1"/>
  <c r="Y298" i="3" s="1"/>
  <c r="T167" i="3"/>
  <c r="X167" i="3" s="1"/>
  <c r="Y167" i="3" s="1"/>
  <c r="T311" i="3"/>
  <c r="X311" i="3" s="1"/>
  <c r="Y311" i="3" s="1"/>
  <c r="T220" i="3"/>
  <c r="X220" i="3" s="1"/>
  <c r="Y220" i="3" s="1"/>
  <c r="T132" i="3"/>
  <c r="X132" i="3" s="1"/>
  <c r="Y132" i="3" s="1"/>
  <c r="T276" i="3"/>
  <c r="X276" i="3" s="1"/>
  <c r="Y276" i="3" s="1"/>
  <c r="T85" i="3"/>
  <c r="X85" i="3" s="1"/>
  <c r="Y85" i="3" s="1"/>
  <c r="T229" i="3"/>
  <c r="X229" i="3" s="1"/>
  <c r="Y229" i="3" s="1"/>
  <c r="T373" i="3"/>
  <c r="X373" i="3" s="1"/>
  <c r="Y373" i="3" s="1"/>
  <c r="T122" i="3"/>
  <c r="X122" i="3" s="1"/>
  <c r="Y122" i="3" s="1"/>
  <c r="T99" i="3"/>
  <c r="X99" i="3" s="1"/>
  <c r="Y99" i="3" s="1"/>
  <c r="T304" i="3"/>
  <c r="X304" i="3" s="1"/>
  <c r="Y304" i="3" s="1"/>
  <c r="T112" i="3"/>
  <c r="X112" i="3" s="1"/>
  <c r="Y112" i="3" s="1"/>
  <c r="T209" i="3"/>
  <c r="X209" i="3" s="1"/>
  <c r="Y209" i="3" s="1"/>
  <c r="T102" i="3"/>
  <c r="X102" i="3" s="1"/>
  <c r="Y102" i="3" s="1"/>
  <c r="T282" i="3"/>
  <c r="X282" i="3" s="1"/>
  <c r="Y282" i="3" s="1"/>
  <c r="T55" i="3"/>
  <c r="X55" i="3" s="1"/>
  <c r="Y55" i="3" s="1"/>
  <c r="T199" i="3"/>
  <c r="X199" i="3" s="1"/>
  <c r="Y199" i="3" s="1"/>
  <c r="T164" i="3"/>
  <c r="X164" i="3" s="1"/>
  <c r="Y164" i="3" s="1"/>
  <c r="T308" i="3"/>
  <c r="X308" i="3" s="1"/>
  <c r="Y308" i="3" s="1"/>
  <c r="T394" i="3"/>
  <c r="X394" i="3" s="1"/>
  <c r="T87" i="3"/>
  <c r="X87" i="3" s="1"/>
  <c r="Y87" i="3" s="1"/>
  <c r="T338" i="3"/>
  <c r="X338" i="3" s="1"/>
  <c r="Y338" i="3" s="1"/>
  <c r="T35" i="3"/>
  <c r="X35" i="3" s="1"/>
  <c r="Y35" i="3" s="1"/>
  <c r="T179" i="3"/>
  <c r="X179" i="3" s="1"/>
  <c r="Y179" i="3" s="1"/>
  <c r="T323" i="3"/>
  <c r="X323" i="3" s="1"/>
  <c r="Y323" i="3" s="1"/>
  <c r="T144" i="3"/>
  <c r="X144" i="3" s="1"/>
  <c r="Y144" i="3" s="1"/>
  <c r="T288" i="3"/>
  <c r="X288" i="3" s="1"/>
  <c r="Y288" i="3" s="1"/>
  <c r="T97" i="3"/>
  <c r="X97" i="3" s="1"/>
  <c r="Y97" i="3" s="1"/>
  <c r="T241" i="3"/>
  <c r="X241" i="3" s="1"/>
  <c r="Y241" i="3" s="1"/>
  <c r="T385" i="3"/>
  <c r="X385" i="3" s="1"/>
  <c r="Y385" i="3" s="1"/>
  <c r="T134" i="3"/>
  <c r="X134" i="3" s="1"/>
  <c r="Y134" i="3" s="1"/>
  <c r="T278" i="3"/>
  <c r="X278" i="3" s="1"/>
  <c r="Y278" i="3" s="1"/>
  <c r="T111" i="3"/>
  <c r="X111" i="3" s="1"/>
  <c r="Y111" i="3" s="1"/>
  <c r="T255" i="3"/>
  <c r="X255" i="3" s="1"/>
  <c r="Y255" i="3" s="1"/>
  <c r="T352" i="3"/>
  <c r="X352" i="3" s="1"/>
  <c r="Y352" i="3" s="1"/>
  <c r="T124" i="3"/>
  <c r="X124" i="3" s="1"/>
  <c r="Y124" i="3" s="1"/>
  <c r="T77" i="3"/>
  <c r="X77" i="3" s="1"/>
  <c r="Y77" i="3" s="1"/>
  <c r="T221" i="3"/>
  <c r="X221" i="3" s="1"/>
  <c r="Y221" i="3" s="1"/>
  <c r="T114" i="3"/>
  <c r="X114" i="3" s="1"/>
  <c r="Y114" i="3" s="1"/>
  <c r="T342" i="3"/>
  <c r="X342" i="3" s="1"/>
  <c r="Y342" i="3" s="1"/>
  <c r="T211" i="3"/>
  <c r="X211" i="3" s="1"/>
  <c r="Y211" i="3" s="1"/>
  <c r="T120" i="3"/>
  <c r="X120" i="3" s="1"/>
  <c r="Y120" i="3" s="1"/>
  <c r="T217" i="3"/>
  <c r="X217" i="3" s="1"/>
  <c r="Y217" i="3" s="1"/>
  <c r="T254" i="3"/>
  <c r="X254" i="3" s="1"/>
  <c r="Y254" i="3" s="1"/>
  <c r="T53" i="3"/>
  <c r="X53" i="3" s="1"/>
  <c r="Y53" i="3" s="1"/>
  <c r="T10" i="3"/>
  <c r="X10" i="3" s="1"/>
  <c r="Y10" i="3" s="1"/>
  <c r="T191" i="3"/>
  <c r="X191" i="3" s="1"/>
  <c r="Y191" i="3" s="1"/>
  <c r="T376" i="3"/>
  <c r="X376" i="3" s="1"/>
  <c r="Y376" i="3" s="1"/>
  <c r="T12" i="3"/>
  <c r="X12" i="3" s="1"/>
  <c r="Y12" i="3" s="1"/>
  <c r="T156" i="3"/>
  <c r="X156" i="3" s="1"/>
  <c r="Y156" i="3" s="1"/>
  <c r="T300" i="3"/>
  <c r="X300" i="3" s="1"/>
  <c r="Y300" i="3" s="1"/>
  <c r="T399" i="3"/>
  <c r="X399" i="3" s="1"/>
  <c r="T109" i="3"/>
  <c r="X109" i="3" s="1"/>
  <c r="Y109" i="3" s="1"/>
  <c r="T253" i="3"/>
  <c r="X253" i="3" s="1"/>
  <c r="Y253" i="3" s="1"/>
  <c r="T146" i="3"/>
  <c r="X146" i="3" s="1"/>
  <c r="Y146" i="3" s="1"/>
  <c r="T290" i="3"/>
  <c r="X290" i="3" s="1"/>
  <c r="Y290" i="3" s="1"/>
  <c r="T367" i="3"/>
  <c r="X367" i="3" s="1"/>
  <c r="Y367" i="3" s="1"/>
  <c r="T123" i="3"/>
  <c r="X123" i="3" s="1"/>
  <c r="Y123" i="3" s="1"/>
  <c r="T267" i="3"/>
  <c r="X267" i="3" s="1"/>
  <c r="Y267" i="3" s="1"/>
  <c r="T269" i="3"/>
  <c r="X269" i="3" s="1"/>
  <c r="Y269" i="3" s="1"/>
  <c r="T136" i="3"/>
  <c r="X136" i="3" s="1"/>
  <c r="Y136" i="3" s="1"/>
  <c r="T89" i="3"/>
  <c r="X89" i="3" s="1"/>
  <c r="Y89" i="3" s="1"/>
  <c r="T233" i="3"/>
  <c r="X233" i="3" s="1"/>
  <c r="Y233" i="3" s="1"/>
  <c r="T126" i="3"/>
  <c r="X126" i="3" s="1"/>
  <c r="Y126" i="3" s="1"/>
  <c r="T271" i="3"/>
  <c r="X271" i="3" s="1"/>
  <c r="Y271" i="3" s="1"/>
  <c r="T79" i="3"/>
  <c r="X79" i="3" s="1"/>
  <c r="Y79" i="3" s="1"/>
  <c r="T307" i="3"/>
  <c r="X307" i="3" s="1"/>
  <c r="Y307" i="3" s="1"/>
  <c r="T44" i="3"/>
  <c r="X44" i="3" s="1"/>
  <c r="Y44" i="3" s="1"/>
  <c r="T188" i="3"/>
  <c r="X188" i="3" s="1"/>
  <c r="Y188" i="3" s="1"/>
  <c r="T155" i="3"/>
  <c r="X155" i="3" s="1"/>
  <c r="Y155" i="3" s="1"/>
  <c r="T73" i="3"/>
  <c r="X73" i="3" s="1"/>
  <c r="Y73" i="3" s="1"/>
  <c r="T318" i="3"/>
  <c r="X318" i="3" s="1"/>
  <c r="Y318" i="3" s="1"/>
  <c r="T234" i="3"/>
  <c r="X234" i="3" s="1"/>
  <c r="Y234" i="3" s="1"/>
  <c r="T386" i="3"/>
  <c r="X386" i="3" s="1"/>
  <c r="Y386" i="3" s="1"/>
  <c r="T47" i="3"/>
  <c r="X47" i="3" s="1"/>
  <c r="Y47" i="3" s="1"/>
  <c r="T335" i="3"/>
  <c r="X335" i="3" s="1"/>
  <c r="Y335" i="3" s="1"/>
  <c r="T118" i="3"/>
  <c r="X118" i="3" s="1"/>
  <c r="Y118" i="3" s="1"/>
  <c r="T214" i="3"/>
  <c r="X214" i="3" s="1"/>
  <c r="Y214" i="3" s="1"/>
  <c r="T322" i="3"/>
  <c r="X322" i="3" s="1"/>
  <c r="Y322" i="3" s="1"/>
  <c r="T351" i="3"/>
  <c r="X351" i="3" s="1"/>
  <c r="Y351" i="3" s="1"/>
  <c r="T59" i="3"/>
  <c r="X59" i="3" s="1"/>
  <c r="Y59" i="3" s="1"/>
  <c r="T203" i="3"/>
  <c r="X203" i="3" s="1"/>
  <c r="Y203" i="3" s="1"/>
  <c r="T347" i="3"/>
  <c r="X347" i="3" s="1"/>
  <c r="Y347" i="3" s="1"/>
  <c r="T24" i="3"/>
  <c r="X24" i="3" s="1"/>
  <c r="Y24" i="3" s="1"/>
  <c r="T168" i="3"/>
  <c r="X168" i="3" s="1"/>
  <c r="Y168" i="3" s="1"/>
  <c r="T312" i="3"/>
  <c r="X312" i="3" s="1"/>
  <c r="Y312" i="3" s="1"/>
  <c r="T196" i="3"/>
  <c r="X196" i="3" s="1"/>
  <c r="Y196" i="3" s="1"/>
  <c r="T121" i="3"/>
  <c r="X121" i="3" s="1"/>
  <c r="Y121" i="3" s="1"/>
  <c r="T265" i="3"/>
  <c r="X265" i="3" s="1"/>
  <c r="Y265" i="3" s="1"/>
  <c r="T314" i="3"/>
  <c r="X314" i="3" s="1"/>
  <c r="Y314" i="3" s="1"/>
  <c r="T14" i="3"/>
  <c r="X14" i="3" s="1"/>
  <c r="Y14" i="3" s="1"/>
  <c r="T158" i="3"/>
  <c r="X158" i="3" s="1"/>
  <c r="Y158" i="3" s="1"/>
  <c r="T135" i="3"/>
  <c r="X135" i="3" s="1"/>
  <c r="Y135" i="3" s="1"/>
  <c r="T279" i="3"/>
  <c r="X279" i="3" s="1"/>
  <c r="Y279" i="3" s="1"/>
  <c r="T148" i="3"/>
  <c r="X148" i="3" s="1"/>
  <c r="Y148" i="3" s="1"/>
  <c r="T101" i="3"/>
  <c r="X101" i="3" s="1"/>
  <c r="Y101" i="3" s="1"/>
  <c r="T138" i="3"/>
  <c r="X138" i="3" s="1"/>
  <c r="Y138" i="3" s="1"/>
  <c r="T343" i="3"/>
  <c r="X343" i="3" s="1"/>
  <c r="Y343" i="3" s="1"/>
  <c r="T91" i="3"/>
  <c r="X91" i="3" s="1"/>
  <c r="Y91" i="3" s="1"/>
  <c r="T56" i="3"/>
  <c r="X56" i="3" s="1"/>
  <c r="Y56" i="3" s="1"/>
  <c r="T11" i="3"/>
  <c r="X11" i="3" s="1"/>
  <c r="Y11" i="3" s="1"/>
  <c r="T326" i="3"/>
  <c r="X326" i="3" s="1"/>
  <c r="Y326" i="3" s="1"/>
  <c r="T110" i="3"/>
  <c r="X110" i="3" s="1"/>
  <c r="Y110" i="3" s="1"/>
  <c r="T256" i="3"/>
  <c r="X256" i="3" s="1"/>
  <c r="Y256" i="3" s="1"/>
  <c r="T202" i="3"/>
  <c r="X202" i="3" s="1"/>
  <c r="Y202" i="3" s="1"/>
  <c r="T310" i="3"/>
  <c r="X310" i="3" s="1"/>
  <c r="Y310" i="3" s="1"/>
  <c r="T391" i="3"/>
  <c r="X391" i="3" s="1"/>
  <c r="Y391" i="3" s="1"/>
  <c r="T130" i="3"/>
  <c r="X130" i="3" s="1"/>
  <c r="Y130" i="3" s="1"/>
  <c r="T232" i="3"/>
  <c r="X232" i="3" s="1"/>
  <c r="Y232" i="3" s="1"/>
  <c r="T71" i="3"/>
  <c r="X71" i="3" s="1"/>
  <c r="Y71" i="3" s="1"/>
  <c r="T215" i="3"/>
  <c r="X215" i="3" s="1"/>
  <c r="Y215" i="3" s="1"/>
  <c r="T359" i="3"/>
  <c r="X359" i="3" s="1"/>
  <c r="Y359" i="3" s="1"/>
  <c r="T257" i="3"/>
  <c r="X257" i="3" s="1"/>
  <c r="Y257" i="3" s="1"/>
  <c r="T36" i="3"/>
  <c r="X36" i="3" s="1"/>
  <c r="Y36" i="3" s="1"/>
  <c r="T180" i="3"/>
  <c r="X180" i="3" s="1"/>
  <c r="Y180" i="3" s="1"/>
  <c r="T324" i="3"/>
  <c r="X324" i="3" s="1"/>
  <c r="Y324" i="3" s="1"/>
  <c r="T133" i="3"/>
  <c r="X133" i="3" s="1"/>
  <c r="Y133" i="3" s="1"/>
  <c r="T277" i="3"/>
  <c r="X277" i="3" s="1"/>
  <c r="Y277" i="3" s="1"/>
  <c r="T160" i="3"/>
  <c r="X160" i="3" s="1"/>
  <c r="Y160" i="3" s="1"/>
  <c r="T26" i="3"/>
  <c r="X26" i="3" s="1"/>
  <c r="Y26" i="3" s="1"/>
  <c r="T170" i="3"/>
  <c r="X170" i="3" s="1"/>
  <c r="Y170" i="3" s="1"/>
  <c r="T362" i="3"/>
  <c r="X362" i="3" s="1"/>
  <c r="Y362" i="3" s="1"/>
  <c r="T147" i="3"/>
  <c r="X147" i="3" s="1"/>
  <c r="Y147" i="3" s="1"/>
  <c r="T291" i="3"/>
  <c r="X291" i="3" s="1"/>
  <c r="Y291" i="3" s="1"/>
  <c r="T16" i="3"/>
  <c r="X16" i="3" s="1"/>
  <c r="Y16" i="3" s="1"/>
  <c r="T184" i="3"/>
  <c r="X184" i="3" s="1"/>
  <c r="Y184" i="3" s="1"/>
  <c r="T341" i="3"/>
  <c r="X341" i="3" s="1"/>
  <c r="Y341" i="3" s="1"/>
  <c r="T150" i="3"/>
  <c r="X150" i="3" s="1"/>
  <c r="Y150" i="3" s="1"/>
  <c r="T103" i="3"/>
  <c r="X103" i="3" s="1"/>
  <c r="Y103" i="3" s="1"/>
  <c r="T355" i="3"/>
  <c r="X355" i="3" s="1"/>
  <c r="Y355" i="3" s="1"/>
  <c r="T371" i="3"/>
  <c r="X371" i="3" s="1"/>
  <c r="Y371" i="3" s="1"/>
  <c r="T48" i="3"/>
  <c r="X48" i="3" s="1"/>
  <c r="Y48" i="3" s="1"/>
  <c r="T192" i="3"/>
  <c r="X192" i="3" s="1"/>
  <c r="Y192" i="3" s="1"/>
  <c r="T336" i="3"/>
  <c r="X336" i="3" s="1"/>
  <c r="Y336" i="3" s="1"/>
  <c r="T145" i="3"/>
  <c r="X145" i="3" s="1"/>
  <c r="Y145" i="3" s="1"/>
  <c r="T289" i="3"/>
  <c r="X289" i="3" s="1"/>
  <c r="Y289" i="3" s="1"/>
  <c r="T38" i="3"/>
  <c r="X38" i="3" s="1"/>
  <c r="Y38" i="3" s="1"/>
  <c r="T182" i="3"/>
  <c r="X182" i="3" s="1"/>
  <c r="Y182" i="3" s="1"/>
  <c r="T387" i="3"/>
  <c r="X387" i="3" s="1"/>
  <c r="Y387" i="3" s="1"/>
  <c r="T15" i="3"/>
  <c r="X15" i="3" s="1"/>
  <c r="Y15" i="3" s="1"/>
  <c r="T159" i="3"/>
  <c r="X159" i="3" s="1"/>
  <c r="Y159" i="3" s="1"/>
  <c r="T270" i="3"/>
  <c r="X270" i="3" s="1"/>
  <c r="Y270" i="3" s="1"/>
  <c r="T28" i="3"/>
  <c r="X28" i="3" s="1"/>
  <c r="Y28" i="3" s="1"/>
  <c r="T244" i="3"/>
  <c r="X244" i="3" s="1"/>
  <c r="Y244" i="3" s="1"/>
  <c r="T125" i="3"/>
  <c r="X125" i="3" s="1"/>
  <c r="Y125" i="3" s="1"/>
  <c r="T18" i="3"/>
  <c r="X18" i="3" s="1"/>
  <c r="Y18" i="3" s="1"/>
  <c r="T162" i="3"/>
  <c r="X162" i="3" s="1"/>
  <c r="Y162" i="3" s="1"/>
  <c r="T115" i="3"/>
  <c r="X115" i="3" s="1"/>
  <c r="Y115" i="3" s="1"/>
  <c r="T46" i="3"/>
  <c r="X46" i="3" s="1"/>
  <c r="Y46" i="3" s="1"/>
  <c r="T316" i="3"/>
  <c r="X316" i="3" s="1"/>
  <c r="Y316" i="3" s="1"/>
  <c r="T95" i="3"/>
  <c r="X95" i="3" s="1"/>
  <c r="Y95" i="3" s="1"/>
  <c r="T239" i="3"/>
  <c r="X239" i="3" s="1"/>
  <c r="Y239" i="3" s="1"/>
  <c r="T383" i="3"/>
  <c r="X383" i="3" s="1"/>
  <c r="Y383" i="3" s="1"/>
  <c r="T60" i="3"/>
  <c r="X60" i="3" s="1"/>
  <c r="Y60" i="3" s="1"/>
  <c r="T204" i="3"/>
  <c r="X204" i="3" s="1"/>
  <c r="Y204" i="3" s="1"/>
  <c r="T348" i="3"/>
  <c r="X348" i="3" s="1"/>
  <c r="Y348" i="3" s="1"/>
  <c r="T13" i="3"/>
  <c r="X13" i="3" s="1"/>
  <c r="Y13" i="3" s="1"/>
  <c r="T157" i="3"/>
  <c r="X157" i="3" s="1"/>
  <c r="Y157" i="3" s="1"/>
  <c r="T301" i="3"/>
  <c r="X301" i="3" s="1"/>
  <c r="Y301" i="3" s="1"/>
  <c r="T50" i="3"/>
  <c r="X50" i="3" s="1"/>
  <c r="Y50" i="3" s="1"/>
  <c r="T194" i="3"/>
  <c r="X194" i="3" s="1"/>
  <c r="Y194" i="3" s="1"/>
  <c r="T172" i="3"/>
  <c r="X172" i="3" s="1"/>
  <c r="Y172" i="3" s="1"/>
  <c r="T27" i="3"/>
  <c r="X27" i="3" s="1"/>
  <c r="Y27" i="3" s="1"/>
  <c r="T171" i="3"/>
  <c r="X171" i="3" s="1"/>
  <c r="Y171" i="3" s="1"/>
  <c r="T315" i="3"/>
  <c r="X315" i="3" s="1"/>
  <c r="Y315" i="3" s="1"/>
  <c r="T295" i="3"/>
  <c r="X295" i="3" s="1"/>
  <c r="Y295" i="3" s="1"/>
  <c r="T137" i="3"/>
  <c r="X137" i="3" s="1"/>
  <c r="Y137" i="3" s="1"/>
  <c r="T30" i="3"/>
  <c r="X30" i="3" s="1"/>
  <c r="Y30" i="3" s="1"/>
  <c r="T174" i="3"/>
  <c r="X174" i="3" s="1"/>
  <c r="Y174" i="3" s="1"/>
  <c r="T127" i="3"/>
  <c r="X127" i="3" s="1"/>
  <c r="Y127" i="3" s="1"/>
  <c r="T92" i="3"/>
  <c r="X92" i="3" s="1"/>
  <c r="Y92" i="3" s="1"/>
  <c r="T227" i="3"/>
  <c r="X227" i="3" s="1"/>
  <c r="Y227" i="3" s="1"/>
  <c r="T388" i="3"/>
  <c r="X388" i="3" s="1"/>
  <c r="Y388" i="3" s="1"/>
  <c r="T107" i="3"/>
  <c r="X107" i="3" s="1"/>
  <c r="Y107" i="3" s="1"/>
  <c r="T251" i="3"/>
  <c r="X251" i="3" s="1"/>
  <c r="Y251" i="3" s="1"/>
  <c r="T395" i="3"/>
  <c r="X395" i="3" s="1"/>
  <c r="T72" i="3"/>
  <c r="X72" i="3" s="1"/>
  <c r="Y72" i="3" s="1"/>
  <c r="T216" i="3"/>
  <c r="X216" i="3" s="1"/>
  <c r="Y216" i="3" s="1"/>
  <c r="T360" i="3"/>
  <c r="X360" i="3" s="1"/>
  <c r="Y360" i="3" s="1"/>
  <c r="T246" i="3"/>
  <c r="X246" i="3" s="1"/>
  <c r="Y246" i="3" s="1"/>
  <c r="T25" i="3"/>
  <c r="X25" i="3" s="1"/>
  <c r="Y25" i="3" s="1"/>
  <c r="T169" i="3"/>
  <c r="X169" i="3" s="1"/>
  <c r="Y169" i="3" s="1"/>
  <c r="T313" i="3"/>
  <c r="X313" i="3" s="1"/>
  <c r="Y313" i="3" s="1"/>
  <c r="T62" i="3"/>
  <c r="X62" i="3" s="1"/>
  <c r="Y62" i="3" s="1"/>
  <c r="T206" i="3"/>
  <c r="X206" i="3" s="1"/>
  <c r="Y206" i="3" s="1"/>
  <c r="T268" i="3"/>
  <c r="X268" i="3" s="1"/>
  <c r="Y268" i="3" s="1"/>
  <c r="T39" i="3"/>
  <c r="X39" i="3" s="1"/>
  <c r="Y39" i="3" s="1"/>
  <c r="T183" i="3"/>
  <c r="X183" i="3" s="1"/>
  <c r="Y183" i="3" s="1"/>
  <c r="T327" i="3"/>
  <c r="X327" i="3" s="1"/>
  <c r="Y327" i="3" s="1"/>
  <c r="T52" i="3"/>
  <c r="X52" i="3" s="1"/>
  <c r="Y52" i="3" s="1"/>
  <c r="T305" i="3"/>
  <c r="X305" i="3" s="1"/>
  <c r="Y305" i="3" s="1"/>
  <c r="T149" i="3"/>
  <c r="X149" i="3" s="1"/>
  <c r="Y149" i="3" s="1"/>
  <c r="T319" i="3"/>
  <c r="X319" i="3" s="1"/>
  <c r="Y319" i="3" s="1"/>
  <c r="T186" i="3"/>
  <c r="X186" i="3" s="1"/>
  <c r="Y186" i="3" s="1"/>
  <c r="T139" i="3"/>
  <c r="X139" i="3" s="1"/>
  <c r="Y139" i="3" s="1"/>
  <c r="T248" i="3"/>
  <c r="X248" i="3" s="1"/>
  <c r="Y248" i="3" s="1"/>
  <c r="T83" i="3"/>
  <c r="X83" i="3" s="1"/>
  <c r="Y83" i="3" s="1"/>
  <c r="T154" i="3"/>
  <c r="X154" i="3" s="1"/>
  <c r="Y154" i="3" s="1"/>
  <c r="T119" i="3"/>
  <c r="X119" i="3" s="1"/>
  <c r="Y119" i="3" s="1"/>
  <c r="T263" i="3"/>
  <c r="X263" i="3" s="1"/>
  <c r="Y263" i="3" s="1"/>
  <c r="T350" i="3"/>
  <c r="X350" i="3" s="1"/>
  <c r="Y350" i="3" s="1"/>
  <c r="T84" i="3"/>
  <c r="X84" i="3" s="1"/>
  <c r="Y84" i="3" s="1"/>
  <c r="T228" i="3"/>
  <c r="X228" i="3" s="1"/>
  <c r="Y228" i="3" s="1"/>
  <c r="T372" i="3"/>
  <c r="X372" i="3" s="1"/>
  <c r="Y372" i="3" s="1"/>
  <c r="T37" i="3"/>
  <c r="X37" i="3" s="1"/>
  <c r="Y37" i="3" s="1"/>
  <c r="T181" i="3"/>
  <c r="X181" i="3" s="1"/>
  <c r="Y181" i="3" s="1"/>
  <c r="T325" i="3"/>
  <c r="X325" i="3" s="1"/>
  <c r="Y325" i="3" s="1"/>
  <c r="T74" i="3"/>
  <c r="X74" i="3" s="1"/>
  <c r="Y74" i="3" s="1"/>
  <c r="T218" i="3"/>
  <c r="X218" i="3" s="1"/>
  <c r="Y218" i="3" s="1"/>
  <c r="T364" i="3"/>
  <c r="X364" i="3" s="1"/>
  <c r="Y364" i="3" s="1"/>
  <c r="T51" i="3"/>
  <c r="X51" i="3" s="1"/>
  <c r="Y51" i="3" s="1"/>
  <c r="T195" i="3"/>
  <c r="X195" i="3" s="1"/>
  <c r="Y195" i="3" s="1"/>
  <c r="T64" i="3"/>
  <c r="X64" i="3" s="1"/>
  <c r="Y64" i="3" s="1"/>
  <c r="T161" i="3"/>
  <c r="X161" i="3" s="1"/>
  <c r="Y161" i="3" s="1"/>
  <c r="T198" i="3"/>
  <c r="X198" i="3" s="1"/>
  <c r="Y198" i="3" s="1"/>
  <c r="T151" i="3"/>
  <c r="X151" i="3" s="1"/>
  <c r="Y151" i="3" s="1"/>
  <c r="T346" i="3"/>
  <c r="X346" i="3" s="1"/>
  <c r="Y346" i="3" s="1"/>
  <c r="T353" i="3"/>
  <c r="X353" i="3" s="1"/>
  <c r="Y353" i="3" s="1"/>
  <c r="T358" i="3"/>
  <c r="X358" i="3" s="1"/>
  <c r="Y358" i="3" s="1"/>
  <c r="T245" i="3"/>
  <c r="X245" i="3" s="1"/>
  <c r="Y245" i="3" s="1"/>
  <c r="T370" i="3"/>
  <c r="X370" i="3" s="1"/>
  <c r="Y370" i="3" s="1"/>
  <c r="T131" i="3"/>
  <c r="X131" i="3" s="1"/>
  <c r="Y131" i="3" s="1"/>
  <c r="T398" i="3"/>
  <c r="X398" i="3" s="1"/>
  <c r="T366" i="3"/>
  <c r="X366" i="3" s="1"/>
  <c r="Y366" i="3" s="1"/>
  <c r="T96" i="3"/>
  <c r="X96" i="3" s="1"/>
  <c r="Y96" i="3" s="1"/>
  <c r="T240" i="3"/>
  <c r="X240" i="3" s="1"/>
  <c r="Y240" i="3" s="1"/>
  <c r="T384" i="3"/>
  <c r="X384" i="3" s="1"/>
  <c r="Y384" i="3" s="1"/>
  <c r="T247" i="3"/>
  <c r="X247" i="3" s="1"/>
  <c r="Y247" i="3" s="1"/>
  <c r="T49" i="3"/>
  <c r="X49" i="3" s="1"/>
  <c r="Y49" i="3" s="1"/>
  <c r="T193" i="3"/>
  <c r="X193" i="3" s="1"/>
  <c r="Y193" i="3" s="1"/>
  <c r="T337" i="3"/>
  <c r="X337" i="3" s="1"/>
  <c r="Y337" i="3" s="1"/>
  <c r="T86" i="3"/>
  <c r="X86" i="3" s="1"/>
  <c r="Y86" i="3" s="1"/>
  <c r="T230" i="3"/>
  <c r="X230" i="3" s="1"/>
  <c r="Y230" i="3" s="1"/>
  <c r="T281" i="3"/>
  <c r="X281" i="3" s="1"/>
  <c r="Y281" i="3" s="1"/>
  <c r="T63" i="3"/>
  <c r="X63" i="3" s="1"/>
  <c r="Y63" i="3" s="1"/>
  <c r="T207" i="3"/>
  <c r="X207" i="3" s="1"/>
  <c r="Y207" i="3" s="1"/>
  <c r="T375" i="3"/>
  <c r="X375" i="3" s="1"/>
  <c r="Y375" i="3" s="1"/>
  <c r="T76" i="3"/>
  <c r="X76" i="3" s="1"/>
  <c r="Y76" i="3" s="1"/>
  <c r="T330" i="3"/>
  <c r="X330" i="3" s="1"/>
  <c r="Y330" i="3" s="1"/>
  <c r="T29" i="3"/>
  <c r="X29" i="3" s="1"/>
  <c r="Y29" i="3" s="1"/>
  <c r="T173" i="3"/>
  <c r="X173" i="3" s="1"/>
  <c r="Y173" i="3" s="1"/>
  <c r="T331" i="3"/>
  <c r="X331" i="3" s="1"/>
  <c r="Y331" i="3" s="1"/>
  <c r="T66" i="3"/>
  <c r="X66" i="3" s="1"/>
  <c r="Y66" i="3" s="1"/>
  <c r="T210" i="3"/>
  <c r="X210" i="3" s="1"/>
  <c r="Y210" i="3" s="1"/>
  <c r="T163" i="3"/>
  <c r="X163" i="3" s="1"/>
  <c r="Y163" i="3" s="1"/>
  <c r="T128" i="3"/>
  <c r="X128" i="3" s="1"/>
  <c r="Y128" i="3" s="1"/>
  <c r="T250" i="3"/>
  <c r="X250" i="3" s="1"/>
  <c r="Y250" i="3" s="1"/>
  <c r="T58" i="3"/>
  <c r="X58" i="3" s="1"/>
  <c r="Y58" i="3" s="1"/>
  <c r="T262" i="3"/>
  <c r="X262" i="3" s="1"/>
  <c r="Y262" i="3" s="1"/>
  <c r="T365" i="3"/>
  <c r="X365" i="3" s="1"/>
  <c r="Y365" i="3" s="1"/>
  <c r="T275" i="3"/>
  <c r="X275" i="3" s="1"/>
  <c r="Y275" i="3" s="1"/>
  <c r="T143" i="3"/>
  <c r="X143" i="3" s="1"/>
  <c r="Y143" i="3" s="1"/>
  <c r="T287" i="3"/>
  <c r="X287" i="3" s="1"/>
  <c r="Y287" i="3" s="1"/>
  <c r="T363" i="3"/>
  <c r="X363" i="3" s="1"/>
  <c r="Y363" i="3" s="1"/>
  <c r="T108" i="3"/>
  <c r="X108" i="3" s="1"/>
  <c r="Y108" i="3" s="1"/>
  <c r="T252" i="3"/>
  <c r="X252" i="3" s="1"/>
  <c r="Y252" i="3" s="1"/>
  <c r="T396" i="3"/>
  <c r="X396" i="3" s="1"/>
  <c r="T61" i="3"/>
  <c r="X61" i="3" s="1"/>
  <c r="Y61" i="3" s="1"/>
  <c r="T205" i="3"/>
  <c r="X205" i="3" s="1"/>
  <c r="Y205" i="3" s="1"/>
  <c r="T349" i="3"/>
  <c r="X349" i="3" s="1"/>
  <c r="Y349" i="3" s="1"/>
  <c r="T98" i="3"/>
  <c r="X98" i="3" s="1"/>
  <c r="Y98" i="3" s="1"/>
  <c r="T242" i="3"/>
  <c r="X242" i="3" s="1"/>
  <c r="Y242" i="3" s="1"/>
  <c r="T377" i="3"/>
  <c r="X377" i="3" s="1"/>
  <c r="Y377" i="3" s="1"/>
  <c r="T75" i="3"/>
  <c r="X75" i="3" s="1"/>
  <c r="Y75" i="3" s="1"/>
  <c r="T219" i="3"/>
  <c r="X219" i="3" s="1"/>
  <c r="Y219" i="3" s="1"/>
  <c r="T208" i="3"/>
  <c r="X208" i="3" s="1"/>
  <c r="Y208" i="3" s="1"/>
  <c r="T88" i="3"/>
  <c r="X88" i="3" s="1"/>
  <c r="Y88" i="3" s="1"/>
  <c r="T41" i="3"/>
  <c r="X41" i="3" s="1"/>
  <c r="Y41" i="3" s="1"/>
  <c r="T380" i="3"/>
  <c r="X380" i="3" s="1"/>
  <c r="Y380" i="3" s="1"/>
  <c r="T78" i="3"/>
  <c r="X78" i="3" s="1"/>
  <c r="Y78" i="3" s="1"/>
  <c r="T222" i="3"/>
  <c r="X222" i="3" s="1"/>
  <c r="Y222" i="3" s="1"/>
  <c r="T31" i="3"/>
  <c r="X31" i="3" s="1"/>
  <c r="Y31" i="3" s="1"/>
  <c r="T175" i="3"/>
  <c r="X175" i="3" s="1"/>
  <c r="Y175" i="3" s="1"/>
  <c r="T284" i="3"/>
  <c r="X284" i="3" s="1"/>
  <c r="Y284" i="3" s="1"/>
  <c r="F249" i="3"/>
  <c r="E72" i="3"/>
  <c r="E12" i="3"/>
  <c r="E132" i="3"/>
  <c r="E317" i="3"/>
  <c r="E405" i="3"/>
  <c r="E57" i="3"/>
  <c r="E252" i="3"/>
  <c r="E69" i="3"/>
  <c r="E343" i="3"/>
  <c r="E24" i="3"/>
  <c r="E274" i="3"/>
  <c r="E32" i="3"/>
  <c r="E128" i="3"/>
  <c r="E37" i="3"/>
  <c r="F36" i="3" s="1"/>
  <c r="G35" i="3" s="1"/>
  <c r="H34" i="3" s="1"/>
  <c r="E238" i="3"/>
  <c r="E168" i="3"/>
  <c r="E360" i="3"/>
  <c r="E307" i="3"/>
  <c r="E181" i="3"/>
  <c r="F180" i="3" s="1"/>
  <c r="E309" i="3"/>
  <c r="E228" i="3"/>
  <c r="E105" i="3"/>
  <c r="F104" i="3" s="1"/>
  <c r="G103" i="3" s="1"/>
  <c r="H102" i="3" s="1"/>
  <c r="I101" i="3" s="1"/>
  <c r="J100" i="3" s="1"/>
  <c r="E85" i="3"/>
  <c r="F84" i="3" s="1"/>
  <c r="G83" i="3" s="1"/>
  <c r="H82" i="3" s="1"/>
  <c r="E144" i="3"/>
  <c r="E193" i="3"/>
  <c r="F192" i="3" s="1"/>
  <c r="G191" i="3" s="1"/>
  <c r="H190" i="3" s="1"/>
  <c r="I189" i="3" s="1"/>
  <c r="E241" i="3"/>
  <c r="F240" i="3" s="1"/>
  <c r="E298" i="3"/>
  <c r="E276" i="3"/>
  <c r="E60" i="3"/>
  <c r="E264" i="3"/>
  <c r="E281" i="3"/>
  <c r="E216" i="3"/>
  <c r="E49" i="3"/>
  <c r="I93" i="3"/>
  <c r="E289" i="3"/>
  <c r="E389" i="3"/>
  <c r="F388" i="3" s="1"/>
  <c r="E9" i="3"/>
  <c r="F8" i="3" s="1"/>
  <c r="G7" i="3" s="1"/>
  <c r="H6" i="3" s="1"/>
  <c r="I5" i="3" s="1"/>
  <c r="J4" i="3" s="1"/>
  <c r="E372" i="3"/>
  <c r="E384" i="3"/>
  <c r="E394" i="3"/>
  <c r="E80" i="3"/>
  <c r="E21" i="3"/>
  <c r="E121" i="3"/>
  <c r="F120" i="3" s="1"/>
  <c r="G119" i="3" s="1"/>
  <c r="E157" i="3"/>
  <c r="H202" i="3"/>
  <c r="E253" i="3"/>
  <c r="F252" i="3" s="1"/>
  <c r="G251" i="3" s="1"/>
  <c r="H250" i="3" s="1"/>
  <c r="I249" i="3" s="1"/>
  <c r="J248" i="3" s="1"/>
  <c r="K247" i="3" s="1"/>
  <c r="L246" i="3" s="1"/>
  <c r="M245" i="3" s="1"/>
  <c r="N244" i="3" s="1"/>
  <c r="O243" i="3" s="1"/>
  <c r="P242" i="3" s="1"/>
  <c r="Q241" i="3" s="1"/>
  <c r="R240" i="3" s="1"/>
  <c r="S239" i="3" s="1"/>
  <c r="E301" i="3"/>
  <c r="F300" i="3" s="1"/>
  <c r="E349" i="3"/>
  <c r="E397" i="3"/>
  <c r="E108" i="3"/>
  <c r="E336" i="3"/>
  <c r="E312" i="3"/>
  <c r="E324" i="3"/>
  <c r="E200" i="3"/>
  <c r="L47" i="15" l="1"/>
  <c r="I106" i="15"/>
  <c r="W37" i="15"/>
  <c r="Z37" i="15"/>
  <c r="J100" i="15"/>
  <c r="J110" i="15"/>
  <c r="I19" i="15"/>
  <c r="U36" i="15" a="1"/>
  <c r="U36" i="15" s="1"/>
  <c r="V36" i="15" s="1"/>
  <c r="J35" i="15"/>
  <c r="J6" i="15"/>
  <c r="I23" i="15"/>
  <c r="I28" i="15"/>
  <c r="K11" i="15"/>
  <c r="I102" i="15"/>
  <c r="K4" i="15"/>
  <c r="J55" i="15"/>
  <c r="W78" i="15"/>
  <c r="Z78" i="15"/>
  <c r="J76" i="15"/>
  <c r="U77" i="15" a="1"/>
  <c r="U77" i="15" s="1"/>
  <c r="V77" i="15" s="1"/>
  <c r="I65" i="15"/>
  <c r="W19" i="12"/>
  <c r="Z19" i="12"/>
  <c r="I117" i="12"/>
  <c r="I17" i="12"/>
  <c r="U18" i="12" a="1"/>
  <c r="U18" i="12" s="1"/>
  <c r="V18" i="12" s="1"/>
  <c r="I76" i="12"/>
  <c r="I67" i="12"/>
  <c r="L44" i="12"/>
  <c r="I31" i="12"/>
  <c r="I10" i="12"/>
  <c r="J42" i="12"/>
  <c r="I38" i="12"/>
  <c r="J91" i="12"/>
  <c r="U92" i="12" a="1"/>
  <c r="U92" i="12" s="1"/>
  <c r="V92" i="12" s="1"/>
  <c r="K102" i="12"/>
  <c r="J54" i="12"/>
  <c r="U55" i="12" a="1"/>
  <c r="U55" i="12" s="1"/>
  <c r="V55" i="12" s="1"/>
  <c r="J115" i="12"/>
  <c r="J13" i="12"/>
  <c r="I80" i="12"/>
  <c r="J146" i="10"/>
  <c r="J48" i="10"/>
  <c r="W160" i="10"/>
  <c r="Z160" i="10"/>
  <c r="I24" i="10"/>
  <c r="J158" i="10"/>
  <c r="U159" i="10" a="1"/>
  <c r="U159" i="10" s="1"/>
  <c r="V159" i="10" s="1"/>
  <c r="K5" i="10"/>
  <c r="K120" i="10"/>
  <c r="I18" i="10"/>
  <c r="I123" i="10"/>
  <c r="J64" i="10"/>
  <c r="J99" i="10"/>
  <c r="I176" i="10"/>
  <c r="I136" i="10"/>
  <c r="I101" i="10"/>
  <c r="I57" i="10"/>
  <c r="I8" i="10"/>
  <c r="I103" i="10"/>
  <c r="I10" i="10"/>
  <c r="I112" i="10"/>
  <c r="J28" i="10"/>
  <c r="K171" i="10"/>
  <c r="I115" i="10"/>
  <c r="W68" i="10"/>
  <c r="Z68" i="10"/>
  <c r="L142" i="10"/>
  <c r="I153" i="10"/>
  <c r="I66" i="10"/>
  <c r="U67" i="10" a="1"/>
  <c r="U67" i="10" s="1"/>
  <c r="V67" i="10" s="1"/>
  <c r="J44" i="10"/>
  <c r="I133" i="10"/>
  <c r="J12" i="10"/>
  <c r="I37" i="10"/>
  <c r="L16" i="8"/>
  <c r="I121" i="8"/>
  <c r="N62" i="8"/>
  <c r="K331" i="8"/>
  <c r="I89" i="8"/>
  <c r="J19" i="8"/>
  <c r="U20" i="8" a="1"/>
  <c r="U20" i="8" s="1"/>
  <c r="V20" i="8" s="1"/>
  <c r="I54" i="8"/>
  <c r="U55" i="8" a="1"/>
  <c r="U55" i="8" s="1"/>
  <c r="V55" i="8" s="1"/>
  <c r="I203" i="8"/>
  <c r="N147" i="8"/>
  <c r="U148" i="8" a="1"/>
  <c r="U148" i="8" s="1"/>
  <c r="V148" i="8" s="1"/>
  <c r="I216" i="8"/>
  <c r="I196" i="8"/>
  <c r="N383" i="8"/>
  <c r="M303" i="8"/>
  <c r="M92" i="8"/>
  <c r="I179" i="8"/>
  <c r="I164" i="8"/>
  <c r="W21" i="8"/>
  <c r="Z21" i="8"/>
  <c r="J8" i="8"/>
  <c r="Z135" i="8"/>
  <c r="W135" i="8"/>
  <c r="I108" i="8"/>
  <c r="I116" i="8"/>
  <c r="I278" i="8"/>
  <c r="K133" i="8"/>
  <c r="U134" i="8" a="1"/>
  <c r="U134" i="8" s="1"/>
  <c r="V134" i="8" s="1"/>
  <c r="J76" i="8"/>
  <c r="I312" i="8"/>
  <c r="I257" i="8"/>
  <c r="W337" i="8"/>
  <c r="Z337" i="8"/>
  <c r="W285" i="8"/>
  <c r="Z285" i="8"/>
  <c r="W317" i="8"/>
  <c r="Z317" i="8"/>
  <c r="I276" i="8"/>
  <c r="I100" i="8"/>
  <c r="I168" i="8"/>
  <c r="M335" i="8"/>
  <c r="U336" i="8" a="1"/>
  <c r="U336" i="8" s="1"/>
  <c r="V336" i="8" s="1"/>
  <c r="I283" i="8"/>
  <c r="U284" i="8" a="1"/>
  <c r="U284" i="8" s="1"/>
  <c r="V284" i="8" s="1"/>
  <c r="J199" i="8"/>
  <c r="I191" i="8"/>
  <c r="I236" i="8"/>
  <c r="L315" i="8"/>
  <c r="U316" i="8" a="1"/>
  <c r="U316" i="8" s="1"/>
  <c r="V316" i="8" s="1"/>
  <c r="L130" i="8"/>
  <c r="I244" i="8"/>
  <c r="I265" i="8"/>
  <c r="I111" i="8"/>
  <c r="K213" i="8"/>
  <c r="J82" i="8"/>
  <c r="I233" i="8"/>
  <c r="I2" i="8"/>
  <c r="I171" i="8"/>
  <c r="I124" i="8"/>
  <c r="I160" i="8"/>
  <c r="W395" i="8"/>
  <c r="Z395" i="8"/>
  <c r="W37" i="8"/>
  <c r="Z37" i="8"/>
  <c r="I300" i="8"/>
  <c r="M173" i="8"/>
  <c r="I249" i="8"/>
  <c r="K96" i="8"/>
  <c r="K393" i="8"/>
  <c r="U394" i="8" a="1"/>
  <c r="U394" i="8" s="1"/>
  <c r="V394" i="8" s="1"/>
  <c r="K66" i="8"/>
  <c r="I263" i="8"/>
  <c r="J226" i="8"/>
  <c r="J267" i="8"/>
  <c r="J35" i="8"/>
  <c r="U36" i="8" a="1"/>
  <c r="U36" i="8" s="1"/>
  <c r="V36" i="8" s="1"/>
  <c r="I242" i="8"/>
  <c r="J348" i="6"/>
  <c r="J360" i="6"/>
  <c r="I111" i="6"/>
  <c r="I277" i="6"/>
  <c r="J369" i="6"/>
  <c r="U370" i="6" a="1"/>
  <c r="U370" i="6" s="1"/>
  <c r="V370" i="6" s="1"/>
  <c r="I199" i="6"/>
  <c r="J186" i="6"/>
  <c r="U187" i="6" a="1"/>
  <c r="U187" i="6" s="1"/>
  <c r="V187" i="6" s="1"/>
  <c r="J150" i="6"/>
  <c r="U151" i="6" a="1"/>
  <c r="U151" i="6" s="1"/>
  <c r="V151" i="6" s="1"/>
  <c r="N290" i="6"/>
  <c r="I226" i="6"/>
  <c r="U227" i="6" a="1"/>
  <c r="U227" i="6" s="1"/>
  <c r="V227" i="6" s="1"/>
  <c r="I308" i="6"/>
  <c r="I302" i="6"/>
  <c r="J333" i="6"/>
  <c r="U334" i="6" a="1"/>
  <c r="U334" i="6" s="1"/>
  <c r="V334" i="6" s="1"/>
  <c r="I36" i="6"/>
  <c r="J210" i="6"/>
  <c r="U211" i="6" a="1"/>
  <c r="U211" i="6" s="1"/>
  <c r="V211" i="6" s="1"/>
  <c r="K63" i="6"/>
  <c r="J124" i="6"/>
  <c r="N90" i="6"/>
  <c r="U91" i="6" a="1"/>
  <c r="U91" i="6" s="1"/>
  <c r="V91" i="6" s="1"/>
  <c r="J272" i="6"/>
  <c r="I263" i="6"/>
  <c r="I6" i="6"/>
  <c r="I312" i="6"/>
  <c r="U80" i="6" a="1"/>
  <c r="U80" i="6" s="1"/>
  <c r="V80" i="6" s="1"/>
  <c r="J79" i="6"/>
  <c r="W16" i="6"/>
  <c r="Z16" i="6"/>
  <c r="W174" i="6"/>
  <c r="Z174" i="6"/>
  <c r="W162" i="6"/>
  <c r="Z162" i="6"/>
  <c r="W81" i="6"/>
  <c r="Z81" i="6"/>
  <c r="J14" i="6"/>
  <c r="U15" i="6" a="1"/>
  <c r="U15" i="6" s="1"/>
  <c r="V15" i="6" s="1"/>
  <c r="K344" i="6"/>
  <c r="J238" i="6"/>
  <c r="U239" i="6" a="1"/>
  <c r="U239" i="6" s="1"/>
  <c r="V239" i="6" s="1"/>
  <c r="L172" i="6"/>
  <c r="U173" i="6" a="1"/>
  <c r="U173" i="6" s="1"/>
  <c r="V173" i="6" s="1"/>
  <c r="L160" i="6"/>
  <c r="U161" i="6" a="1"/>
  <c r="U161" i="6" s="1"/>
  <c r="V161" i="6" s="1"/>
  <c r="I53" i="6"/>
  <c r="W212" i="6"/>
  <c r="Z212" i="6"/>
  <c r="K393" i="6"/>
  <c r="U394" i="6" a="1"/>
  <c r="U394" i="6" s="1"/>
  <c r="V394" i="6" s="1"/>
  <c r="J320" i="6"/>
  <c r="I4" i="6"/>
  <c r="W395" i="6"/>
  <c r="Z395" i="6"/>
  <c r="I329" i="6"/>
  <c r="J122" i="6"/>
  <c r="N24" i="6"/>
  <c r="I324" i="6"/>
  <c r="W383" i="6"/>
  <c r="Z383" i="6"/>
  <c r="W132" i="6"/>
  <c r="Z132" i="6"/>
  <c r="W282" i="6"/>
  <c r="Z282" i="6"/>
  <c r="I41" i="6"/>
  <c r="W92" i="6"/>
  <c r="Z92" i="6"/>
  <c r="J67" i="6"/>
  <c r="U68" i="6" a="1"/>
  <c r="U68" i="6" s="1"/>
  <c r="V68" i="6" s="1"/>
  <c r="J381" i="6"/>
  <c r="U382" i="6" a="1"/>
  <c r="U382" i="6" s="1"/>
  <c r="V382" i="6" s="1"/>
  <c r="N130" i="6"/>
  <c r="U131" i="6" a="1"/>
  <c r="U131" i="6" s="1"/>
  <c r="V131" i="6" s="1"/>
  <c r="J357" i="6"/>
  <c r="I280" i="6"/>
  <c r="U281" i="6" a="1"/>
  <c r="U281" i="6" s="1"/>
  <c r="V281" i="6" s="1"/>
  <c r="J11" i="6"/>
  <c r="I297" i="6"/>
  <c r="I251" i="6"/>
  <c r="Y399" i="3"/>
  <c r="Y396" i="3"/>
  <c r="Y395" i="3"/>
  <c r="Y394" i="3"/>
  <c r="Y398" i="3"/>
  <c r="G387" i="3"/>
  <c r="K99" i="3"/>
  <c r="T238" i="3"/>
  <c r="X238" i="3" s="1"/>
  <c r="Y238" i="3" s="1"/>
  <c r="F308" i="3"/>
  <c r="F371" i="3"/>
  <c r="G299" i="3"/>
  <c r="H118" i="3"/>
  <c r="F237" i="3"/>
  <c r="F280" i="3"/>
  <c r="G179" i="3"/>
  <c r="F316" i="3"/>
  <c r="F11" i="3"/>
  <c r="F348" i="3"/>
  <c r="F251" i="3"/>
  <c r="F20" i="3"/>
  <c r="F288" i="3"/>
  <c r="F143" i="3"/>
  <c r="F335" i="3"/>
  <c r="F383" i="3"/>
  <c r="F275" i="3"/>
  <c r="F227" i="3"/>
  <c r="F306" i="3"/>
  <c r="I33" i="3"/>
  <c r="U33" i="3" s="1" a="1"/>
  <c r="U33" i="3" s="1"/>
  <c r="V33" i="3" s="1"/>
  <c r="I201" i="3"/>
  <c r="J92" i="3"/>
  <c r="I81" i="3"/>
  <c r="U81" i="3" s="1" a="1"/>
  <c r="U81" i="3" s="1"/>
  <c r="V81" i="3" s="1"/>
  <c r="F59" i="3"/>
  <c r="F167" i="3"/>
  <c r="F79" i="3"/>
  <c r="F107" i="3"/>
  <c r="F297" i="3"/>
  <c r="F359" i="3"/>
  <c r="F127" i="3"/>
  <c r="F71" i="3"/>
  <c r="F323" i="3"/>
  <c r="F156" i="3"/>
  <c r="K3" i="3"/>
  <c r="F48" i="3"/>
  <c r="F23" i="3"/>
  <c r="G239" i="3"/>
  <c r="F31" i="3"/>
  <c r="F56" i="3"/>
  <c r="F199" i="3"/>
  <c r="F396" i="3"/>
  <c r="F393" i="3"/>
  <c r="F263" i="3"/>
  <c r="F342" i="3"/>
  <c r="F68" i="3"/>
  <c r="F131" i="3"/>
  <c r="G248" i="3"/>
  <c r="F311" i="3"/>
  <c r="F215" i="3"/>
  <c r="J188" i="3"/>
  <c r="F273" i="3"/>
  <c r="F404" i="3"/>
  <c r="J101" i="15" l="1"/>
  <c r="J64" i="15"/>
  <c r="U65" i="15" a="1"/>
  <c r="U65" i="15" s="1"/>
  <c r="V65" i="15" s="1"/>
  <c r="L10" i="15"/>
  <c r="K99" i="15"/>
  <c r="J105" i="15"/>
  <c r="K34" i="15"/>
  <c r="U35" i="15" a="1"/>
  <c r="U35" i="15" s="1"/>
  <c r="V35" i="15" s="1"/>
  <c r="J22" i="15"/>
  <c r="J27" i="15"/>
  <c r="K5" i="15"/>
  <c r="W36" i="15"/>
  <c r="Z36" i="15"/>
  <c r="K54" i="15"/>
  <c r="J18" i="15"/>
  <c r="M46" i="15"/>
  <c r="W77" i="15"/>
  <c r="Z77" i="15"/>
  <c r="K75" i="15"/>
  <c r="U76" i="15" a="1"/>
  <c r="U76" i="15" s="1"/>
  <c r="V76" i="15" s="1"/>
  <c r="L3" i="15"/>
  <c r="K109" i="15"/>
  <c r="J75" i="12"/>
  <c r="W55" i="12"/>
  <c r="Z55" i="12"/>
  <c r="K53" i="12"/>
  <c r="U54" i="12" a="1"/>
  <c r="U54" i="12" s="1"/>
  <c r="V54" i="12" s="1"/>
  <c r="J37" i="12"/>
  <c r="K114" i="12"/>
  <c r="J116" i="12"/>
  <c r="J79" i="12"/>
  <c r="U80" i="12" a="1"/>
  <c r="U80" i="12" s="1"/>
  <c r="V80" i="12" s="1"/>
  <c r="J30" i="12"/>
  <c r="W18" i="12"/>
  <c r="Z18" i="12"/>
  <c r="K41" i="12"/>
  <c r="M43" i="12"/>
  <c r="J16" i="12"/>
  <c r="U17" i="12" a="1"/>
  <c r="U17" i="12" s="1"/>
  <c r="V17" i="12" s="1"/>
  <c r="L101" i="12"/>
  <c r="J9" i="12"/>
  <c r="J66" i="12"/>
  <c r="K12" i="12"/>
  <c r="W92" i="12"/>
  <c r="Z92" i="12"/>
  <c r="K90" i="12"/>
  <c r="U91" i="12" a="1"/>
  <c r="U91" i="12" s="1"/>
  <c r="V91" i="12" s="1"/>
  <c r="K98" i="10"/>
  <c r="J36" i="10"/>
  <c r="K27" i="10"/>
  <c r="J7" i="10"/>
  <c r="J17" i="10"/>
  <c r="K47" i="10"/>
  <c r="K11" i="10"/>
  <c r="L10" i="10" s="1"/>
  <c r="M9" i="10" s="1"/>
  <c r="N8" i="10" s="1"/>
  <c r="O7" i="10" s="1"/>
  <c r="P6" i="10" s="1"/>
  <c r="Q5" i="10" s="1"/>
  <c r="R4" i="10" s="1"/>
  <c r="S3" i="10" s="1"/>
  <c r="T2" i="10" s="1"/>
  <c r="J152" i="10"/>
  <c r="J56" i="10"/>
  <c r="K63" i="10"/>
  <c r="L119" i="10"/>
  <c r="J132" i="10"/>
  <c r="M141" i="10"/>
  <c r="J111" i="10"/>
  <c r="J100" i="10"/>
  <c r="L4" i="10"/>
  <c r="W159" i="10"/>
  <c r="Z159" i="10"/>
  <c r="K43" i="10"/>
  <c r="J114" i="10"/>
  <c r="J9" i="10"/>
  <c r="J122" i="10"/>
  <c r="K157" i="10"/>
  <c r="U158" i="10" a="1"/>
  <c r="U158" i="10" s="1"/>
  <c r="V158" i="10" s="1"/>
  <c r="W67" i="10"/>
  <c r="Z67" i="10"/>
  <c r="J65" i="10"/>
  <c r="U66" i="10" a="1"/>
  <c r="U66" i="10" s="1"/>
  <c r="V66" i="10" s="1"/>
  <c r="J135" i="10"/>
  <c r="K145" i="10"/>
  <c r="L170" i="10"/>
  <c r="J102" i="10"/>
  <c r="J175" i="10"/>
  <c r="J23" i="10"/>
  <c r="K7" i="8"/>
  <c r="W134" i="8"/>
  <c r="Z134" i="8"/>
  <c r="O382" i="8"/>
  <c r="U383" i="8" a="1"/>
  <c r="U383" i="8" s="1"/>
  <c r="V383" i="8" s="1"/>
  <c r="K225" i="8"/>
  <c r="N172" i="8"/>
  <c r="J170" i="8"/>
  <c r="J264" i="8"/>
  <c r="K198" i="8"/>
  <c r="L132" i="8"/>
  <c r="U133" i="8" a="1"/>
  <c r="U133" i="8" s="1"/>
  <c r="V133" i="8" s="1"/>
  <c r="J195" i="8"/>
  <c r="J88" i="8"/>
  <c r="K266" i="8"/>
  <c r="J123" i="8"/>
  <c r="K18" i="8"/>
  <c r="U19" i="8" a="1"/>
  <c r="U19" i="8" s="1"/>
  <c r="V19" i="8" s="1"/>
  <c r="W284" i="8"/>
  <c r="Z284" i="8"/>
  <c r="J275" i="8"/>
  <c r="J262" i="8"/>
  <c r="J299" i="8"/>
  <c r="J243" i="8"/>
  <c r="J282" i="8"/>
  <c r="U283" i="8" a="1"/>
  <c r="U283" i="8" s="1"/>
  <c r="V283" i="8" s="1"/>
  <c r="J277" i="8"/>
  <c r="J163" i="8"/>
  <c r="J215" i="8"/>
  <c r="L330" i="8"/>
  <c r="W148" i="8"/>
  <c r="Z148" i="8"/>
  <c r="K75" i="8"/>
  <c r="W336" i="8"/>
  <c r="Z336" i="8"/>
  <c r="L65" i="8"/>
  <c r="J232" i="8"/>
  <c r="M129" i="8"/>
  <c r="N334" i="8"/>
  <c r="U335" i="8" a="1"/>
  <c r="U335" i="8" s="1"/>
  <c r="V335" i="8" s="1"/>
  <c r="J115" i="8"/>
  <c r="J178" i="8"/>
  <c r="U179" i="8" a="1"/>
  <c r="U179" i="8" s="1"/>
  <c r="V179" i="8" s="1"/>
  <c r="O146" i="8"/>
  <c r="U147" i="8" a="1"/>
  <c r="U147" i="8" s="1"/>
  <c r="V147" i="8" s="1"/>
  <c r="O61" i="8"/>
  <c r="J110" i="8"/>
  <c r="W394" i="8"/>
  <c r="Z394" i="8"/>
  <c r="W316" i="8"/>
  <c r="Z316" i="8"/>
  <c r="J241" i="8"/>
  <c r="L392" i="8"/>
  <c r="U393" i="8" a="1"/>
  <c r="U393" i="8" s="1"/>
  <c r="V393" i="8" s="1"/>
  <c r="K81" i="8"/>
  <c r="M314" i="8"/>
  <c r="U315" i="8" a="1"/>
  <c r="U315" i="8" s="1"/>
  <c r="V315" i="8" s="1"/>
  <c r="J167" i="8"/>
  <c r="J256" i="8"/>
  <c r="J107" i="8"/>
  <c r="N91" i="8"/>
  <c r="J202" i="8"/>
  <c r="U203" i="8" a="1"/>
  <c r="U203" i="8" s="1"/>
  <c r="V203" i="8" s="1"/>
  <c r="J120" i="8"/>
  <c r="W20" i="8"/>
  <c r="Z20" i="8"/>
  <c r="J248" i="8"/>
  <c r="J190" i="8"/>
  <c r="W36" i="8"/>
  <c r="Z36" i="8"/>
  <c r="W55" i="8"/>
  <c r="Z55" i="8"/>
  <c r="K34" i="8"/>
  <c r="U35" i="8" a="1"/>
  <c r="U35" i="8" s="1"/>
  <c r="V35" i="8" s="1"/>
  <c r="L95" i="8"/>
  <c r="J159" i="8"/>
  <c r="L212" i="8"/>
  <c r="J235" i="8"/>
  <c r="J99" i="8"/>
  <c r="J311" i="8"/>
  <c r="N302" i="8"/>
  <c r="J53" i="8"/>
  <c r="U54" i="8" a="1"/>
  <c r="U54" i="8" s="1"/>
  <c r="V54" i="8" s="1"/>
  <c r="M15" i="8"/>
  <c r="O129" i="6"/>
  <c r="U130" i="6" a="1"/>
  <c r="U130" i="6" s="1"/>
  <c r="V130" i="6" s="1"/>
  <c r="W239" i="6"/>
  <c r="Z239" i="6"/>
  <c r="W91" i="6"/>
  <c r="Z91" i="6"/>
  <c r="U199" i="6" a="1"/>
  <c r="U199" i="6" s="1"/>
  <c r="V199" i="6" s="1"/>
  <c r="J198" i="6"/>
  <c r="W382" i="6"/>
  <c r="Z382" i="6"/>
  <c r="J323" i="6"/>
  <c r="K319" i="6"/>
  <c r="K237" i="6"/>
  <c r="U238" i="6" a="1"/>
  <c r="U238" i="6" s="1"/>
  <c r="V238" i="6" s="1"/>
  <c r="O89" i="6"/>
  <c r="U90" i="6" a="1"/>
  <c r="U90" i="6" s="1"/>
  <c r="V90" i="6" s="1"/>
  <c r="J301" i="6"/>
  <c r="W80" i="6"/>
  <c r="Z80" i="6"/>
  <c r="K123" i="6"/>
  <c r="J307" i="6"/>
  <c r="K368" i="6"/>
  <c r="U369" i="6" a="1"/>
  <c r="U369" i="6" s="1"/>
  <c r="V369" i="6" s="1"/>
  <c r="L392" i="6"/>
  <c r="U393" i="6" a="1"/>
  <c r="U393" i="6" s="1"/>
  <c r="V393" i="6" s="1"/>
  <c r="J296" i="6"/>
  <c r="K66" i="6"/>
  <c r="U67" i="6" a="1"/>
  <c r="U67" i="6" s="1"/>
  <c r="V67" i="6" s="1"/>
  <c r="W15" i="6"/>
  <c r="Z15" i="6"/>
  <c r="W227" i="6"/>
  <c r="Z227" i="6"/>
  <c r="K121" i="6"/>
  <c r="K13" i="6"/>
  <c r="U14" i="6" a="1"/>
  <c r="U14" i="6" s="1"/>
  <c r="V14" i="6" s="1"/>
  <c r="J311" i="6"/>
  <c r="L62" i="6"/>
  <c r="J225" i="6"/>
  <c r="U226" i="6" a="1"/>
  <c r="U226" i="6" s="1"/>
  <c r="V226" i="6" s="1"/>
  <c r="J276" i="6"/>
  <c r="U251" i="6" a="1"/>
  <c r="U251" i="6" s="1"/>
  <c r="V251" i="6" s="1"/>
  <c r="J250" i="6"/>
  <c r="W211" i="6"/>
  <c r="Z211" i="6"/>
  <c r="K78" i="6"/>
  <c r="U79" i="6" a="1"/>
  <c r="U79" i="6" s="1"/>
  <c r="V79" i="6" s="1"/>
  <c r="W68" i="6"/>
  <c r="Z68" i="6"/>
  <c r="O23" i="6"/>
  <c r="U24" i="6" a="1"/>
  <c r="U24" i="6" s="1"/>
  <c r="V24" i="6" s="1"/>
  <c r="W281" i="6"/>
  <c r="Z281" i="6"/>
  <c r="J328" i="6"/>
  <c r="J52" i="6"/>
  <c r="U53" i="6" a="1"/>
  <c r="U53" i="6" s="1"/>
  <c r="V53" i="6" s="1"/>
  <c r="J5" i="6"/>
  <c r="K209" i="6"/>
  <c r="U210" i="6" a="1"/>
  <c r="U210" i="6" s="1"/>
  <c r="V210" i="6" s="1"/>
  <c r="O289" i="6"/>
  <c r="J110" i="6"/>
  <c r="U111" i="6" a="1"/>
  <c r="U111" i="6" s="1"/>
  <c r="V111" i="6" s="1"/>
  <c r="W370" i="6"/>
  <c r="Z370" i="6"/>
  <c r="K10" i="6"/>
  <c r="J279" i="6"/>
  <c r="U280" i="6" a="1"/>
  <c r="U280" i="6" s="1"/>
  <c r="V280" i="6" s="1"/>
  <c r="J40" i="6"/>
  <c r="U41" i="6" a="1"/>
  <c r="U41" i="6" s="1"/>
  <c r="V41" i="6" s="1"/>
  <c r="W161" i="6"/>
  <c r="Z161" i="6"/>
  <c r="W151" i="6"/>
  <c r="Z151" i="6"/>
  <c r="K380" i="6"/>
  <c r="U381" i="6" a="1"/>
  <c r="U381" i="6" s="1"/>
  <c r="V381" i="6" s="1"/>
  <c r="L343" i="6"/>
  <c r="M159" i="6"/>
  <c r="U160" i="6" a="1"/>
  <c r="U160" i="6" s="1"/>
  <c r="V160" i="6" s="1"/>
  <c r="J262" i="6"/>
  <c r="J35" i="6"/>
  <c r="K149" i="6"/>
  <c r="U150" i="6" a="1"/>
  <c r="U150" i="6" s="1"/>
  <c r="V150" i="6" s="1"/>
  <c r="K359" i="6"/>
  <c r="W173" i="6"/>
  <c r="Z173" i="6"/>
  <c r="W334" i="6"/>
  <c r="Z334" i="6"/>
  <c r="W187" i="6"/>
  <c r="Z187" i="6"/>
  <c r="W394" i="6"/>
  <c r="Z394" i="6"/>
  <c r="K356" i="6"/>
  <c r="W131" i="6"/>
  <c r="Z131" i="6"/>
  <c r="J3" i="6"/>
  <c r="M171" i="6"/>
  <c r="U172" i="6" a="1"/>
  <c r="U172" i="6" s="1"/>
  <c r="V172" i="6" s="1"/>
  <c r="K271" i="6"/>
  <c r="K332" i="6"/>
  <c r="U333" i="6" a="1"/>
  <c r="U333" i="6" s="1"/>
  <c r="V333" i="6" s="1"/>
  <c r="K185" i="6"/>
  <c r="U186" i="6" a="1"/>
  <c r="U186" i="6" s="1"/>
  <c r="V186" i="6" s="1"/>
  <c r="K347" i="6"/>
  <c r="W33" i="3"/>
  <c r="Z33" i="3"/>
  <c r="W81" i="3"/>
  <c r="Z81" i="3"/>
  <c r="H386" i="3"/>
  <c r="L98" i="3"/>
  <c r="J200" i="3"/>
  <c r="U200" i="3" s="1" a="1"/>
  <c r="U200" i="3" s="1"/>
  <c r="V200" i="3" s="1"/>
  <c r="G236" i="3"/>
  <c r="I117" i="3"/>
  <c r="J32" i="3"/>
  <c r="U32" i="3" s="1" a="1"/>
  <c r="U32" i="3" s="1"/>
  <c r="V32" i="3" s="1"/>
  <c r="G10" i="3"/>
  <c r="G334" i="3"/>
  <c r="G347" i="3"/>
  <c r="H298" i="3"/>
  <c r="G78" i="3"/>
  <c r="G392" i="3"/>
  <c r="G395" i="3"/>
  <c r="G22" i="3"/>
  <c r="G126" i="3"/>
  <c r="G305" i="3"/>
  <c r="G142" i="3"/>
  <c r="G315" i="3"/>
  <c r="G262" i="3"/>
  <c r="G70" i="3"/>
  <c r="G370" i="3"/>
  <c r="G155" i="3"/>
  <c r="G382" i="3"/>
  <c r="G106" i="3"/>
  <c r="H247" i="3"/>
  <c r="G130" i="3"/>
  <c r="G47" i="3"/>
  <c r="G358" i="3"/>
  <c r="G226" i="3"/>
  <c r="G287" i="3"/>
  <c r="H178" i="3"/>
  <c r="G250" i="3"/>
  <c r="G310" i="3"/>
  <c r="J80" i="3"/>
  <c r="U80" i="3" s="1" a="1"/>
  <c r="U80" i="3" s="1"/>
  <c r="V80" i="3" s="1"/>
  <c r="H238" i="3"/>
  <c r="G403" i="3"/>
  <c r="G272" i="3"/>
  <c r="G198" i="3"/>
  <c r="K187" i="3"/>
  <c r="G341" i="3"/>
  <c r="G55" i="3"/>
  <c r="L2" i="3"/>
  <c r="G296" i="3"/>
  <c r="G274" i="3"/>
  <c r="G19" i="3"/>
  <c r="G279" i="3"/>
  <c r="G307" i="3"/>
  <c r="G30" i="3"/>
  <c r="G322" i="3"/>
  <c r="G166" i="3"/>
  <c r="G58" i="3"/>
  <c r="G67" i="3"/>
  <c r="G214" i="3"/>
  <c r="K91" i="3"/>
  <c r="W65" i="15" l="1"/>
  <c r="Z65" i="15"/>
  <c r="M2" i="15"/>
  <c r="N45" i="15"/>
  <c r="L4" i="15"/>
  <c r="K21" i="15"/>
  <c r="K63" i="15"/>
  <c r="U64" i="15" a="1"/>
  <c r="U64" i="15" s="1"/>
  <c r="V64" i="15" s="1"/>
  <c r="L108" i="15"/>
  <c r="L74" i="15"/>
  <c r="U75" i="15" a="1"/>
  <c r="U75" i="15" s="1"/>
  <c r="V75" i="15" s="1"/>
  <c r="L53" i="15"/>
  <c r="K17" i="15"/>
  <c r="K26" i="15"/>
  <c r="K100" i="15"/>
  <c r="W76" i="15"/>
  <c r="Z76" i="15"/>
  <c r="W35" i="15"/>
  <c r="Z35" i="15"/>
  <c r="L33" i="15"/>
  <c r="U34" i="15" a="1"/>
  <c r="U34" i="15" s="1"/>
  <c r="V34" i="15" s="1"/>
  <c r="M9" i="15"/>
  <c r="K104" i="15"/>
  <c r="L98" i="15"/>
  <c r="W54" i="12"/>
  <c r="Z54" i="12"/>
  <c r="W91" i="12"/>
  <c r="Z91" i="12"/>
  <c r="L89" i="12"/>
  <c r="U90" i="12" a="1"/>
  <c r="U90" i="12" s="1"/>
  <c r="V90" i="12" s="1"/>
  <c r="L52" i="12"/>
  <c r="U53" i="12" a="1"/>
  <c r="U53" i="12" s="1"/>
  <c r="V53" i="12" s="1"/>
  <c r="M100" i="12"/>
  <c r="U101" i="12" a="1"/>
  <c r="U101" i="12" s="1"/>
  <c r="V101" i="12" s="1"/>
  <c r="L40" i="12"/>
  <c r="K115" i="12"/>
  <c r="W17" i="12"/>
  <c r="Z17" i="12"/>
  <c r="L11" i="12"/>
  <c r="K65" i="12"/>
  <c r="K15" i="12"/>
  <c r="U16" i="12" a="1"/>
  <c r="U16" i="12" s="1"/>
  <c r="V16" i="12" s="1"/>
  <c r="K118" i="12"/>
  <c r="L113" i="12"/>
  <c r="K36" i="12"/>
  <c r="W80" i="12"/>
  <c r="Z80" i="12"/>
  <c r="K8" i="12"/>
  <c r="N42" i="12"/>
  <c r="U43" i="12" a="1"/>
  <c r="U43" i="12" s="1"/>
  <c r="V43" i="12" s="1"/>
  <c r="K29" i="12"/>
  <c r="K78" i="12"/>
  <c r="U79" i="12" a="1"/>
  <c r="U79" i="12" s="1"/>
  <c r="V79" i="12" s="1"/>
  <c r="K74" i="12"/>
  <c r="L156" i="10"/>
  <c r="U157" i="10" a="1"/>
  <c r="U157" i="10" s="1"/>
  <c r="V157" i="10" s="1"/>
  <c r="M118" i="10"/>
  <c r="X2" i="10"/>
  <c r="W66" i="10"/>
  <c r="Z66" i="10"/>
  <c r="W158" i="10"/>
  <c r="Z158" i="10"/>
  <c r="K64" i="10"/>
  <c r="U65" i="10" a="1"/>
  <c r="U65" i="10" s="1"/>
  <c r="V65" i="10" s="1"/>
  <c r="K121" i="10"/>
  <c r="L62" i="10"/>
  <c r="L46" i="10"/>
  <c r="K22" i="10"/>
  <c r="K8" i="10"/>
  <c r="M3" i="10"/>
  <c r="N140" i="10"/>
  <c r="K55" i="10"/>
  <c r="K35" i="10"/>
  <c r="K174" i="10"/>
  <c r="L144" i="10"/>
  <c r="K113" i="10"/>
  <c r="K131" i="10"/>
  <c r="K16" i="10"/>
  <c r="K101" i="10"/>
  <c r="K134" i="10"/>
  <c r="L42" i="10"/>
  <c r="K99" i="10"/>
  <c r="K6" i="10"/>
  <c r="M169" i="10"/>
  <c r="K110" i="10"/>
  <c r="K151" i="10"/>
  <c r="L26" i="10"/>
  <c r="L97" i="10"/>
  <c r="N313" i="8"/>
  <c r="U314" i="8" a="1"/>
  <c r="U314" i="8" s="1"/>
  <c r="V314" i="8" s="1"/>
  <c r="K298" i="8"/>
  <c r="K98" i="8"/>
  <c r="K201" i="8"/>
  <c r="U202" i="8" a="1"/>
  <c r="U202" i="8" s="1"/>
  <c r="V202" i="8" s="1"/>
  <c r="L80" i="8"/>
  <c r="P60" i="8"/>
  <c r="K231" i="8"/>
  <c r="K214" i="8"/>
  <c r="U215" i="8" a="1"/>
  <c r="U215" i="8" s="1"/>
  <c r="V215" i="8" s="1"/>
  <c r="W393" i="8"/>
  <c r="Z393" i="8"/>
  <c r="W147" i="8"/>
  <c r="Z147" i="8"/>
  <c r="K261" i="8"/>
  <c r="K87" i="8"/>
  <c r="O171" i="8"/>
  <c r="W203" i="8"/>
  <c r="Z203" i="8"/>
  <c r="K169" i="8"/>
  <c r="K234" i="8"/>
  <c r="O90" i="8"/>
  <c r="M391" i="8"/>
  <c r="U392" i="8" a="1"/>
  <c r="U392" i="8" s="1"/>
  <c r="V392" i="8" s="1"/>
  <c r="P145" i="8"/>
  <c r="U146" i="8" a="1"/>
  <c r="U146" i="8" s="1"/>
  <c r="V146" i="8" s="1"/>
  <c r="M64" i="8"/>
  <c r="U65" i="8" a="1"/>
  <c r="U65" i="8" s="1"/>
  <c r="V65" i="8" s="1"/>
  <c r="K162" i="8"/>
  <c r="M329" i="8"/>
  <c r="L265" i="8"/>
  <c r="W179" i="8"/>
  <c r="Z179" i="8"/>
  <c r="K274" i="8"/>
  <c r="K194" i="8"/>
  <c r="L224" i="8"/>
  <c r="K310" i="8"/>
  <c r="N128" i="8"/>
  <c r="N14" i="8"/>
  <c r="M211" i="8"/>
  <c r="K106" i="8"/>
  <c r="K240" i="8"/>
  <c r="K177" i="8"/>
  <c r="U178" i="8" a="1"/>
  <c r="U178" i="8" s="1"/>
  <c r="V178" i="8" s="1"/>
  <c r="K276" i="8"/>
  <c r="W133" i="8"/>
  <c r="Z133" i="8"/>
  <c r="W383" i="8"/>
  <c r="Z383" i="8"/>
  <c r="K109" i="8"/>
  <c r="W54" i="8"/>
  <c r="Z54" i="8"/>
  <c r="W283" i="8"/>
  <c r="Z283" i="8"/>
  <c r="M131" i="8"/>
  <c r="U132" i="8" a="1"/>
  <c r="U132" i="8" s="1"/>
  <c r="V132" i="8" s="1"/>
  <c r="P381" i="8"/>
  <c r="U382" i="8" a="1"/>
  <c r="U382" i="8" s="1"/>
  <c r="V382" i="8" s="1"/>
  <c r="K119" i="8"/>
  <c r="K189" i="8"/>
  <c r="K52" i="8"/>
  <c r="U53" i="8" a="1"/>
  <c r="U53" i="8" s="1"/>
  <c r="V53" i="8" s="1"/>
  <c r="K158" i="8"/>
  <c r="K247" i="8"/>
  <c r="K255" i="8"/>
  <c r="K114" i="8"/>
  <c r="L74" i="8"/>
  <c r="K281" i="8"/>
  <c r="U282" i="8" a="1"/>
  <c r="U282" i="8" s="1"/>
  <c r="V282" i="8" s="1"/>
  <c r="W19" i="8"/>
  <c r="Z19" i="8"/>
  <c r="L17" i="8"/>
  <c r="U18" i="8" a="1"/>
  <c r="U18" i="8" s="1"/>
  <c r="V18" i="8" s="1"/>
  <c r="L197" i="8"/>
  <c r="W335" i="8"/>
  <c r="Z335" i="8"/>
  <c r="O301" i="8"/>
  <c r="M94" i="8"/>
  <c r="K166" i="8"/>
  <c r="O333" i="8"/>
  <c r="U334" i="8" a="1"/>
  <c r="U334" i="8" s="1"/>
  <c r="V334" i="8" s="1"/>
  <c r="K242" i="8"/>
  <c r="L33" i="8"/>
  <c r="U34" i="8" a="1"/>
  <c r="U34" i="8" s="1"/>
  <c r="V34" i="8" s="1"/>
  <c r="W35" i="8"/>
  <c r="Z35" i="8"/>
  <c r="W315" i="8"/>
  <c r="Z315" i="8"/>
  <c r="K122" i="8"/>
  <c r="K263" i="8"/>
  <c r="L6" i="8"/>
  <c r="U7" i="8" a="1"/>
  <c r="U7" i="8" s="1"/>
  <c r="V7" i="8" s="1"/>
  <c r="W333" i="6"/>
  <c r="Z333" i="6"/>
  <c r="P22" i="6"/>
  <c r="U23" i="6" a="1"/>
  <c r="U23" i="6" s="1"/>
  <c r="V23" i="6" s="1"/>
  <c r="W67" i="6"/>
  <c r="Z67" i="6"/>
  <c r="L270" i="6"/>
  <c r="K39" i="6"/>
  <c r="U40" i="6" a="1"/>
  <c r="U40" i="6" s="1"/>
  <c r="V40" i="6" s="1"/>
  <c r="L208" i="6"/>
  <c r="U209" i="6" a="1"/>
  <c r="U209" i="6" s="1"/>
  <c r="V209" i="6" s="1"/>
  <c r="M61" i="6"/>
  <c r="L65" i="6"/>
  <c r="U66" i="6" a="1"/>
  <c r="U66" i="6" s="1"/>
  <c r="V66" i="6" s="1"/>
  <c r="W41" i="6"/>
  <c r="Z41" i="6"/>
  <c r="W172" i="6"/>
  <c r="Z172" i="6"/>
  <c r="W160" i="6"/>
  <c r="Z160" i="6"/>
  <c r="W280" i="6"/>
  <c r="Z280" i="6"/>
  <c r="W79" i="6"/>
  <c r="Z79" i="6"/>
  <c r="K197" i="6"/>
  <c r="U198" i="6" a="1"/>
  <c r="U198" i="6" s="1"/>
  <c r="V198" i="6" s="1"/>
  <c r="W226" i="6"/>
  <c r="Z226" i="6"/>
  <c r="L331" i="6"/>
  <c r="U332" i="6" a="1"/>
  <c r="U332" i="6" s="1"/>
  <c r="V332" i="6" s="1"/>
  <c r="W210" i="6"/>
  <c r="Z210" i="6"/>
  <c r="N170" i="6"/>
  <c r="U171" i="6" a="1"/>
  <c r="U171" i="6" s="1"/>
  <c r="V171" i="6" s="1"/>
  <c r="N158" i="6"/>
  <c r="U159" i="6" a="1"/>
  <c r="U159" i="6" s="1"/>
  <c r="V159" i="6" s="1"/>
  <c r="K278" i="6"/>
  <c r="U279" i="6" a="1"/>
  <c r="U279" i="6" s="1"/>
  <c r="V279" i="6" s="1"/>
  <c r="K4" i="6"/>
  <c r="L77" i="6"/>
  <c r="U78" i="6" a="1"/>
  <c r="U78" i="6" s="1"/>
  <c r="V78" i="6" s="1"/>
  <c r="K310" i="6"/>
  <c r="K295" i="6"/>
  <c r="K300" i="6"/>
  <c r="W199" i="6"/>
  <c r="Z199" i="6"/>
  <c r="W53" i="6"/>
  <c r="Z53" i="6"/>
  <c r="W393" i="6"/>
  <c r="Z393" i="6"/>
  <c r="W90" i="6"/>
  <c r="Z90" i="6"/>
  <c r="P288" i="6"/>
  <c r="L122" i="6"/>
  <c r="U123" i="6" a="1"/>
  <c r="U123" i="6" s="1"/>
  <c r="V123" i="6" s="1"/>
  <c r="W14" i="6"/>
  <c r="Z14" i="6"/>
  <c r="K2" i="6"/>
  <c r="M342" i="6"/>
  <c r="L9" i="6"/>
  <c r="K51" i="6"/>
  <c r="U52" i="6" a="1"/>
  <c r="U52" i="6" s="1"/>
  <c r="V52" i="6" s="1"/>
  <c r="L12" i="6"/>
  <c r="U13" i="6" a="1"/>
  <c r="U13" i="6" s="1"/>
  <c r="V13" i="6" s="1"/>
  <c r="M391" i="6"/>
  <c r="U392" i="6" a="1"/>
  <c r="U392" i="6" s="1"/>
  <c r="V392" i="6" s="1"/>
  <c r="P88" i="6"/>
  <c r="U89" i="6" a="1"/>
  <c r="U89" i="6" s="1"/>
  <c r="V89" i="6" s="1"/>
  <c r="K34" i="6"/>
  <c r="K224" i="6"/>
  <c r="U225" i="6" a="1"/>
  <c r="U225" i="6" s="1"/>
  <c r="V225" i="6" s="1"/>
  <c r="W24" i="6"/>
  <c r="Z24" i="6"/>
  <c r="K322" i="6"/>
  <c r="K261" i="6"/>
  <c r="W381" i="6"/>
  <c r="Z381" i="6"/>
  <c r="K249" i="6"/>
  <c r="U250" i="6" a="1"/>
  <c r="U250" i="6" s="1"/>
  <c r="V250" i="6" s="1"/>
  <c r="W369" i="6"/>
  <c r="Z369" i="6"/>
  <c r="W238" i="6"/>
  <c r="Z238" i="6"/>
  <c r="L346" i="6"/>
  <c r="L358" i="6"/>
  <c r="L379" i="6"/>
  <c r="U380" i="6" a="1"/>
  <c r="U380" i="6" s="1"/>
  <c r="V380" i="6" s="1"/>
  <c r="K327" i="6"/>
  <c r="W251" i="6"/>
  <c r="Z251" i="6"/>
  <c r="L120" i="6"/>
  <c r="L367" i="6"/>
  <c r="U368" i="6" a="1"/>
  <c r="U368" i="6" s="1"/>
  <c r="V368" i="6" s="1"/>
  <c r="L236" i="6"/>
  <c r="U237" i="6" a="1"/>
  <c r="U237" i="6" s="1"/>
  <c r="V237" i="6" s="1"/>
  <c r="W186" i="6"/>
  <c r="Z186" i="6"/>
  <c r="W111" i="6"/>
  <c r="Z111" i="6"/>
  <c r="W130" i="6"/>
  <c r="Z130" i="6"/>
  <c r="Z150" i="6"/>
  <c r="W150" i="6"/>
  <c r="L184" i="6"/>
  <c r="U185" i="6" a="1"/>
  <c r="U185" i="6" s="1"/>
  <c r="V185" i="6" s="1"/>
  <c r="L355" i="6"/>
  <c r="L148" i="6"/>
  <c r="U149" i="6" a="1"/>
  <c r="U149" i="6" s="1"/>
  <c r="V149" i="6" s="1"/>
  <c r="K109" i="6"/>
  <c r="U110" i="6" a="1"/>
  <c r="U110" i="6" s="1"/>
  <c r="V110" i="6" s="1"/>
  <c r="K275" i="6"/>
  <c r="K306" i="6"/>
  <c r="L318" i="6"/>
  <c r="P128" i="6"/>
  <c r="U129" i="6" a="1"/>
  <c r="U129" i="6" s="1"/>
  <c r="V129" i="6" s="1"/>
  <c r="W32" i="3"/>
  <c r="Z32" i="3"/>
  <c r="W200" i="3"/>
  <c r="Z200" i="3"/>
  <c r="W80" i="3"/>
  <c r="Z80" i="3"/>
  <c r="I385" i="3"/>
  <c r="M97" i="3"/>
  <c r="H165" i="3"/>
  <c r="U165" i="3" s="1" a="1"/>
  <c r="U165" i="3" s="1"/>
  <c r="V165" i="3" s="1"/>
  <c r="H273" i="3"/>
  <c r="H197" i="3"/>
  <c r="H249" i="3"/>
  <c r="H129" i="3"/>
  <c r="H69" i="3"/>
  <c r="H21" i="3"/>
  <c r="H333" i="3"/>
  <c r="H321" i="3"/>
  <c r="H295" i="3"/>
  <c r="H271" i="3"/>
  <c r="I177" i="3"/>
  <c r="U177" i="3" s="1" a="1"/>
  <c r="U177" i="3" s="1"/>
  <c r="V177" i="3" s="1"/>
  <c r="I246" i="3"/>
  <c r="H261" i="3"/>
  <c r="H394" i="3"/>
  <c r="H9" i="3"/>
  <c r="H402" i="3"/>
  <c r="H286" i="3"/>
  <c r="H105" i="3"/>
  <c r="U105" i="3" s="1" a="1"/>
  <c r="U105" i="3" s="1"/>
  <c r="V105" i="3" s="1"/>
  <c r="H314" i="3"/>
  <c r="H391" i="3"/>
  <c r="K31" i="3"/>
  <c r="U31" i="3" s="1" a="1"/>
  <c r="U31" i="3" s="1"/>
  <c r="V31" i="3" s="1"/>
  <c r="H213" i="3"/>
  <c r="H306" i="3"/>
  <c r="H54" i="3"/>
  <c r="I237" i="3"/>
  <c r="H225" i="3"/>
  <c r="H381" i="3"/>
  <c r="H141" i="3"/>
  <c r="U141" i="3" s="1" a="1"/>
  <c r="U141" i="3" s="1"/>
  <c r="V141" i="3" s="1"/>
  <c r="H77" i="3"/>
  <c r="J116" i="3"/>
  <c r="L90" i="3"/>
  <c r="H29" i="3"/>
  <c r="H66" i="3"/>
  <c r="H278" i="3"/>
  <c r="H340" i="3"/>
  <c r="K79" i="3"/>
  <c r="U79" i="3" s="1" a="1"/>
  <c r="U79" i="3" s="1"/>
  <c r="V79" i="3" s="1"/>
  <c r="H357" i="3"/>
  <c r="H154" i="3"/>
  <c r="H304" i="3"/>
  <c r="I297" i="3"/>
  <c r="H235" i="3"/>
  <c r="H57" i="3"/>
  <c r="H18" i="3"/>
  <c r="L186" i="3"/>
  <c r="H309" i="3"/>
  <c r="H46" i="3"/>
  <c r="H369" i="3"/>
  <c r="H125" i="3"/>
  <c r="H346" i="3"/>
  <c r="K199" i="3"/>
  <c r="U199" i="3" s="1" a="1"/>
  <c r="U199" i="3" s="1"/>
  <c r="V199" i="3" s="1"/>
  <c r="M97" i="15" l="1"/>
  <c r="L25" i="15"/>
  <c r="O44" i="15"/>
  <c r="W75" i="15"/>
  <c r="Z75" i="15"/>
  <c r="N8" i="15"/>
  <c r="M73" i="15"/>
  <c r="U74" i="15" a="1"/>
  <c r="U74" i="15" s="1"/>
  <c r="V74" i="15" s="1"/>
  <c r="L103" i="15"/>
  <c r="L99" i="15"/>
  <c r="L16" i="15"/>
  <c r="M107" i="15"/>
  <c r="W34" i="15"/>
  <c r="Z34" i="15"/>
  <c r="L116" i="15"/>
  <c r="M32" i="15"/>
  <c r="U33" i="15" a="1"/>
  <c r="U33" i="15" s="1"/>
  <c r="V33" i="15" s="1"/>
  <c r="L20" i="15"/>
  <c r="M3" i="15"/>
  <c r="W64" i="15"/>
  <c r="Z64" i="15"/>
  <c r="M52" i="15"/>
  <c r="U53" i="15" a="1"/>
  <c r="U53" i="15" s="1"/>
  <c r="V53" i="15" s="1"/>
  <c r="L62" i="15"/>
  <c r="U63" i="15" a="1"/>
  <c r="U63" i="15" s="1"/>
  <c r="V63" i="15" s="1"/>
  <c r="W43" i="12"/>
  <c r="Z43" i="12"/>
  <c r="W101" i="12"/>
  <c r="Z101" i="12"/>
  <c r="O41" i="12"/>
  <c r="U42" i="12" a="1"/>
  <c r="U42" i="12" s="1"/>
  <c r="V42" i="12" s="1"/>
  <c r="L35" i="12"/>
  <c r="L64" i="12"/>
  <c r="N99" i="12"/>
  <c r="U100" i="12" a="1"/>
  <c r="U100" i="12" s="1"/>
  <c r="V100" i="12" s="1"/>
  <c r="W90" i="12"/>
  <c r="Z90" i="12"/>
  <c r="L73" i="12"/>
  <c r="L7" i="12"/>
  <c r="M112" i="12"/>
  <c r="M10" i="12"/>
  <c r="M88" i="12"/>
  <c r="U89" i="12" a="1"/>
  <c r="U89" i="12" s="1"/>
  <c r="V89" i="12" s="1"/>
  <c r="W53" i="12"/>
  <c r="Z53" i="12"/>
  <c r="L114" i="12"/>
  <c r="M51" i="12"/>
  <c r="U52" i="12" a="1"/>
  <c r="U52" i="12" s="1"/>
  <c r="V52" i="12" s="1"/>
  <c r="W79" i="12"/>
  <c r="Z79" i="12"/>
  <c r="L77" i="12"/>
  <c r="U78" i="12" a="1"/>
  <c r="U78" i="12" s="1"/>
  <c r="V78" i="12" s="1"/>
  <c r="W16" i="12"/>
  <c r="Z16" i="12"/>
  <c r="M39" i="12"/>
  <c r="L28" i="12"/>
  <c r="L117" i="12"/>
  <c r="L14" i="12"/>
  <c r="U15" i="12" a="1"/>
  <c r="U15" i="12" s="1"/>
  <c r="V15" i="12" s="1"/>
  <c r="M25" i="10"/>
  <c r="L5" i="10"/>
  <c r="L100" i="10"/>
  <c r="L7" i="10"/>
  <c r="M61" i="10"/>
  <c r="L150" i="10"/>
  <c r="L112" i="10"/>
  <c r="L34" i="10"/>
  <c r="W157" i="10"/>
  <c r="Z157" i="10"/>
  <c r="M155" i="10"/>
  <c r="U156" i="10" a="1"/>
  <c r="U156" i="10" s="1"/>
  <c r="V156" i="10" s="1"/>
  <c r="L109" i="10"/>
  <c r="L98" i="10"/>
  <c r="L15" i="10"/>
  <c r="M143" i="10"/>
  <c r="L54" i="10"/>
  <c r="L120" i="10"/>
  <c r="U121" i="10" a="1"/>
  <c r="U121" i="10" s="1"/>
  <c r="V121" i="10" s="1"/>
  <c r="W65" i="10"/>
  <c r="Z65" i="10"/>
  <c r="M41" i="10"/>
  <c r="L173" i="10"/>
  <c r="O139" i="10"/>
  <c r="L21" i="10"/>
  <c r="L63" i="10"/>
  <c r="U64" i="10" a="1"/>
  <c r="U64" i="10" s="1"/>
  <c r="V64" i="10" s="1"/>
  <c r="Y2" i="10"/>
  <c r="M96" i="10"/>
  <c r="N168" i="10"/>
  <c r="L133" i="10"/>
  <c r="L130" i="10"/>
  <c r="N2" i="10"/>
  <c r="M45" i="10"/>
  <c r="N117" i="10"/>
  <c r="W382" i="8"/>
  <c r="Z382" i="8"/>
  <c r="M5" i="8"/>
  <c r="U6" i="8" a="1"/>
  <c r="U6" i="8" s="1"/>
  <c r="V6" i="8" s="1"/>
  <c r="L241" i="8"/>
  <c r="M196" i="8"/>
  <c r="L254" i="8"/>
  <c r="Q380" i="8"/>
  <c r="U381" i="8" a="1"/>
  <c r="U381" i="8" s="1"/>
  <c r="V381" i="8" s="1"/>
  <c r="O13" i="8"/>
  <c r="N390" i="8"/>
  <c r="U391" i="8" a="1"/>
  <c r="U391" i="8" s="1"/>
  <c r="V391" i="8" s="1"/>
  <c r="Q59" i="8"/>
  <c r="W334" i="8"/>
  <c r="Z334" i="8"/>
  <c r="W18" i="8"/>
  <c r="Z18" i="8"/>
  <c r="W132" i="8"/>
  <c r="Z132" i="8"/>
  <c r="W392" i="8"/>
  <c r="Z392" i="8"/>
  <c r="L86" i="8"/>
  <c r="L262" i="8"/>
  <c r="P332" i="8"/>
  <c r="U333" i="8" a="1"/>
  <c r="U333" i="8" s="1"/>
  <c r="V333" i="8" s="1"/>
  <c r="M16" i="8"/>
  <c r="U17" i="8" a="1"/>
  <c r="U17" i="8" s="1"/>
  <c r="V17" i="8" s="1"/>
  <c r="L246" i="8"/>
  <c r="N130" i="8"/>
  <c r="U131" i="8" a="1"/>
  <c r="U131" i="8" s="1"/>
  <c r="V131" i="8" s="1"/>
  <c r="L275" i="8"/>
  <c r="O127" i="8"/>
  <c r="M264" i="8"/>
  <c r="P89" i="8"/>
  <c r="L260" i="8"/>
  <c r="M79" i="8"/>
  <c r="W178" i="8"/>
  <c r="Z178" i="8"/>
  <c r="W202" i="8"/>
  <c r="Z202" i="8"/>
  <c r="L121" i="8"/>
  <c r="L165" i="8"/>
  <c r="L157" i="8"/>
  <c r="L176" i="8"/>
  <c r="U177" i="8" a="1"/>
  <c r="U177" i="8" s="1"/>
  <c r="V177" i="8" s="1"/>
  <c r="L309" i="8"/>
  <c r="N328" i="8"/>
  <c r="L233" i="8"/>
  <c r="L200" i="8"/>
  <c r="U201" i="8" a="1"/>
  <c r="U201" i="8" s="1"/>
  <c r="V201" i="8" s="1"/>
  <c r="W53" i="8"/>
  <c r="Z53" i="8"/>
  <c r="W282" i="8"/>
  <c r="Z282" i="8"/>
  <c r="N93" i="8"/>
  <c r="L280" i="8"/>
  <c r="U281" i="8" a="1"/>
  <c r="U281" i="8" s="1"/>
  <c r="V281" i="8" s="1"/>
  <c r="L51" i="8"/>
  <c r="U52" i="8" a="1"/>
  <c r="U52" i="8" s="1"/>
  <c r="V52" i="8" s="1"/>
  <c r="L239" i="8"/>
  <c r="M223" i="8"/>
  <c r="L161" i="8"/>
  <c r="L168" i="8"/>
  <c r="L97" i="8"/>
  <c r="W7" i="8"/>
  <c r="Z7" i="8"/>
  <c r="W65" i="8"/>
  <c r="Z65" i="8"/>
  <c r="Z215" i="8"/>
  <c r="W215" i="8"/>
  <c r="P300" i="8"/>
  <c r="M73" i="8"/>
  <c r="L188" i="8"/>
  <c r="L108" i="8"/>
  <c r="L105" i="8"/>
  <c r="L193" i="8"/>
  <c r="N63" i="8"/>
  <c r="U64" i="8" a="1"/>
  <c r="U64" i="8" s="1"/>
  <c r="V64" i="8" s="1"/>
  <c r="L213" i="8"/>
  <c r="U214" i="8" a="1"/>
  <c r="U214" i="8" s="1"/>
  <c r="V214" i="8" s="1"/>
  <c r="L297" i="8"/>
  <c r="W34" i="8"/>
  <c r="Z34" i="8"/>
  <c r="W146" i="8"/>
  <c r="Z146" i="8"/>
  <c r="W314" i="8"/>
  <c r="Z314" i="8"/>
  <c r="M32" i="8"/>
  <c r="U33" i="8" a="1"/>
  <c r="U33" i="8" s="1"/>
  <c r="V33" i="8" s="1"/>
  <c r="L113" i="8"/>
  <c r="L118" i="8"/>
  <c r="N210" i="8"/>
  <c r="L273" i="8"/>
  <c r="Q144" i="8"/>
  <c r="U145" i="8" a="1"/>
  <c r="U145" i="8" s="1"/>
  <c r="V145" i="8" s="1"/>
  <c r="P170" i="8"/>
  <c r="L230" i="8"/>
  <c r="O312" i="8"/>
  <c r="U313" i="8" a="1"/>
  <c r="U313" i="8" s="1"/>
  <c r="V313" i="8" s="1"/>
  <c r="L305" i="6"/>
  <c r="L50" i="6"/>
  <c r="U51" i="6" a="1"/>
  <c r="U51" i="6" s="1"/>
  <c r="V51" i="6" s="1"/>
  <c r="Q287" i="6"/>
  <c r="M207" i="6"/>
  <c r="U208" i="6" a="1"/>
  <c r="U208" i="6" s="1"/>
  <c r="V208" i="6" s="1"/>
  <c r="W225" i="6"/>
  <c r="Z225" i="6"/>
  <c r="W40" i="6"/>
  <c r="Z40" i="6"/>
  <c r="L274" i="6"/>
  <c r="L223" i="6"/>
  <c r="U224" i="6" a="1"/>
  <c r="U224" i="6" s="1"/>
  <c r="V224" i="6" s="1"/>
  <c r="M8" i="6"/>
  <c r="L309" i="6"/>
  <c r="L38" i="6"/>
  <c r="U39" i="6" a="1"/>
  <c r="U39" i="6" s="1"/>
  <c r="V39" i="6" s="1"/>
  <c r="W78" i="6"/>
  <c r="Z78" i="6"/>
  <c r="W250" i="6"/>
  <c r="Z250" i="6"/>
  <c r="W332" i="6"/>
  <c r="Z332" i="6"/>
  <c r="L108" i="6"/>
  <c r="U109" i="6" a="1"/>
  <c r="U109" i="6" s="1"/>
  <c r="V109" i="6" s="1"/>
  <c r="L326" i="6"/>
  <c r="L248" i="6"/>
  <c r="U249" i="6" a="1"/>
  <c r="U249" i="6" s="1"/>
  <c r="V249" i="6" s="1"/>
  <c r="L33" i="6"/>
  <c r="N341" i="6"/>
  <c r="M76" i="6"/>
  <c r="U77" i="6" a="1"/>
  <c r="U77" i="6" s="1"/>
  <c r="V77" i="6" s="1"/>
  <c r="M330" i="6"/>
  <c r="U331" i="6" a="1"/>
  <c r="U331" i="6" s="1"/>
  <c r="V331" i="6" s="1"/>
  <c r="M269" i="6"/>
  <c r="W171" i="6"/>
  <c r="Z171" i="6"/>
  <c r="M119" i="6"/>
  <c r="L294" i="6"/>
  <c r="W110" i="6"/>
  <c r="Z110" i="6"/>
  <c r="W149" i="6"/>
  <c r="Z149" i="6"/>
  <c r="W380" i="6"/>
  <c r="Z380" i="6"/>
  <c r="O169" i="6"/>
  <c r="U170" i="6" a="1"/>
  <c r="U170" i="6" s="1"/>
  <c r="V170" i="6" s="1"/>
  <c r="W89" i="6"/>
  <c r="Z89" i="6"/>
  <c r="M147" i="6"/>
  <c r="U148" i="6" a="1"/>
  <c r="U148" i="6" s="1"/>
  <c r="V148" i="6" s="1"/>
  <c r="M378" i="6"/>
  <c r="U379" i="6" a="1"/>
  <c r="U379" i="6" s="1"/>
  <c r="V379" i="6" s="1"/>
  <c r="Q87" i="6"/>
  <c r="U88" i="6" a="1"/>
  <c r="U88" i="6" s="1"/>
  <c r="V88" i="6" s="1"/>
  <c r="L3" i="6"/>
  <c r="W52" i="6"/>
  <c r="Z52" i="6"/>
  <c r="W237" i="6"/>
  <c r="Z237" i="6"/>
  <c r="W198" i="6"/>
  <c r="Z198" i="6"/>
  <c r="W209" i="6"/>
  <c r="Z209" i="6"/>
  <c r="W129" i="6"/>
  <c r="Z129" i="6"/>
  <c r="W392" i="6"/>
  <c r="Z392" i="6"/>
  <c r="W279" i="6"/>
  <c r="Z279" i="6"/>
  <c r="W66" i="6"/>
  <c r="Z66" i="6"/>
  <c r="W23" i="6"/>
  <c r="Z23" i="6"/>
  <c r="Q127" i="6"/>
  <c r="U128" i="6" a="1"/>
  <c r="U128" i="6" s="1"/>
  <c r="V128" i="6" s="1"/>
  <c r="M354" i="6"/>
  <c r="M235" i="6"/>
  <c r="U236" i="6" a="1"/>
  <c r="U236" i="6" s="1"/>
  <c r="V236" i="6" s="1"/>
  <c r="M357" i="6"/>
  <c r="U358" i="6" a="1"/>
  <c r="U358" i="6" s="1"/>
  <c r="V358" i="6" s="1"/>
  <c r="L260" i="6"/>
  <c r="U261" i="6" a="1"/>
  <c r="U261" i="6" s="1"/>
  <c r="V261" i="6" s="1"/>
  <c r="N390" i="6"/>
  <c r="U391" i="6" a="1"/>
  <c r="U391" i="6" s="1"/>
  <c r="V391" i="6" s="1"/>
  <c r="L277" i="6"/>
  <c r="U278" i="6" a="1"/>
  <c r="U278" i="6" s="1"/>
  <c r="V278" i="6" s="1"/>
  <c r="L196" i="6"/>
  <c r="U197" i="6" a="1"/>
  <c r="U197" i="6" s="1"/>
  <c r="V197" i="6" s="1"/>
  <c r="M64" i="6"/>
  <c r="U65" i="6" a="1"/>
  <c r="U65" i="6" s="1"/>
  <c r="V65" i="6" s="1"/>
  <c r="Q21" i="6"/>
  <c r="U22" i="6" a="1"/>
  <c r="U22" i="6" s="1"/>
  <c r="V22" i="6" s="1"/>
  <c r="W185" i="6"/>
  <c r="Z185" i="6"/>
  <c r="W13" i="6"/>
  <c r="Z13" i="6"/>
  <c r="W159" i="6"/>
  <c r="Z159" i="6"/>
  <c r="W368" i="6"/>
  <c r="Z368" i="6"/>
  <c r="W123" i="6"/>
  <c r="Z123" i="6"/>
  <c r="M317" i="6"/>
  <c r="M183" i="6"/>
  <c r="U184" i="6" a="1"/>
  <c r="U184" i="6" s="1"/>
  <c r="V184" i="6" s="1"/>
  <c r="M366" i="6"/>
  <c r="U367" i="6" a="1"/>
  <c r="U367" i="6" s="1"/>
  <c r="V367" i="6" s="1"/>
  <c r="M345" i="6"/>
  <c r="U346" i="6" a="1"/>
  <c r="U346" i="6" s="1"/>
  <c r="V346" i="6" s="1"/>
  <c r="L321" i="6"/>
  <c r="M11" i="6"/>
  <c r="U12" i="6" a="1"/>
  <c r="U12" i="6" s="1"/>
  <c r="V12" i="6" s="1"/>
  <c r="M121" i="6"/>
  <c r="U122" i="6" a="1"/>
  <c r="U122" i="6" s="1"/>
  <c r="V122" i="6" s="1"/>
  <c r="L299" i="6"/>
  <c r="O157" i="6"/>
  <c r="U158" i="6" a="1"/>
  <c r="U158" i="6" s="1"/>
  <c r="V158" i="6" s="1"/>
  <c r="N60" i="6"/>
  <c r="W199" i="3"/>
  <c r="Z199" i="3"/>
  <c r="W141" i="3"/>
  <c r="Z141" i="3"/>
  <c r="W165" i="3"/>
  <c r="Z165" i="3"/>
  <c r="W79" i="3"/>
  <c r="Z79" i="3"/>
  <c r="W177" i="3"/>
  <c r="Z177" i="3"/>
  <c r="W105" i="3"/>
  <c r="Z105" i="3"/>
  <c r="W31" i="3"/>
  <c r="Z31" i="3"/>
  <c r="N96" i="3"/>
  <c r="J384" i="3"/>
  <c r="K383" i="3" s="1"/>
  <c r="L382" i="3" s="1"/>
  <c r="M381" i="3" s="1"/>
  <c r="N380" i="3" s="1"/>
  <c r="O379" i="3" s="1"/>
  <c r="P378" i="3" s="1"/>
  <c r="Q377" i="3" s="1"/>
  <c r="R376" i="3" s="1"/>
  <c r="S375" i="3" s="1"/>
  <c r="T374" i="3" s="1"/>
  <c r="X374" i="3" s="1"/>
  <c r="Y374" i="3" s="1"/>
  <c r="J176" i="3"/>
  <c r="U176" i="3" s="1" a="1"/>
  <c r="U176" i="3" s="1"/>
  <c r="V176" i="3" s="1"/>
  <c r="I68" i="3"/>
  <c r="I270" i="3"/>
  <c r="I128" i="3"/>
  <c r="U128" i="3" s="1" a="1"/>
  <c r="U128" i="3" s="1"/>
  <c r="V128" i="3" s="1"/>
  <c r="I45" i="3"/>
  <c r="I140" i="3"/>
  <c r="U140" i="3" s="1" a="1"/>
  <c r="U140" i="3" s="1"/>
  <c r="V140" i="3" s="1"/>
  <c r="I234" i="3"/>
  <c r="I8" i="3"/>
  <c r="I294" i="3"/>
  <c r="I248" i="3"/>
  <c r="U248" i="3" s="1" a="1"/>
  <c r="U248" i="3" s="1"/>
  <c r="V248" i="3" s="1"/>
  <c r="I368" i="3"/>
  <c r="U368" i="3" s="1" a="1"/>
  <c r="U368" i="3" s="1"/>
  <c r="V368" i="3" s="1"/>
  <c r="I76" i="3"/>
  <c r="I305" i="3"/>
  <c r="I285" i="3"/>
  <c r="I393" i="3"/>
  <c r="I320" i="3"/>
  <c r="U320" i="3" s="1" a="1"/>
  <c r="U320" i="3" s="1"/>
  <c r="V320" i="3" s="1"/>
  <c r="I196" i="3"/>
  <c r="I65" i="3"/>
  <c r="J236" i="3"/>
  <c r="I303" i="3"/>
  <c r="L30" i="3"/>
  <c r="U30" i="3" s="1" a="1"/>
  <c r="U30" i="3" s="1"/>
  <c r="V30" i="3" s="1"/>
  <c r="L198" i="3"/>
  <c r="U198" i="3" s="1" a="1"/>
  <c r="U198" i="3" s="1"/>
  <c r="V198" i="3" s="1"/>
  <c r="I153" i="3"/>
  <c r="I224" i="3"/>
  <c r="I17" i="3"/>
  <c r="I260" i="3"/>
  <c r="I332" i="3"/>
  <c r="I272" i="3"/>
  <c r="I308" i="3"/>
  <c r="I380" i="3"/>
  <c r="M185" i="3"/>
  <c r="I28" i="3"/>
  <c r="I390" i="3"/>
  <c r="I356" i="3"/>
  <c r="U356" i="3" s="1" a="1"/>
  <c r="U356" i="3" s="1"/>
  <c r="V356" i="3" s="1"/>
  <c r="I313" i="3"/>
  <c r="I124" i="3"/>
  <c r="I56" i="3"/>
  <c r="L78" i="3"/>
  <c r="U78" i="3" s="1" a="1"/>
  <c r="U78" i="3" s="1"/>
  <c r="V78" i="3" s="1"/>
  <c r="K115" i="3"/>
  <c r="I53" i="3"/>
  <c r="I104" i="3"/>
  <c r="U104" i="3" s="1" a="1"/>
  <c r="U104" i="3" s="1"/>
  <c r="V104" i="3" s="1"/>
  <c r="I339" i="3"/>
  <c r="J296" i="3"/>
  <c r="I277" i="3"/>
  <c r="I212" i="3"/>
  <c r="U212" i="3" s="1" a="1"/>
  <c r="U212" i="3" s="1"/>
  <c r="V212" i="3" s="1"/>
  <c r="I401" i="3"/>
  <c r="I345" i="3"/>
  <c r="M89" i="3"/>
  <c r="U89" i="3" s="1" a="1"/>
  <c r="U89" i="3" s="1"/>
  <c r="V89" i="3" s="1"/>
  <c r="J245" i="3"/>
  <c r="I20" i="3"/>
  <c r="I164" i="3"/>
  <c r="U164" i="3" s="1" a="1"/>
  <c r="U164" i="3" s="1"/>
  <c r="V164" i="3" s="1"/>
  <c r="N31" i="15" l="1"/>
  <c r="U32" i="15" a="1"/>
  <c r="U32" i="15" s="1"/>
  <c r="V32" i="15" s="1"/>
  <c r="M98" i="15"/>
  <c r="W74" i="15"/>
  <c r="Z74" i="15"/>
  <c r="N72" i="15"/>
  <c r="U73" i="15" a="1"/>
  <c r="U73" i="15" s="1"/>
  <c r="V73" i="15" s="1"/>
  <c r="M19" i="15"/>
  <c r="M115" i="15"/>
  <c r="M24" i="15"/>
  <c r="N2" i="15"/>
  <c r="N106" i="15"/>
  <c r="W63" i="15"/>
  <c r="Z63" i="15"/>
  <c r="M61" i="15"/>
  <c r="U62" i="15" a="1"/>
  <c r="U62" i="15" s="1"/>
  <c r="V62" i="15" s="1"/>
  <c r="W53" i="15"/>
  <c r="Z53" i="15"/>
  <c r="O7" i="15"/>
  <c r="P43" i="15"/>
  <c r="U44" i="15" a="1"/>
  <c r="U44" i="15" s="1"/>
  <c r="V44" i="15" s="1"/>
  <c r="N51" i="15"/>
  <c r="U52" i="15" a="1"/>
  <c r="U52" i="15" s="1"/>
  <c r="V52" i="15" s="1"/>
  <c r="M15" i="15"/>
  <c r="M102" i="15"/>
  <c r="W33" i="15"/>
  <c r="Z33" i="15"/>
  <c r="N96" i="15"/>
  <c r="N38" i="12"/>
  <c r="M63" i="12"/>
  <c r="U64" i="12" a="1"/>
  <c r="U64" i="12" s="1"/>
  <c r="V64" i="12" s="1"/>
  <c r="N87" i="12"/>
  <c r="U88" i="12" a="1"/>
  <c r="U88" i="12" s="1"/>
  <c r="V88" i="12" s="1"/>
  <c r="W15" i="12"/>
  <c r="Z15" i="12"/>
  <c r="M13" i="12"/>
  <c r="U14" i="12" a="1"/>
  <c r="U14" i="12" s="1"/>
  <c r="V14" i="12" s="1"/>
  <c r="N111" i="12"/>
  <c r="W52" i="12"/>
  <c r="Z52" i="12"/>
  <c r="N50" i="12"/>
  <c r="U51" i="12" a="1"/>
  <c r="U51" i="12" s="1"/>
  <c r="V51" i="12" s="1"/>
  <c r="M116" i="12"/>
  <c r="M6" i="12"/>
  <c r="M34" i="12"/>
  <c r="W100" i="12"/>
  <c r="Z100" i="12"/>
  <c r="W42" i="12"/>
  <c r="Z42" i="12"/>
  <c r="W89" i="12"/>
  <c r="Z89" i="12"/>
  <c r="M72" i="12"/>
  <c r="O98" i="12"/>
  <c r="U99" i="12" a="1"/>
  <c r="U99" i="12" s="1"/>
  <c r="V99" i="12" s="1"/>
  <c r="P40" i="12"/>
  <c r="U41" i="12" a="1"/>
  <c r="U41" i="12" s="1"/>
  <c r="V41" i="12" s="1"/>
  <c r="W78" i="12"/>
  <c r="Z78" i="12"/>
  <c r="M27" i="12"/>
  <c r="M76" i="12"/>
  <c r="U77" i="12" a="1"/>
  <c r="U77" i="12" s="1"/>
  <c r="V77" i="12" s="1"/>
  <c r="M113" i="12"/>
  <c r="N9" i="12"/>
  <c r="N95" i="10"/>
  <c r="M20" i="10"/>
  <c r="M6" i="10"/>
  <c r="W156" i="10"/>
  <c r="Z156" i="10"/>
  <c r="N44" i="10"/>
  <c r="U45" i="10" a="1"/>
  <c r="U45" i="10" s="1"/>
  <c r="V45" i="10" s="1"/>
  <c r="P138" i="10"/>
  <c r="M53" i="10"/>
  <c r="N154" i="10"/>
  <c r="U155" i="10" a="1"/>
  <c r="U155" i="10" s="1"/>
  <c r="V155" i="10" s="1"/>
  <c r="M149" i="10"/>
  <c r="M172" i="10"/>
  <c r="N142" i="10"/>
  <c r="M99" i="10"/>
  <c r="U100" i="10" a="1"/>
  <c r="U100" i="10" s="1"/>
  <c r="V100" i="10" s="1"/>
  <c r="M129" i="10"/>
  <c r="M14" i="10"/>
  <c r="M4" i="10"/>
  <c r="W64" i="10"/>
  <c r="Z64" i="10"/>
  <c r="M132" i="10"/>
  <c r="U133" i="10" a="1"/>
  <c r="U133" i="10" s="1"/>
  <c r="V133" i="10" s="1"/>
  <c r="M62" i="10"/>
  <c r="U63" i="10" a="1"/>
  <c r="U63" i="10" s="1"/>
  <c r="V63" i="10" s="1"/>
  <c r="N40" i="10"/>
  <c r="M97" i="10"/>
  <c r="M33" i="10"/>
  <c r="N24" i="10"/>
  <c r="U25" i="10" a="1"/>
  <c r="U25" i="10" s="1"/>
  <c r="V25" i="10" s="1"/>
  <c r="W121" i="10"/>
  <c r="Z121" i="10"/>
  <c r="O116" i="10"/>
  <c r="O167" i="10"/>
  <c r="M119" i="10"/>
  <c r="U120" i="10" a="1"/>
  <c r="U120" i="10" s="1"/>
  <c r="V120" i="10" s="1"/>
  <c r="M108" i="10"/>
  <c r="M111" i="10"/>
  <c r="N60" i="10"/>
  <c r="M259" i="8"/>
  <c r="W201" i="8"/>
  <c r="Z201" i="8"/>
  <c r="W17" i="8"/>
  <c r="Z17" i="8"/>
  <c r="M272" i="8"/>
  <c r="M104" i="8"/>
  <c r="M238" i="8"/>
  <c r="M199" i="8"/>
  <c r="U200" i="8" a="1"/>
  <c r="U200" i="8" s="1"/>
  <c r="V200" i="8" s="1"/>
  <c r="M164" i="8"/>
  <c r="Q88" i="8"/>
  <c r="R87" i="8" s="1"/>
  <c r="N15" i="8"/>
  <c r="U16" i="8" a="1"/>
  <c r="U16" i="8" s="1"/>
  <c r="V16" i="8" s="1"/>
  <c r="M253" i="8"/>
  <c r="R379" i="8"/>
  <c r="U380" i="8" a="1"/>
  <c r="U380" i="8" s="1"/>
  <c r="V380" i="8" s="1"/>
  <c r="W52" i="8"/>
  <c r="Z52" i="8"/>
  <c r="W333" i="8"/>
  <c r="Z333" i="8"/>
  <c r="N222" i="8"/>
  <c r="O209" i="8"/>
  <c r="M107" i="8"/>
  <c r="M50" i="8"/>
  <c r="U51" i="8" a="1"/>
  <c r="U51" i="8" s="1"/>
  <c r="V51" i="8" s="1"/>
  <c r="M232" i="8"/>
  <c r="M120" i="8"/>
  <c r="U121" i="8" a="1"/>
  <c r="U121" i="8" s="1"/>
  <c r="V121" i="8" s="1"/>
  <c r="N263" i="8"/>
  <c r="U264" i="8" a="1"/>
  <c r="U264" i="8" s="1"/>
  <c r="V264" i="8" s="1"/>
  <c r="Q331" i="8"/>
  <c r="U332" i="8" a="1"/>
  <c r="U332" i="8" s="1"/>
  <c r="V332" i="8" s="1"/>
  <c r="N195" i="8"/>
  <c r="M192" i="8"/>
  <c r="W313" i="8"/>
  <c r="Z313" i="8"/>
  <c r="W281" i="8"/>
  <c r="Z281" i="8"/>
  <c r="P311" i="8"/>
  <c r="U312" i="8" a="1"/>
  <c r="U312" i="8" s="1"/>
  <c r="V312" i="8" s="1"/>
  <c r="M117" i="8"/>
  <c r="M296" i="8"/>
  <c r="M187" i="8"/>
  <c r="M96" i="8"/>
  <c r="M279" i="8"/>
  <c r="U280" i="8" a="1"/>
  <c r="U280" i="8" s="1"/>
  <c r="V280" i="8" s="1"/>
  <c r="O327" i="8"/>
  <c r="P126" i="8"/>
  <c r="M261" i="8"/>
  <c r="R58" i="8"/>
  <c r="M240" i="8"/>
  <c r="W381" i="8"/>
  <c r="Z381" i="8"/>
  <c r="M156" i="8"/>
  <c r="W214" i="8"/>
  <c r="Z214" i="8"/>
  <c r="W391" i="8"/>
  <c r="Z391" i="8"/>
  <c r="W6" i="8"/>
  <c r="Z6" i="8"/>
  <c r="R143" i="8"/>
  <c r="U144" i="8" a="1"/>
  <c r="U144" i="8" s="1"/>
  <c r="V144" i="8" s="1"/>
  <c r="M229" i="8"/>
  <c r="M112" i="8"/>
  <c r="M212" i="8"/>
  <c r="U213" i="8" a="1"/>
  <c r="U213" i="8" s="1"/>
  <c r="V213" i="8" s="1"/>
  <c r="N72" i="8"/>
  <c r="M167" i="8"/>
  <c r="O92" i="8"/>
  <c r="M308" i="8"/>
  <c r="M274" i="8"/>
  <c r="M85" i="8"/>
  <c r="O389" i="8"/>
  <c r="U390" i="8" a="1"/>
  <c r="U390" i="8" s="1"/>
  <c r="V390" i="8" s="1"/>
  <c r="N4" i="8"/>
  <c r="U5" i="8" a="1"/>
  <c r="U5" i="8" s="1"/>
  <c r="V5" i="8" s="1"/>
  <c r="M245" i="8"/>
  <c r="W33" i="8"/>
  <c r="Z33" i="8"/>
  <c r="Z64" i="8"/>
  <c r="W64" i="8"/>
  <c r="Z177" i="8"/>
  <c r="W177" i="8"/>
  <c r="W131" i="8"/>
  <c r="Z131" i="8"/>
  <c r="W145" i="8"/>
  <c r="Z145" i="8"/>
  <c r="Q169" i="8"/>
  <c r="N31" i="8"/>
  <c r="U32" i="8" a="1"/>
  <c r="U32" i="8" s="1"/>
  <c r="V32" i="8" s="1"/>
  <c r="O62" i="8"/>
  <c r="U63" i="8" a="1"/>
  <c r="U63" i="8" s="1"/>
  <c r="V63" i="8" s="1"/>
  <c r="Q299" i="8"/>
  <c r="U300" i="8" a="1"/>
  <c r="U300" i="8" s="1"/>
  <c r="V300" i="8" s="1"/>
  <c r="M160" i="8"/>
  <c r="M175" i="8"/>
  <c r="U176" i="8" a="1"/>
  <c r="U176" i="8" s="1"/>
  <c r="V176" i="8" s="1"/>
  <c r="N78" i="8"/>
  <c r="O129" i="8"/>
  <c r="U130" i="8" a="1"/>
  <c r="U130" i="8" s="1"/>
  <c r="V130" i="8" s="1"/>
  <c r="P12" i="8"/>
  <c r="W22" i="6"/>
  <c r="Z22" i="6"/>
  <c r="N316" i="6"/>
  <c r="W170" i="6"/>
  <c r="Z170" i="6"/>
  <c r="W39" i="6"/>
  <c r="Z39" i="6"/>
  <c r="W12" i="6"/>
  <c r="Z12" i="6"/>
  <c r="W65" i="6"/>
  <c r="Z65" i="6"/>
  <c r="W236" i="6"/>
  <c r="Z236" i="6"/>
  <c r="P168" i="6"/>
  <c r="U169" i="6" a="1"/>
  <c r="U169" i="6" s="1"/>
  <c r="V169" i="6" s="1"/>
  <c r="M247" i="6"/>
  <c r="U248" i="6" a="1"/>
  <c r="U248" i="6" s="1"/>
  <c r="V248" i="6" s="1"/>
  <c r="M37" i="6"/>
  <c r="U38" i="6" a="1"/>
  <c r="U38" i="6" s="1"/>
  <c r="V38" i="6" s="1"/>
  <c r="N182" i="6"/>
  <c r="U183" i="6" a="1"/>
  <c r="U183" i="6" s="1"/>
  <c r="V183" i="6" s="1"/>
  <c r="W358" i="6"/>
  <c r="Z358" i="6"/>
  <c r="N118" i="6"/>
  <c r="M32" i="6"/>
  <c r="N120" i="6"/>
  <c r="U121" i="6" a="1"/>
  <c r="U121" i="6" s="1"/>
  <c r="V121" i="6" s="1"/>
  <c r="R20" i="6"/>
  <c r="U21" i="6" a="1"/>
  <c r="U21" i="6" s="1"/>
  <c r="V21" i="6" s="1"/>
  <c r="N356" i="6"/>
  <c r="U357" i="6" a="1"/>
  <c r="U357" i="6" s="1"/>
  <c r="V357" i="6" s="1"/>
  <c r="W249" i="6"/>
  <c r="Z249" i="6"/>
  <c r="N10" i="6"/>
  <c r="U11" i="6" a="1"/>
  <c r="U11" i="6" s="1"/>
  <c r="V11" i="6" s="1"/>
  <c r="N63" i="6"/>
  <c r="U64" i="6" a="1"/>
  <c r="U64" i="6" s="1"/>
  <c r="V64" i="6" s="1"/>
  <c r="N234" i="6"/>
  <c r="U235" i="6" a="1"/>
  <c r="U235" i="6" s="1"/>
  <c r="V235" i="6" s="1"/>
  <c r="M2" i="6"/>
  <c r="W208" i="6"/>
  <c r="Z208" i="6"/>
  <c r="W197" i="6"/>
  <c r="Z197" i="6"/>
  <c r="N268" i="6"/>
  <c r="M325" i="6"/>
  <c r="M308" i="6"/>
  <c r="U309" i="6" a="1"/>
  <c r="U309" i="6" s="1"/>
  <c r="V309" i="6" s="1"/>
  <c r="N206" i="6"/>
  <c r="U207" i="6" a="1"/>
  <c r="U207" i="6" s="1"/>
  <c r="V207" i="6" s="1"/>
  <c r="M195" i="6"/>
  <c r="U196" i="6" a="1"/>
  <c r="U196" i="6" s="1"/>
  <c r="V196" i="6" s="1"/>
  <c r="N353" i="6"/>
  <c r="W331" i="6"/>
  <c r="Z331" i="6"/>
  <c r="W122" i="6"/>
  <c r="Z122" i="6"/>
  <c r="R86" i="6"/>
  <c r="U87" i="6" a="1"/>
  <c r="U87" i="6" s="1"/>
  <c r="V87" i="6" s="1"/>
  <c r="N329" i="6"/>
  <c r="U330" i="6" a="1"/>
  <c r="U330" i="6" s="1"/>
  <c r="V330" i="6" s="1"/>
  <c r="M107" i="6"/>
  <c r="U108" i="6" a="1"/>
  <c r="U108" i="6" s="1"/>
  <c r="V108" i="6" s="1"/>
  <c r="N7" i="6"/>
  <c r="R286" i="6"/>
  <c r="M259" i="6"/>
  <c r="U260" i="6" a="1"/>
  <c r="U260" i="6" s="1"/>
  <c r="V260" i="6" s="1"/>
  <c r="M320" i="6"/>
  <c r="W88" i="6"/>
  <c r="Z88" i="6"/>
  <c r="W109" i="6"/>
  <c r="Z109" i="6"/>
  <c r="W346" i="6"/>
  <c r="Z346" i="6"/>
  <c r="W278" i="6"/>
  <c r="Z278" i="6"/>
  <c r="W128" i="6"/>
  <c r="Z128" i="6"/>
  <c r="O59" i="6"/>
  <c r="N344" i="6"/>
  <c r="U345" i="6" a="1"/>
  <c r="U345" i="6" s="1"/>
  <c r="V345" i="6" s="1"/>
  <c r="M276" i="6"/>
  <c r="U277" i="6" a="1"/>
  <c r="U277" i="6" s="1"/>
  <c r="V277" i="6" s="1"/>
  <c r="R126" i="6"/>
  <c r="U127" i="6" a="1"/>
  <c r="U127" i="6" s="1"/>
  <c r="V127" i="6" s="1"/>
  <c r="W379" i="6"/>
  <c r="Z379" i="6"/>
  <c r="W77" i="6"/>
  <c r="Z77" i="6"/>
  <c r="W224" i="6"/>
  <c r="Z224" i="6"/>
  <c r="W51" i="6"/>
  <c r="Z51" i="6"/>
  <c r="M298" i="6"/>
  <c r="W158" i="6"/>
  <c r="Z158" i="6"/>
  <c r="W367" i="6"/>
  <c r="Z367" i="6"/>
  <c r="W391" i="6"/>
  <c r="Z391" i="6"/>
  <c r="N377" i="6"/>
  <c r="U378" i="6" a="1"/>
  <c r="U378" i="6" s="1"/>
  <c r="V378" i="6" s="1"/>
  <c r="N75" i="6"/>
  <c r="U76" i="6" a="1"/>
  <c r="U76" i="6" s="1"/>
  <c r="V76" i="6" s="1"/>
  <c r="M222" i="6"/>
  <c r="U223" i="6" a="1"/>
  <c r="U223" i="6" s="1"/>
  <c r="V223" i="6" s="1"/>
  <c r="M49" i="6"/>
  <c r="U50" i="6" a="1"/>
  <c r="U50" i="6" s="1"/>
  <c r="V50" i="6" s="1"/>
  <c r="N365" i="6"/>
  <c r="U366" i="6" a="1"/>
  <c r="U366" i="6" s="1"/>
  <c r="V366" i="6" s="1"/>
  <c r="W148" i="6"/>
  <c r="Z148" i="6"/>
  <c r="P156" i="6"/>
  <c r="U157" i="6" a="1"/>
  <c r="U157" i="6" s="1"/>
  <c r="V157" i="6" s="1"/>
  <c r="O389" i="6"/>
  <c r="U390" i="6" a="1"/>
  <c r="U390" i="6" s="1"/>
  <c r="V390" i="6" s="1"/>
  <c r="W184" i="6"/>
  <c r="Z184" i="6"/>
  <c r="W261" i="6"/>
  <c r="Z261" i="6"/>
  <c r="N146" i="6"/>
  <c r="U147" i="6" a="1"/>
  <c r="U147" i="6" s="1"/>
  <c r="V147" i="6" s="1"/>
  <c r="M293" i="6"/>
  <c r="O340" i="6"/>
  <c r="M273" i="6"/>
  <c r="M304" i="6"/>
  <c r="W248" i="3"/>
  <c r="Z248" i="3"/>
  <c r="W89" i="3"/>
  <c r="Z89" i="3"/>
  <c r="W104" i="3"/>
  <c r="Z104" i="3"/>
  <c r="W140" i="3"/>
  <c r="Z140" i="3"/>
  <c r="W128" i="3"/>
  <c r="Z128" i="3"/>
  <c r="W164" i="3"/>
  <c r="Z164" i="3"/>
  <c r="W78" i="3"/>
  <c r="Z78" i="3"/>
  <c r="W320" i="3"/>
  <c r="Z320" i="3"/>
  <c r="W176" i="3"/>
  <c r="Z176" i="3"/>
  <c r="Z368" i="3"/>
  <c r="W368" i="3"/>
  <c r="W356" i="3"/>
  <c r="Z356" i="3"/>
  <c r="W198" i="3"/>
  <c r="Z198" i="3"/>
  <c r="W212" i="3"/>
  <c r="Z212" i="3"/>
  <c r="W30" i="3"/>
  <c r="Z30" i="3"/>
  <c r="O95" i="3"/>
  <c r="N88" i="3"/>
  <c r="U88" i="3" s="1" a="1"/>
  <c r="U88" i="3" s="1"/>
  <c r="V88" i="3" s="1"/>
  <c r="J338" i="3"/>
  <c r="J123" i="3"/>
  <c r="J379" i="3"/>
  <c r="J223" i="3"/>
  <c r="J64" i="3"/>
  <c r="J75" i="3"/>
  <c r="J139" i="3"/>
  <c r="U139" i="3" s="1" a="1"/>
  <c r="U139" i="3" s="1"/>
  <c r="V139" i="3" s="1"/>
  <c r="J103" i="3"/>
  <c r="U103" i="3" s="1" a="1"/>
  <c r="U103" i="3" s="1"/>
  <c r="V103" i="3" s="1"/>
  <c r="J307" i="3"/>
  <c r="J152" i="3"/>
  <c r="U152" i="3" s="1" a="1"/>
  <c r="U152" i="3" s="1"/>
  <c r="V152" i="3" s="1"/>
  <c r="J195" i="3"/>
  <c r="J367" i="3"/>
  <c r="U367" i="3" s="1" a="1"/>
  <c r="U367" i="3" s="1"/>
  <c r="V367" i="3" s="1"/>
  <c r="J44" i="3"/>
  <c r="M197" i="3"/>
  <c r="U197" i="3" s="1" a="1"/>
  <c r="U197" i="3" s="1"/>
  <c r="V197" i="3" s="1"/>
  <c r="J127" i="3"/>
  <c r="U127" i="3" s="1" a="1"/>
  <c r="U127" i="3" s="1"/>
  <c r="V127" i="3" s="1"/>
  <c r="J163" i="3"/>
  <c r="U163" i="3" s="1" a="1"/>
  <c r="U163" i="3" s="1"/>
  <c r="V163" i="3" s="1"/>
  <c r="J211" i="3"/>
  <c r="U211" i="3" s="1" a="1"/>
  <c r="U211" i="3" s="1"/>
  <c r="V211" i="3" s="1"/>
  <c r="L114" i="3"/>
  <c r="J389" i="3"/>
  <c r="J331" i="3"/>
  <c r="M29" i="3"/>
  <c r="U29" i="3" s="1" a="1"/>
  <c r="U29" i="3" s="1"/>
  <c r="V29" i="3" s="1"/>
  <c r="J392" i="3"/>
  <c r="J293" i="3"/>
  <c r="J269" i="3"/>
  <c r="J400" i="3"/>
  <c r="J355" i="3"/>
  <c r="U355" i="3" s="1" a="1"/>
  <c r="U355" i="3" s="1"/>
  <c r="V355" i="3" s="1"/>
  <c r="J19" i="3"/>
  <c r="J276" i="3"/>
  <c r="M77" i="3"/>
  <c r="U77" i="3" s="1" a="1"/>
  <c r="U77" i="3" s="1"/>
  <c r="V77" i="3" s="1"/>
  <c r="J27" i="3"/>
  <c r="J259" i="3"/>
  <c r="J302" i="3"/>
  <c r="J284" i="3"/>
  <c r="J7" i="3"/>
  <c r="J67" i="3"/>
  <c r="J344" i="3"/>
  <c r="U344" i="3" s="1" a="1"/>
  <c r="U344" i="3" s="1"/>
  <c r="V344" i="3" s="1"/>
  <c r="J52" i="3"/>
  <c r="J271" i="3"/>
  <c r="J319" i="3"/>
  <c r="U319" i="3" s="1" a="1"/>
  <c r="U319" i="3" s="1"/>
  <c r="V319" i="3" s="1"/>
  <c r="J247" i="3"/>
  <c r="U247" i="3" s="1" a="1"/>
  <c r="U247" i="3" s="1"/>
  <c r="V247" i="3" s="1"/>
  <c r="J312" i="3"/>
  <c r="K244" i="3"/>
  <c r="K295" i="3"/>
  <c r="J55" i="3"/>
  <c r="N184" i="3"/>
  <c r="U184" i="3" s="1" a="1"/>
  <c r="U184" i="3" s="1"/>
  <c r="V184" i="3" s="1"/>
  <c r="J16" i="3"/>
  <c r="K235" i="3"/>
  <c r="J304" i="3"/>
  <c r="J233" i="3"/>
  <c r="K175" i="3"/>
  <c r="U175" i="3" s="1" a="1"/>
  <c r="U175" i="3" s="1"/>
  <c r="V175" i="3" s="1"/>
  <c r="W52" i="15" l="1"/>
  <c r="Z52" i="15"/>
  <c r="W62" i="15"/>
  <c r="Z62" i="15"/>
  <c r="N114" i="15"/>
  <c r="N23" i="15"/>
  <c r="U24" i="15" a="1"/>
  <c r="U24" i="15" s="1"/>
  <c r="V24" i="15" s="1"/>
  <c r="O50" i="15"/>
  <c r="U51" i="15" a="1"/>
  <c r="U51" i="15" s="1"/>
  <c r="V51" i="15" s="1"/>
  <c r="N60" i="15"/>
  <c r="U61" i="15" a="1"/>
  <c r="U61" i="15" s="1"/>
  <c r="V61" i="15" s="1"/>
  <c r="N18" i="15"/>
  <c r="O95" i="15"/>
  <c r="N101" i="15"/>
  <c r="W44" i="15"/>
  <c r="Z44" i="15"/>
  <c r="N14" i="15"/>
  <c r="Q42" i="15"/>
  <c r="U43" i="15" a="1"/>
  <c r="U43" i="15" s="1"/>
  <c r="V43" i="15" s="1"/>
  <c r="P6" i="15"/>
  <c r="U7" i="15" a="1"/>
  <c r="U7" i="15" s="1"/>
  <c r="V7" i="15" s="1"/>
  <c r="O105" i="15"/>
  <c r="W73" i="15"/>
  <c r="Z73" i="15"/>
  <c r="O71" i="15"/>
  <c r="U72" i="15" a="1"/>
  <c r="U72" i="15" s="1"/>
  <c r="V72" i="15" s="1"/>
  <c r="N97" i="15"/>
  <c r="W32" i="15"/>
  <c r="Z32" i="15"/>
  <c r="O30" i="15"/>
  <c r="U31" i="15" a="1"/>
  <c r="U31" i="15" s="1"/>
  <c r="V31" i="15" s="1"/>
  <c r="N33" i="12"/>
  <c r="W14" i="12"/>
  <c r="Z14" i="12"/>
  <c r="O86" i="12"/>
  <c r="U87" i="12" a="1"/>
  <c r="U87" i="12" s="1"/>
  <c r="V87" i="12" s="1"/>
  <c r="W88" i="12"/>
  <c r="Z88" i="12"/>
  <c r="O8" i="12"/>
  <c r="N12" i="12"/>
  <c r="U13" i="12" a="1"/>
  <c r="U13" i="12" s="1"/>
  <c r="V13" i="12" s="1"/>
  <c r="W64" i="12"/>
  <c r="Z64" i="12"/>
  <c r="W41" i="12"/>
  <c r="Z41" i="12"/>
  <c r="N62" i="12"/>
  <c r="U63" i="12" a="1"/>
  <c r="U63" i="12" s="1"/>
  <c r="V63" i="12" s="1"/>
  <c r="O37" i="12"/>
  <c r="N26" i="12"/>
  <c r="Q39" i="12"/>
  <c r="U40" i="12" a="1"/>
  <c r="U40" i="12" s="1"/>
  <c r="V40" i="12" s="1"/>
  <c r="N5" i="12"/>
  <c r="N115" i="12"/>
  <c r="O110" i="12"/>
  <c r="W99" i="12"/>
  <c r="Z99" i="12"/>
  <c r="N112" i="12"/>
  <c r="P97" i="12"/>
  <c r="U98" i="12" a="1"/>
  <c r="U98" i="12" s="1"/>
  <c r="V98" i="12" s="1"/>
  <c r="W77" i="12"/>
  <c r="Z77" i="12"/>
  <c r="W51" i="12"/>
  <c r="Z51" i="12"/>
  <c r="N75" i="12"/>
  <c r="U76" i="12" a="1"/>
  <c r="U76" i="12" s="1"/>
  <c r="V76" i="12" s="1"/>
  <c r="N71" i="12"/>
  <c r="O49" i="12"/>
  <c r="U50" i="12" a="1"/>
  <c r="U50" i="12" s="1"/>
  <c r="V50" i="12" s="1"/>
  <c r="N13" i="10"/>
  <c r="N52" i="10"/>
  <c r="U53" i="10" a="1"/>
  <c r="U53" i="10" s="1"/>
  <c r="V53" i="10" s="1"/>
  <c r="W25" i="10"/>
  <c r="Z25" i="10"/>
  <c r="O59" i="10"/>
  <c r="O23" i="10"/>
  <c r="U24" i="10" a="1"/>
  <c r="U24" i="10" s="1"/>
  <c r="V24" i="10" s="1"/>
  <c r="O39" i="10"/>
  <c r="Q137" i="10"/>
  <c r="W63" i="10"/>
  <c r="Z63" i="10"/>
  <c r="O141" i="10"/>
  <c r="W45" i="10"/>
  <c r="Z45" i="10"/>
  <c r="N110" i="10"/>
  <c r="P166" i="10"/>
  <c r="N61" i="10"/>
  <c r="U62" i="10" a="1"/>
  <c r="U62" i="10" s="1"/>
  <c r="V62" i="10" s="1"/>
  <c r="N3" i="10"/>
  <c r="O2" i="10" s="1"/>
  <c r="N148" i="10"/>
  <c r="O43" i="10"/>
  <c r="U44" i="10" a="1"/>
  <c r="U44" i="10" s="1"/>
  <c r="V44" i="10" s="1"/>
  <c r="N19" i="10"/>
  <c r="W133" i="10"/>
  <c r="Z133" i="10"/>
  <c r="N171" i="10"/>
  <c r="P115" i="10"/>
  <c r="N32" i="10"/>
  <c r="U33" i="10" a="1"/>
  <c r="U33" i="10" s="1"/>
  <c r="V33" i="10" s="1"/>
  <c r="N131" i="10"/>
  <c r="U132" i="10" a="1"/>
  <c r="U132" i="10" s="1"/>
  <c r="V132" i="10" s="1"/>
  <c r="N128" i="10"/>
  <c r="O94" i="10"/>
  <c r="N107" i="10"/>
  <c r="W100" i="10"/>
  <c r="Z100" i="10"/>
  <c r="N5" i="10"/>
  <c r="U6" i="10" a="1"/>
  <c r="U6" i="10" s="1"/>
  <c r="V6" i="10" s="1"/>
  <c r="W120" i="10"/>
  <c r="Z120" i="10"/>
  <c r="N98" i="10"/>
  <c r="U99" i="10" a="1"/>
  <c r="U99" i="10" s="1"/>
  <c r="V99" i="10" s="1"/>
  <c r="W155" i="10"/>
  <c r="Z155" i="10"/>
  <c r="N118" i="10"/>
  <c r="U119" i="10" a="1"/>
  <c r="U119" i="10" s="1"/>
  <c r="V119" i="10" s="1"/>
  <c r="N96" i="10"/>
  <c r="O153" i="10"/>
  <c r="U154" i="10" a="1"/>
  <c r="U154" i="10" s="1"/>
  <c r="V154" i="10" s="1"/>
  <c r="W5" i="8"/>
  <c r="Z5" i="8"/>
  <c r="N174" i="8"/>
  <c r="U175" i="8" a="1"/>
  <c r="U175" i="8" s="1"/>
  <c r="V175" i="8" s="1"/>
  <c r="O3" i="8"/>
  <c r="U4" i="8" a="1"/>
  <c r="U4" i="8" s="1"/>
  <c r="V4" i="8" s="1"/>
  <c r="N166" i="8"/>
  <c r="S57" i="8"/>
  <c r="N186" i="8"/>
  <c r="N191" i="8"/>
  <c r="N237" i="8"/>
  <c r="W390" i="8"/>
  <c r="Z390" i="8"/>
  <c r="S378" i="8"/>
  <c r="U379" i="8" a="1"/>
  <c r="U379" i="8" s="1"/>
  <c r="V379" i="8" s="1"/>
  <c r="N159" i="8"/>
  <c r="P388" i="8"/>
  <c r="U389" i="8" a="1"/>
  <c r="U389" i="8" s="1"/>
  <c r="V389" i="8" s="1"/>
  <c r="O71" i="8"/>
  <c r="N260" i="8"/>
  <c r="N295" i="8"/>
  <c r="O194" i="8"/>
  <c r="N106" i="8"/>
  <c r="N252" i="8"/>
  <c r="N103" i="8"/>
  <c r="W176" i="8"/>
  <c r="Z176" i="8"/>
  <c r="W300" i="8"/>
  <c r="Z300" i="8"/>
  <c r="W213" i="8"/>
  <c r="Z213" i="8"/>
  <c r="W332" i="8"/>
  <c r="Z332" i="8"/>
  <c r="W16" i="8"/>
  <c r="Z16" i="8"/>
  <c r="N49" i="8"/>
  <c r="U50" i="8" a="1"/>
  <c r="U50" i="8" s="1"/>
  <c r="V50" i="8" s="1"/>
  <c r="R298" i="8"/>
  <c r="U299" i="8" a="1"/>
  <c r="U299" i="8" s="1"/>
  <c r="V299" i="8" s="1"/>
  <c r="N84" i="8"/>
  <c r="N211" i="8"/>
  <c r="U212" i="8" a="1"/>
  <c r="U212" i="8" s="1"/>
  <c r="V212" i="8" s="1"/>
  <c r="Q125" i="8"/>
  <c r="N116" i="8"/>
  <c r="R330" i="8"/>
  <c r="U331" i="8" a="1"/>
  <c r="U331" i="8" s="1"/>
  <c r="V331" i="8" s="1"/>
  <c r="P208" i="8"/>
  <c r="O14" i="8"/>
  <c r="U15" i="8" a="1"/>
  <c r="U15" i="8" s="1"/>
  <c r="V15" i="8" s="1"/>
  <c r="N271" i="8"/>
  <c r="W264" i="8"/>
  <c r="Z264" i="8"/>
  <c r="W312" i="8"/>
  <c r="Z312" i="8"/>
  <c r="Q11" i="8"/>
  <c r="P61" i="8"/>
  <c r="U62" i="8" a="1"/>
  <c r="U62" i="8" s="1"/>
  <c r="V62" i="8" s="1"/>
  <c r="N273" i="8"/>
  <c r="N111" i="8"/>
  <c r="N155" i="8"/>
  <c r="P326" i="8"/>
  <c r="U327" i="8" a="1"/>
  <c r="U327" i="8" s="1"/>
  <c r="V327" i="8" s="1"/>
  <c r="Q310" i="8"/>
  <c r="U311" i="8" a="1"/>
  <c r="U311" i="8" s="1"/>
  <c r="V311" i="8" s="1"/>
  <c r="O262" i="8"/>
  <c r="U263" i="8" a="1"/>
  <c r="U263" i="8" s="1"/>
  <c r="V263" i="8" s="1"/>
  <c r="O221" i="8"/>
  <c r="S86" i="8"/>
  <c r="W130" i="8"/>
  <c r="Z130" i="8"/>
  <c r="W32" i="8"/>
  <c r="Z32" i="8"/>
  <c r="W280" i="8"/>
  <c r="Z280" i="8"/>
  <c r="W121" i="8"/>
  <c r="Z121" i="8"/>
  <c r="W380" i="8"/>
  <c r="Z380" i="8"/>
  <c r="P128" i="8"/>
  <c r="U129" i="8" a="1"/>
  <c r="U129" i="8" s="1"/>
  <c r="V129" i="8" s="1"/>
  <c r="O30" i="8"/>
  <c r="U31" i="8" a="1"/>
  <c r="U31" i="8" s="1"/>
  <c r="V31" i="8" s="1"/>
  <c r="N307" i="8"/>
  <c r="N228" i="8"/>
  <c r="N278" i="8"/>
  <c r="U279" i="8" a="1"/>
  <c r="U279" i="8" s="1"/>
  <c r="V279" i="8" s="1"/>
  <c r="N119" i="8"/>
  <c r="U120" i="8" a="1"/>
  <c r="U120" i="8" s="1"/>
  <c r="V120" i="8" s="1"/>
  <c r="N163" i="8"/>
  <c r="W51" i="8"/>
  <c r="Z51" i="8"/>
  <c r="W63" i="8"/>
  <c r="Z63" i="8"/>
  <c r="W144" i="8"/>
  <c r="Z144" i="8"/>
  <c r="W200" i="8"/>
  <c r="Z200" i="8"/>
  <c r="O77" i="8"/>
  <c r="R168" i="8"/>
  <c r="N244" i="8"/>
  <c r="U245" i="8" a="1"/>
  <c r="U245" i="8" s="1"/>
  <c r="V245" i="8" s="1"/>
  <c r="P91" i="8"/>
  <c r="S142" i="8"/>
  <c r="U143" i="8" a="1"/>
  <c r="U143" i="8" s="1"/>
  <c r="V143" i="8" s="1"/>
  <c r="N239" i="8"/>
  <c r="N95" i="8"/>
  <c r="U96" i="8" a="1"/>
  <c r="U96" i="8" s="1"/>
  <c r="V96" i="8" s="1"/>
  <c r="N231" i="8"/>
  <c r="N198" i="8"/>
  <c r="U199" i="8" a="1"/>
  <c r="U199" i="8" s="1"/>
  <c r="V199" i="8" s="1"/>
  <c r="N258" i="8"/>
  <c r="N48" i="6"/>
  <c r="U49" i="6" a="1"/>
  <c r="U49" i="6" s="1"/>
  <c r="V49" i="6" s="1"/>
  <c r="S125" i="6"/>
  <c r="U126" i="6" a="1"/>
  <c r="U126" i="6" s="1"/>
  <c r="V126" i="6" s="1"/>
  <c r="Z277" i="6"/>
  <c r="W277" i="6"/>
  <c r="W108" i="6"/>
  <c r="Z108" i="6"/>
  <c r="W196" i="6"/>
  <c r="Z196" i="6"/>
  <c r="W357" i="6"/>
  <c r="Z357" i="6"/>
  <c r="W183" i="6"/>
  <c r="Z183" i="6"/>
  <c r="N303" i="6"/>
  <c r="N221" i="6"/>
  <c r="U222" i="6" a="1"/>
  <c r="U222" i="6" s="1"/>
  <c r="V222" i="6" s="1"/>
  <c r="N297" i="6"/>
  <c r="N275" i="6"/>
  <c r="U276" i="6" a="1"/>
  <c r="U276" i="6" s="1"/>
  <c r="V276" i="6" s="1"/>
  <c r="N106" i="6"/>
  <c r="U107" i="6" a="1"/>
  <c r="U107" i="6" s="1"/>
  <c r="V107" i="6" s="1"/>
  <c r="N194" i="6"/>
  <c r="U195" i="6" a="1"/>
  <c r="U195" i="6" s="1"/>
  <c r="V195" i="6" s="1"/>
  <c r="O355" i="6"/>
  <c r="U356" i="6" a="1"/>
  <c r="U356" i="6" s="1"/>
  <c r="V356" i="6" s="1"/>
  <c r="O181" i="6"/>
  <c r="U182" i="6" a="1"/>
  <c r="U182" i="6" s="1"/>
  <c r="V182" i="6" s="1"/>
  <c r="O352" i="6"/>
  <c r="W390" i="6"/>
  <c r="Z390" i="6"/>
  <c r="W345" i="6"/>
  <c r="Z345" i="6"/>
  <c r="W330" i="6"/>
  <c r="Z330" i="6"/>
  <c r="W21" i="6"/>
  <c r="Z21" i="6"/>
  <c r="W223" i="6"/>
  <c r="Z223" i="6"/>
  <c r="W76" i="6"/>
  <c r="Z76" i="6"/>
  <c r="W207" i="6"/>
  <c r="Z207" i="6"/>
  <c r="W38" i="6"/>
  <c r="Z38" i="6"/>
  <c r="N272" i="6"/>
  <c r="P388" i="6"/>
  <c r="U389" i="6" a="1"/>
  <c r="U389" i="6" s="1"/>
  <c r="V389" i="6" s="1"/>
  <c r="O74" i="6"/>
  <c r="U75" i="6" a="1"/>
  <c r="U75" i="6" s="1"/>
  <c r="V75" i="6" s="1"/>
  <c r="O343" i="6"/>
  <c r="U344" i="6" a="1"/>
  <c r="U344" i="6" s="1"/>
  <c r="V344" i="6" s="1"/>
  <c r="O328" i="6"/>
  <c r="U329" i="6" a="1"/>
  <c r="U329" i="6" s="1"/>
  <c r="V329" i="6" s="1"/>
  <c r="O205" i="6"/>
  <c r="U206" i="6" a="1"/>
  <c r="U206" i="6" s="1"/>
  <c r="V206" i="6" s="1"/>
  <c r="S19" i="6"/>
  <c r="U20" i="6" a="1"/>
  <c r="U20" i="6" s="1"/>
  <c r="V20" i="6" s="1"/>
  <c r="N36" i="6"/>
  <c r="U37" i="6" a="1"/>
  <c r="U37" i="6" s="1"/>
  <c r="V37" i="6" s="1"/>
  <c r="W378" i="6"/>
  <c r="Z378" i="6"/>
  <c r="W309" i="6"/>
  <c r="Z309" i="6"/>
  <c r="W121" i="6"/>
  <c r="Z121" i="6"/>
  <c r="Z248" i="6"/>
  <c r="W248" i="6"/>
  <c r="Z50" i="6"/>
  <c r="W50" i="6"/>
  <c r="W157" i="6"/>
  <c r="Z157" i="6"/>
  <c r="W87" i="6"/>
  <c r="Z87" i="6"/>
  <c r="W235" i="6"/>
  <c r="Z235" i="6"/>
  <c r="P339" i="6"/>
  <c r="Q155" i="6"/>
  <c r="U156" i="6" a="1"/>
  <c r="U156" i="6" s="1"/>
  <c r="V156" i="6" s="1"/>
  <c r="O376" i="6"/>
  <c r="U377" i="6" a="1"/>
  <c r="U377" i="6" s="1"/>
  <c r="V377" i="6" s="1"/>
  <c r="P58" i="6"/>
  <c r="N319" i="6"/>
  <c r="S85" i="6"/>
  <c r="U86" i="6" a="1"/>
  <c r="U86" i="6" s="1"/>
  <c r="V86" i="6" s="1"/>
  <c r="N307" i="6"/>
  <c r="U308" i="6" a="1"/>
  <c r="U308" i="6" s="1"/>
  <c r="V308" i="6" s="1"/>
  <c r="O233" i="6"/>
  <c r="U234" i="6" a="1"/>
  <c r="U234" i="6" s="1"/>
  <c r="V234" i="6" s="1"/>
  <c r="O119" i="6"/>
  <c r="U120" i="6" a="1"/>
  <c r="U120" i="6" s="1"/>
  <c r="V120" i="6" s="1"/>
  <c r="N246" i="6"/>
  <c r="U247" i="6" a="1"/>
  <c r="U247" i="6" s="1"/>
  <c r="V247" i="6" s="1"/>
  <c r="O6" i="6"/>
  <c r="W169" i="6"/>
  <c r="Z169" i="6"/>
  <c r="W64" i="6"/>
  <c r="Z64" i="6"/>
  <c r="N292" i="6"/>
  <c r="N258" i="6"/>
  <c r="U259" i="6" a="1"/>
  <c r="U259" i="6" s="1"/>
  <c r="V259" i="6" s="1"/>
  <c r="N324" i="6"/>
  <c r="O62" i="6"/>
  <c r="U63" i="6" a="1"/>
  <c r="U63" i="6" s="1"/>
  <c r="V63" i="6" s="1"/>
  <c r="N31" i="6"/>
  <c r="Q167" i="6"/>
  <c r="U168" i="6" a="1"/>
  <c r="U168" i="6" s="1"/>
  <c r="V168" i="6" s="1"/>
  <c r="O315" i="6"/>
  <c r="W127" i="6"/>
  <c r="Z127" i="6"/>
  <c r="W260" i="6"/>
  <c r="Z260" i="6"/>
  <c r="W147" i="6"/>
  <c r="Z147" i="6"/>
  <c r="W366" i="6"/>
  <c r="Z366" i="6"/>
  <c r="W11" i="6"/>
  <c r="Z11" i="6"/>
  <c r="O145" i="6"/>
  <c r="U146" i="6" a="1"/>
  <c r="U146" i="6" s="1"/>
  <c r="V146" i="6" s="1"/>
  <c r="O364" i="6"/>
  <c r="U365" i="6" a="1"/>
  <c r="U365" i="6" s="1"/>
  <c r="V365" i="6" s="1"/>
  <c r="S285" i="6"/>
  <c r="O267" i="6"/>
  <c r="O9" i="6"/>
  <c r="U10" i="6" a="1"/>
  <c r="U10" i="6" s="1"/>
  <c r="V10" i="6" s="1"/>
  <c r="O117" i="6"/>
  <c r="W29" i="3"/>
  <c r="Z29" i="3"/>
  <c r="W77" i="3"/>
  <c r="Z77" i="3"/>
  <c r="W211" i="3"/>
  <c r="Z211" i="3"/>
  <c r="W163" i="3"/>
  <c r="Z163" i="3"/>
  <c r="W247" i="3"/>
  <c r="Z247" i="3"/>
  <c r="W319" i="3"/>
  <c r="Z319" i="3"/>
  <c r="W127" i="3"/>
  <c r="Z127" i="3"/>
  <c r="W355" i="3"/>
  <c r="Z355" i="3"/>
  <c r="W175" i="3"/>
  <c r="Z175" i="3"/>
  <c r="W184" i="3"/>
  <c r="Z184" i="3"/>
  <c r="W197" i="3"/>
  <c r="Z197" i="3"/>
  <c r="W344" i="3"/>
  <c r="Z344" i="3"/>
  <c r="W367" i="3"/>
  <c r="Z367" i="3"/>
  <c r="W88" i="3"/>
  <c r="Z88" i="3"/>
  <c r="W152" i="3"/>
  <c r="Z152" i="3"/>
  <c r="W103" i="3"/>
  <c r="Z103" i="3"/>
  <c r="W139" i="3"/>
  <c r="Z139" i="3"/>
  <c r="P94" i="3"/>
  <c r="L234" i="3"/>
  <c r="U234" i="3" s="1" a="1"/>
  <c r="U234" i="3" s="1"/>
  <c r="V234" i="3" s="1"/>
  <c r="K311" i="3"/>
  <c r="K66" i="3"/>
  <c r="N76" i="3"/>
  <c r="U76" i="3" s="1" a="1"/>
  <c r="U76" i="3" s="1"/>
  <c r="V76" i="3" s="1"/>
  <c r="K292" i="3"/>
  <c r="K210" i="3"/>
  <c r="U210" i="3" s="1" a="1"/>
  <c r="U210" i="3" s="1"/>
  <c r="V210" i="3" s="1"/>
  <c r="K194" i="3"/>
  <c r="K63" i="3"/>
  <c r="K246" i="3"/>
  <c r="U246" i="3" s="1" a="1"/>
  <c r="U246" i="3" s="1"/>
  <c r="V246" i="3" s="1"/>
  <c r="K162" i="3"/>
  <c r="U162" i="3" s="1" a="1"/>
  <c r="U162" i="3" s="1"/>
  <c r="V162" i="3" s="1"/>
  <c r="K222" i="3"/>
  <c r="U222" i="3" s="1" a="1"/>
  <c r="U222" i="3" s="1"/>
  <c r="V222" i="3" s="1"/>
  <c r="O183" i="3"/>
  <c r="U183" i="3" s="1" a="1"/>
  <c r="U183" i="3" s="1"/>
  <c r="V183" i="3" s="1"/>
  <c r="K283" i="3"/>
  <c r="K18" i="3"/>
  <c r="N28" i="3"/>
  <c r="U28" i="3" s="1" a="1"/>
  <c r="U28" i="3" s="1"/>
  <c r="V28" i="3" s="1"/>
  <c r="K126" i="3"/>
  <c r="U126" i="3" s="1" a="1"/>
  <c r="U126" i="3" s="1"/>
  <c r="V126" i="3" s="1"/>
  <c r="K306" i="3"/>
  <c r="K378" i="3"/>
  <c r="U378" i="3" s="1" a="1"/>
  <c r="U378" i="3" s="1"/>
  <c r="V378" i="3" s="1"/>
  <c r="K15" i="3"/>
  <c r="K6" i="3"/>
  <c r="K275" i="3"/>
  <c r="K391" i="3"/>
  <c r="K151" i="3"/>
  <c r="U151" i="3" s="1" a="1"/>
  <c r="U151" i="3" s="1"/>
  <c r="V151" i="3" s="1"/>
  <c r="L174" i="3"/>
  <c r="U174" i="3" s="1" a="1"/>
  <c r="U174" i="3" s="1"/>
  <c r="V174" i="3" s="1"/>
  <c r="K54" i="3"/>
  <c r="K270" i="3"/>
  <c r="K301" i="3"/>
  <c r="K354" i="3"/>
  <c r="U354" i="3" s="1" a="1"/>
  <c r="U354" i="3" s="1"/>
  <c r="V354" i="3" s="1"/>
  <c r="K330" i="3"/>
  <c r="N196" i="3"/>
  <c r="U196" i="3" s="1" a="1"/>
  <c r="U196" i="3" s="1"/>
  <c r="V196" i="3" s="1"/>
  <c r="K102" i="3"/>
  <c r="U102" i="3" s="1" a="1"/>
  <c r="U102" i="3" s="1"/>
  <c r="V102" i="3" s="1"/>
  <c r="K122" i="3"/>
  <c r="K232" i="3"/>
  <c r="L294" i="3"/>
  <c r="K51" i="3"/>
  <c r="K258" i="3"/>
  <c r="U258" i="3" s="1" a="1"/>
  <c r="U258" i="3" s="1"/>
  <c r="V258" i="3" s="1"/>
  <c r="K399" i="3"/>
  <c r="U399" i="3" s="1" a="1"/>
  <c r="U399" i="3" s="1"/>
  <c r="V399" i="3" s="1"/>
  <c r="K388" i="3"/>
  <c r="K43" i="3"/>
  <c r="K138" i="3"/>
  <c r="U138" i="3" s="1" a="1"/>
  <c r="U138" i="3" s="1"/>
  <c r="V138" i="3" s="1"/>
  <c r="K337" i="3"/>
  <c r="K318" i="3"/>
  <c r="U318" i="3" s="1" a="1"/>
  <c r="U318" i="3" s="1"/>
  <c r="V318" i="3" s="1"/>
  <c r="K303" i="3"/>
  <c r="L243" i="3"/>
  <c r="K343" i="3"/>
  <c r="U343" i="3" s="1" a="1"/>
  <c r="U343" i="3" s="1"/>
  <c r="V343" i="3" s="1"/>
  <c r="K26" i="3"/>
  <c r="K268" i="3"/>
  <c r="M113" i="3"/>
  <c r="K366" i="3"/>
  <c r="U366" i="3" s="1" a="1"/>
  <c r="U366" i="3" s="1"/>
  <c r="V366" i="3" s="1"/>
  <c r="K74" i="3"/>
  <c r="O87" i="3"/>
  <c r="U87" i="3" s="1" a="1"/>
  <c r="U87" i="3" s="1"/>
  <c r="V87" i="3" s="1"/>
  <c r="W24" i="15" l="1"/>
  <c r="Z24" i="15"/>
  <c r="O100" i="15"/>
  <c r="O22" i="15"/>
  <c r="U23" i="15" a="1"/>
  <c r="U23" i="15" s="1"/>
  <c r="V23" i="15" s="1"/>
  <c r="P94" i="15"/>
  <c r="P104" i="15"/>
  <c r="O96" i="15"/>
  <c r="W61" i="15"/>
  <c r="Z61" i="15"/>
  <c r="P29" i="15"/>
  <c r="U30" i="15" a="1"/>
  <c r="U30" i="15" s="1"/>
  <c r="V30" i="15" s="1"/>
  <c r="O13" i="15"/>
  <c r="W72" i="15"/>
  <c r="Z72" i="15"/>
  <c r="W7" i="15"/>
  <c r="Z7" i="15"/>
  <c r="O17" i="15"/>
  <c r="O59" i="15"/>
  <c r="U60" i="15" a="1"/>
  <c r="U60" i="15" s="1"/>
  <c r="V60" i="15" s="1"/>
  <c r="O113" i="15"/>
  <c r="P70" i="15"/>
  <c r="U71" i="15" a="1"/>
  <c r="U71" i="15" s="1"/>
  <c r="V71" i="15" s="1"/>
  <c r="Q5" i="15"/>
  <c r="U6" i="15" a="1"/>
  <c r="U6" i="15" s="1"/>
  <c r="V6" i="15" s="1"/>
  <c r="W43" i="15"/>
  <c r="Z43" i="15"/>
  <c r="R41" i="15"/>
  <c r="U42" i="15" a="1"/>
  <c r="U42" i="15" s="1"/>
  <c r="V42" i="15" s="1"/>
  <c r="W51" i="15"/>
  <c r="Z51" i="15"/>
  <c r="W31" i="15"/>
  <c r="Z31" i="15"/>
  <c r="P49" i="15"/>
  <c r="U50" i="15" a="1"/>
  <c r="U50" i="15" s="1"/>
  <c r="V50" i="15" s="1"/>
  <c r="W40" i="12"/>
  <c r="Z40" i="12"/>
  <c r="W50" i="12"/>
  <c r="Z50" i="12"/>
  <c r="W98" i="12"/>
  <c r="Z98" i="12"/>
  <c r="P48" i="12"/>
  <c r="U49" i="12" a="1"/>
  <c r="U49" i="12" s="1"/>
  <c r="V49" i="12" s="1"/>
  <c r="Q96" i="12"/>
  <c r="U97" i="12" a="1"/>
  <c r="U97" i="12" s="1"/>
  <c r="V97" i="12" s="1"/>
  <c r="O111" i="12"/>
  <c r="P109" i="12"/>
  <c r="O25" i="12"/>
  <c r="U26" i="12" a="1"/>
  <c r="U26" i="12" s="1"/>
  <c r="V26" i="12" s="1"/>
  <c r="O32" i="12"/>
  <c r="O114" i="12"/>
  <c r="W13" i="12"/>
  <c r="Z13" i="12"/>
  <c r="W87" i="12"/>
  <c r="Z87" i="12"/>
  <c r="O70" i="12"/>
  <c r="O4" i="12"/>
  <c r="P36" i="12"/>
  <c r="O11" i="12"/>
  <c r="U12" i="12" a="1"/>
  <c r="U12" i="12" s="1"/>
  <c r="V12" i="12" s="1"/>
  <c r="P85" i="12"/>
  <c r="U86" i="12" a="1"/>
  <c r="U86" i="12" s="1"/>
  <c r="V86" i="12" s="1"/>
  <c r="R38" i="12"/>
  <c r="U39" i="12" a="1"/>
  <c r="U39" i="12" s="1"/>
  <c r="V39" i="12" s="1"/>
  <c r="W76" i="12"/>
  <c r="Z76" i="12"/>
  <c r="W63" i="12"/>
  <c r="Z63" i="12"/>
  <c r="O74" i="12"/>
  <c r="U75" i="12" a="1"/>
  <c r="U75" i="12" s="1"/>
  <c r="V75" i="12" s="1"/>
  <c r="O61" i="12"/>
  <c r="U62" i="12" a="1"/>
  <c r="U62" i="12" s="1"/>
  <c r="V62" i="12" s="1"/>
  <c r="P7" i="12"/>
  <c r="O117" i="10"/>
  <c r="U118" i="10" a="1"/>
  <c r="U118" i="10" s="1"/>
  <c r="V118" i="10" s="1"/>
  <c r="O106" i="10"/>
  <c r="O147" i="10"/>
  <c r="Q165" i="10"/>
  <c r="P22" i="10"/>
  <c r="U23" i="10" a="1"/>
  <c r="U23" i="10" s="1"/>
  <c r="V23" i="10" s="1"/>
  <c r="W6" i="10"/>
  <c r="Z6" i="10"/>
  <c r="W53" i="10"/>
  <c r="Z53" i="10"/>
  <c r="O4" i="10"/>
  <c r="U5" i="10" a="1"/>
  <c r="U5" i="10" s="1"/>
  <c r="V5" i="10" s="1"/>
  <c r="O127" i="10"/>
  <c r="O170" i="10"/>
  <c r="O109" i="10"/>
  <c r="U110" i="10" a="1"/>
  <c r="U110" i="10" s="1"/>
  <c r="V110" i="10" s="1"/>
  <c r="O51" i="10"/>
  <c r="U52" i="10" a="1"/>
  <c r="U52" i="10" s="1"/>
  <c r="V52" i="10" s="1"/>
  <c r="W24" i="10"/>
  <c r="Z24" i="10"/>
  <c r="R136" i="10"/>
  <c r="P58" i="10"/>
  <c r="O12" i="10"/>
  <c r="W154" i="10"/>
  <c r="Z154" i="10"/>
  <c r="W99" i="10"/>
  <c r="Z99" i="10"/>
  <c r="W132" i="10"/>
  <c r="Z132" i="10"/>
  <c r="P152" i="10"/>
  <c r="U153" i="10" a="1"/>
  <c r="U153" i="10" s="1"/>
  <c r="V153" i="10" s="1"/>
  <c r="O97" i="10"/>
  <c r="U98" i="10" a="1"/>
  <c r="U98" i="10" s="1"/>
  <c r="V98" i="10" s="1"/>
  <c r="O130" i="10"/>
  <c r="U131" i="10" a="1"/>
  <c r="U131" i="10" s="1"/>
  <c r="V131" i="10" s="1"/>
  <c r="W33" i="10"/>
  <c r="Z33" i="10"/>
  <c r="W62" i="10"/>
  <c r="Z62" i="10"/>
  <c r="P93" i="10"/>
  <c r="O31" i="10"/>
  <c r="U32" i="10" a="1"/>
  <c r="U32" i="10" s="1"/>
  <c r="V32" i="10" s="1"/>
  <c r="O18" i="10"/>
  <c r="O60" i="10"/>
  <c r="U61" i="10" a="1"/>
  <c r="U61" i="10" s="1"/>
  <c r="V61" i="10" s="1"/>
  <c r="P140" i="10"/>
  <c r="U141" i="10" a="1"/>
  <c r="U141" i="10" s="1"/>
  <c r="V141" i="10" s="1"/>
  <c r="W119" i="10"/>
  <c r="Z119" i="10"/>
  <c r="W44" i="10"/>
  <c r="Z44" i="10"/>
  <c r="O95" i="10"/>
  <c r="Q114" i="10"/>
  <c r="P42" i="10"/>
  <c r="U43" i="10" a="1"/>
  <c r="U43" i="10" s="1"/>
  <c r="V43" i="10" s="1"/>
  <c r="P38" i="10"/>
  <c r="O257" i="8"/>
  <c r="O306" i="8"/>
  <c r="O251" i="8"/>
  <c r="W31" i="8"/>
  <c r="Z31" i="8"/>
  <c r="O197" i="8"/>
  <c r="U198" i="8" a="1"/>
  <c r="U198" i="8" s="1"/>
  <c r="V198" i="8" s="1"/>
  <c r="O243" i="8"/>
  <c r="U244" i="8" a="1"/>
  <c r="U244" i="8" s="1"/>
  <c r="V244" i="8" s="1"/>
  <c r="P29" i="8"/>
  <c r="U30" i="8" a="1"/>
  <c r="U30" i="8" s="1"/>
  <c r="V30" i="8" s="1"/>
  <c r="O154" i="8"/>
  <c r="R124" i="8"/>
  <c r="O105" i="8"/>
  <c r="O158" i="8"/>
  <c r="T56" i="8"/>
  <c r="W327" i="8"/>
  <c r="Z327" i="8"/>
  <c r="W129" i="8"/>
  <c r="Z129" i="8"/>
  <c r="W212" i="8"/>
  <c r="Z212" i="8"/>
  <c r="W379" i="8"/>
  <c r="Z379" i="8"/>
  <c r="Q387" i="8"/>
  <c r="U388" i="8" a="1"/>
  <c r="U388" i="8" s="1"/>
  <c r="V388" i="8" s="1"/>
  <c r="O230" i="8"/>
  <c r="S167" i="8"/>
  <c r="O162" i="8"/>
  <c r="Q127" i="8"/>
  <c r="U128" i="8" a="1"/>
  <c r="U128" i="8" s="1"/>
  <c r="V128" i="8" s="1"/>
  <c r="T85" i="8"/>
  <c r="U86" i="8" a="1"/>
  <c r="U86" i="8" s="1"/>
  <c r="V86" i="8" s="1"/>
  <c r="O110" i="8"/>
  <c r="O270" i="8"/>
  <c r="O210" i="8"/>
  <c r="U211" i="8" a="1"/>
  <c r="U211" i="8" s="1"/>
  <c r="V211" i="8" s="1"/>
  <c r="P193" i="8"/>
  <c r="T377" i="8"/>
  <c r="U378" i="8" a="1"/>
  <c r="U378" i="8" s="1"/>
  <c r="V378" i="8" s="1"/>
  <c r="O165" i="8"/>
  <c r="Q90" i="8"/>
  <c r="R89" i="8" s="1"/>
  <c r="W96" i="8"/>
  <c r="Z96" i="8"/>
  <c r="W120" i="8"/>
  <c r="Z120" i="8"/>
  <c r="W15" i="8"/>
  <c r="Z15" i="8"/>
  <c r="W4" i="8"/>
  <c r="Z4" i="8"/>
  <c r="W389" i="8"/>
  <c r="Z389" i="8"/>
  <c r="Q325" i="8"/>
  <c r="U326" i="8" a="1"/>
  <c r="U326" i="8" s="1"/>
  <c r="V326" i="8" s="1"/>
  <c r="W245" i="8"/>
  <c r="Z245" i="8"/>
  <c r="O94" i="8"/>
  <c r="U95" i="8" a="1"/>
  <c r="U95" i="8" s="1"/>
  <c r="V95" i="8" s="1"/>
  <c r="P76" i="8"/>
  <c r="U77" i="8" a="1"/>
  <c r="U77" i="8" s="1"/>
  <c r="V77" i="8" s="1"/>
  <c r="O118" i="8"/>
  <c r="U119" i="8" a="1"/>
  <c r="U119" i="8" s="1"/>
  <c r="V119" i="8" s="1"/>
  <c r="P220" i="8"/>
  <c r="U221" i="8" a="1"/>
  <c r="U221" i="8" s="1"/>
  <c r="V221" i="8" s="1"/>
  <c r="O272" i="8"/>
  <c r="P13" i="8"/>
  <c r="U14" i="8" a="1"/>
  <c r="U14" i="8" s="1"/>
  <c r="V14" i="8" s="1"/>
  <c r="O83" i="8"/>
  <c r="U84" i="8" a="1"/>
  <c r="U84" i="8" s="1"/>
  <c r="V84" i="8" s="1"/>
  <c r="O294" i="8"/>
  <c r="U295" i="8" a="1"/>
  <c r="U295" i="8" s="1"/>
  <c r="V295" i="8" s="1"/>
  <c r="P2" i="8"/>
  <c r="U2" i="8" s="1" a="1"/>
  <c r="U2" i="8" s="1"/>
  <c r="V2" i="8" s="1"/>
  <c r="U3" i="8" a="1"/>
  <c r="U3" i="8" s="1"/>
  <c r="V3" i="8" s="1"/>
  <c r="O115" i="8"/>
  <c r="O185" i="8"/>
  <c r="W199" i="8"/>
  <c r="Z199" i="8"/>
  <c r="W279" i="8"/>
  <c r="Z279" i="8"/>
  <c r="W263" i="8"/>
  <c r="Z263" i="8"/>
  <c r="W62" i="8"/>
  <c r="Z62" i="8"/>
  <c r="W299" i="8"/>
  <c r="Z299" i="8"/>
  <c r="W175" i="8"/>
  <c r="Z175" i="8"/>
  <c r="O238" i="8"/>
  <c r="O277" i="8"/>
  <c r="U278" i="8" a="1"/>
  <c r="U278" i="8" s="1"/>
  <c r="V278" i="8" s="1"/>
  <c r="P261" i="8"/>
  <c r="U262" i="8" a="1"/>
  <c r="U262" i="8" s="1"/>
  <c r="V262" i="8" s="1"/>
  <c r="Q60" i="8"/>
  <c r="U61" i="8" a="1"/>
  <c r="U61" i="8" s="1"/>
  <c r="V61" i="8" s="1"/>
  <c r="Q207" i="8"/>
  <c r="S297" i="8"/>
  <c r="U298" i="8" a="1"/>
  <c r="U298" i="8" s="1"/>
  <c r="V298" i="8" s="1"/>
  <c r="O259" i="8"/>
  <c r="O236" i="8"/>
  <c r="O173" i="8"/>
  <c r="U174" i="8" a="1"/>
  <c r="U174" i="8" s="1"/>
  <c r="V174" i="8" s="1"/>
  <c r="W143" i="8"/>
  <c r="Z143" i="8"/>
  <c r="W311" i="8"/>
  <c r="Z311" i="8"/>
  <c r="W331" i="8"/>
  <c r="Z331" i="8"/>
  <c r="W50" i="8"/>
  <c r="Z50" i="8"/>
  <c r="T141" i="8"/>
  <c r="U142" i="8" a="1"/>
  <c r="U142" i="8" s="1"/>
  <c r="V142" i="8" s="1"/>
  <c r="O227" i="8"/>
  <c r="R309" i="8"/>
  <c r="U310" i="8" a="1"/>
  <c r="U310" i="8" s="1"/>
  <c r="V310" i="8" s="1"/>
  <c r="R10" i="8"/>
  <c r="S329" i="8"/>
  <c r="U330" i="8" a="1"/>
  <c r="U330" i="8" s="1"/>
  <c r="V330" i="8" s="1"/>
  <c r="O48" i="8"/>
  <c r="U49" i="8" a="1"/>
  <c r="U49" i="8" s="1"/>
  <c r="V49" i="8" s="1"/>
  <c r="O102" i="8"/>
  <c r="P70" i="8"/>
  <c r="U71" i="8" a="1"/>
  <c r="U71" i="8" s="1"/>
  <c r="V71" i="8" s="1"/>
  <c r="O190" i="8"/>
  <c r="R154" i="6"/>
  <c r="U155" i="6" a="1"/>
  <c r="U155" i="6" s="1"/>
  <c r="V155" i="6" s="1"/>
  <c r="W156" i="6"/>
  <c r="Z156" i="6"/>
  <c r="P314" i="6"/>
  <c r="W329" i="6"/>
  <c r="Z329" i="6"/>
  <c r="P116" i="6"/>
  <c r="R166" i="6"/>
  <c r="U167" i="6" a="1"/>
  <c r="U167" i="6" s="1"/>
  <c r="V167" i="6" s="1"/>
  <c r="O306" i="6"/>
  <c r="U307" i="6" a="1"/>
  <c r="U307" i="6" s="1"/>
  <c r="V307" i="6" s="1"/>
  <c r="Q338" i="6"/>
  <c r="P327" i="6"/>
  <c r="U328" i="6" a="1"/>
  <c r="U328" i="6" s="1"/>
  <c r="V328" i="6" s="1"/>
  <c r="O274" i="6"/>
  <c r="U275" i="6" a="1"/>
  <c r="U275" i="6" s="1"/>
  <c r="V275" i="6" s="1"/>
  <c r="W146" i="6"/>
  <c r="Z146" i="6"/>
  <c r="W107" i="6"/>
  <c r="Z107" i="6"/>
  <c r="O105" i="6"/>
  <c r="U106" i="6" a="1"/>
  <c r="U106" i="6" s="1"/>
  <c r="V106" i="6" s="1"/>
  <c r="W168" i="6"/>
  <c r="Z168" i="6"/>
  <c r="W10" i="6"/>
  <c r="Z10" i="6"/>
  <c r="W86" i="6"/>
  <c r="Z86" i="6"/>
  <c r="W344" i="6"/>
  <c r="Z344" i="6"/>
  <c r="W308" i="6"/>
  <c r="Z308" i="6"/>
  <c r="W276" i="6"/>
  <c r="Z276" i="6"/>
  <c r="P8" i="6"/>
  <c r="U9" i="6" a="1"/>
  <c r="U9" i="6" s="1"/>
  <c r="V9" i="6" s="1"/>
  <c r="O30" i="6"/>
  <c r="T84" i="6"/>
  <c r="U85" i="6" a="1"/>
  <c r="U85" i="6" s="1"/>
  <c r="V85" i="6" s="1"/>
  <c r="P342" i="6"/>
  <c r="U343" i="6" a="1"/>
  <c r="U343" i="6" s="1"/>
  <c r="V343" i="6" s="1"/>
  <c r="P351" i="6"/>
  <c r="O296" i="6"/>
  <c r="W206" i="6"/>
  <c r="Z206" i="6"/>
  <c r="P204" i="6"/>
  <c r="U205" i="6" a="1"/>
  <c r="U205" i="6" s="1"/>
  <c r="V205" i="6" s="1"/>
  <c r="W63" i="6"/>
  <c r="Z63" i="6"/>
  <c r="W222" i="6"/>
  <c r="Z222" i="6"/>
  <c r="W75" i="6"/>
  <c r="Z75" i="6"/>
  <c r="W182" i="6"/>
  <c r="Z182" i="6"/>
  <c r="P266" i="6"/>
  <c r="P61" i="6"/>
  <c r="U62" i="6" a="1"/>
  <c r="U62" i="6" s="1"/>
  <c r="V62" i="6" s="1"/>
  <c r="P5" i="6"/>
  <c r="Q4" i="6" s="1"/>
  <c r="O318" i="6"/>
  <c r="P73" i="6"/>
  <c r="U74" i="6" a="1"/>
  <c r="U74" i="6" s="1"/>
  <c r="V74" i="6" s="1"/>
  <c r="P180" i="6"/>
  <c r="U181" i="6" a="1"/>
  <c r="U181" i="6" s="1"/>
  <c r="V181" i="6" s="1"/>
  <c r="O220" i="6"/>
  <c r="U221" i="6" a="1"/>
  <c r="U221" i="6" s="1"/>
  <c r="V221" i="6" s="1"/>
  <c r="W234" i="6"/>
  <c r="Z234" i="6"/>
  <c r="W247" i="6"/>
  <c r="Z247" i="6"/>
  <c r="W37" i="6"/>
  <c r="Z37" i="6"/>
  <c r="W389" i="6"/>
  <c r="Z389" i="6"/>
  <c r="W356" i="6"/>
  <c r="Z356" i="6"/>
  <c r="W126" i="6"/>
  <c r="Z126" i="6"/>
  <c r="P144" i="6"/>
  <c r="U145" i="6" a="1"/>
  <c r="U145" i="6" s="1"/>
  <c r="V145" i="6" s="1"/>
  <c r="O291" i="6"/>
  <c r="T284" i="6"/>
  <c r="U285" i="6" a="1"/>
  <c r="U285" i="6" s="1"/>
  <c r="V285" i="6" s="1"/>
  <c r="O323" i="6"/>
  <c r="O245" i="6"/>
  <c r="U246" i="6" a="1"/>
  <c r="U246" i="6" s="1"/>
  <c r="V246" i="6" s="1"/>
  <c r="Q57" i="6"/>
  <c r="O35" i="6"/>
  <c r="U36" i="6" a="1"/>
  <c r="U36" i="6" s="1"/>
  <c r="V36" i="6" s="1"/>
  <c r="Q387" i="6"/>
  <c r="U388" i="6" a="1"/>
  <c r="U388" i="6" s="1"/>
  <c r="V388" i="6" s="1"/>
  <c r="P354" i="6"/>
  <c r="U355" i="6" a="1"/>
  <c r="U355" i="6" s="1"/>
  <c r="V355" i="6" s="1"/>
  <c r="O302" i="6"/>
  <c r="T124" i="6"/>
  <c r="U125" i="6" a="1"/>
  <c r="U125" i="6" s="1"/>
  <c r="V125" i="6" s="1"/>
  <c r="P232" i="6"/>
  <c r="U233" i="6" a="1"/>
  <c r="U233" i="6" s="1"/>
  <c r="V233" i="6" s="1"/>
  <c r="W365" i="6"/>
  <c r="Z365" i="6"/>
  <c r="W259" i="6"/>
  <c r="Z259" i="6"/>
  <c r="W120" i="6"/>
  <c r="Z120" i="6"/>
  <c r="W377" i="6"/>
  <c r="Z377" i="6"/>
  <c r="W20" i="6"/>
  <c r="Z20" i="6"/>
  <c r="W195" i="6"/>
  <c r="Z195" i="6"/>
  <c r="W49" i="6"/>
  <c r="Z49" i="6"/>
  <c r="P363" i="6"/>
  <c r="U364" i="6" a="1"/>
  <c r="U364" i="6" s="1"/>
  <c r="V364" i="6" s="1"/>
  <c r="O257" i="6"/>
  <c r="U258" i="6" a="1"/>
  <c r="U258" i="6" s="1"/>
  <c r="V258" i="6" s="1"/>
  <c r="P118" i="6"/>
  <c r="U119" i="6" a="1"/>
  <c r="U119" i="6" s="1"/>
  <c r="V119" i="6" s="1"/>
  <c r="P375" i="6"/>
  <c r="U376" i="6" a="1"/>
  <c r="U376" i="6" s="1"/>
  <c r="V376" i="6" s="1"/>
  <c r="T18" i="6"/>
  <c r="U19" i="6" a="1"/>
  <c r="U19" i="6" s="1"/>
  <c r="V19" i="6" s="1"/>
  <c r="O271" i="6"/>
  <c r="O193" i="6"/>
  <c r="U194" i="6" a="1"/>
  <c r="U194" i="6" s="1"/>
  <c r="V194" i="6" s="1"/>
  <c r="O47" i="6"/>
  <c r="U48" i="6" a="1"/>
  <c r="U48" i="6" s="1"/>
  <c r="V48" i="6" s="1"/>
  <c r="W399" i="3"/>
  <c r="Z399" i="3"/>
  <c r="W354" i="3"/>
  <c r="Z354" i="3"/>
  <c r="W234" i="3"/>
  <c r="Z234" i="3"/>
  <c r="Z258" i="3"/>
  <c r="W258" i="3"/>
  <c r="Z174" i="3"/>
  <c r="W174" i="3"/>
  <c r="W183" i="3"/>
  <c r="Z183" i="3"/>
  <c r="W28" i="3"/>
  <c r="Z28" i="3"/>
  <c r="Z162" i="3"/>
  <c r="W162" i="3"/>
  <c r="W366" i="3"/>
  <c r="Z366" i="3"/>
  <c r="W222" i="3"/>
  <c r="Z222" i="3"/>
  <c r="W76" i="3"/>
  <c r="Z76" i="3"/>
  <c r="Z102" i="3"/>
  <c r="W102" i="3"/>
  <c r="Z151" i="3"/>
  <c r="W151" i="3"/>
  <c r="Z246" i="3"/>
  <c r="W246" i="3"/>
  <c r="W318" i="3"/>
  <c r="Z318" i="3"/>
  <c r="W196" i="3"/>
  <c r="Z196" i="3"/>
  <c r="W378" i="3"/>
  <c r="Z378" i="3"/>
  <c r="W210" i="3"/>
  <c r="Z210" i="3"/>
  <c r="W138" i="3"/>
  <c r="Z138" i="3"/>
  <c r="W343" i="3"/>
  <c r="Z343" i="3"/>
  <c r="W126" i="3"/>
  <c r="Z126" i="3"/>
  <c r="W87" i="3"/>
  <c r="Z87" i="3"/>
  <c r="Q93" i="3"/>
  <c r="R92" i="3" s="1"/>
  <c r="L317" i="3"/>
  <c r="U317" i="3" s="1" a="1"/>
  <c r="U317" i="3" s="1"/>
  <c r="V317" i="3" s="1"/>
  <c r="L257" i="3"/>
  <c r="U257" i="3" s="1" a="1"/>
  <c r="U257" i="3" s="1"/>
  <c r="V257" i="3" s="1"/>
  <c r="O195" i="3"/>
  <c r="U195" i="3" s="1" a="1"/>
  <c r="U195" i="3" s="1"/>
  <c r="V195" i="3" s="1"/>
  <c r="M173" i="3"/>
  <c r="U173" i="3" s="1" a="1"/>
  <c r="U173" i="3" s="1"/>
  <c r="V173" i="3" s="1"/>
  <c r="L377" i="3"/>
  <c r="U377" i="3" s="1" a="1"/>
  <c r="U377" i="3" s="1"/>
  <c r="V377" i="3" s="1"/>
  <c r="P182" i="3"/>
  <c r="U182" i="3" s="1" a="1"/>
  <c r="U182" i="3" s="1"/>
  <c r="V182" i="3" s="1"/>
  <c r="L209" i="3"/>
  <c r="U209" i="3" s="1" a="1"/>
  <c r="U209" i="3" s="1"/>
  <c r="V209" i="3" s="1"/>
  <c r="L267" i="3"/>
  <c r="L50" i="3"/>
  <c r="L150" i="3"/>
  <c r="U150" i="3" s="1" a="1"/>
  <c r="U150" i="3" s="1"/>
  <c r="V150" i="3" s="1"/>
  <c r="L305" i="3"/>
  <c r="L221" i="3"/>
  <c r="U221" i="3" s="1" a="1"/>
  <c r="U221" i="3" s="1"/>
  <c r="V221" i="3" s="1"/>
  <c r="L291" i="3"/>
  <c r="L336" i="3"/>
  <c r="L329" i="3"/>
  <c r="L25" i="3"/>
  <c r="M293" i="3"/>
  <c r="L353" i="3"/>
  <c r="U353" i="3" s="1" a="1"/>
  <c r="U353" i="3" s="1"/>
  <c r="V353" i="3" s="1"/>
  <c r="L390" i="3"/>
  <c r="L125" i="3"/>
  <c r="U125" i="3" s="1" a="1"/>
  <c r="U125" i="3" s="1"/>
  <c r="V125" i="3" s="1"/>
  <c r="L161" i="3"/>
  <c r="U161" i="3" s="1" a="1"/>
  <c r="U161" i="3" s="1"/>
  <c r="V161" i="3" s="1"/>
  <c r="O75" i="3"/>
  <c r="U75" i="3" s="1" a="1"/>
  <c r="U75" i="3" s="1"/>
  <c r="V75" i="3" s="1"/>
  <c r="P86" i="3"/>
  <c r="U86" i="3" s="1" a="1"/>
  <c r="U86" i="3" s="1"/>
  <c r="V86" i="3" s="1"/>
  <c r="L342" i="3"/>
  <c r="U342" i="3" s="1" a="1"/>
  <c r="U342" i="3" s="1"/>
  <c r="V342" i="3" s="1"/>
  <c r="L42" i="3"/>
  <c r="L231" i="3"/>
  <c r="L300" i="3"/>
  <c r="L274" i="3"/>
  <c r="O27" i="3"/>
  <c r="U27" i="3" s="1" a="1"/>
  <c r="U27" i="3" s="1"/>
  <c r="V27" i="3" s="1"/>
  <c r="L245" i="3"/>
  <c r="U245" i="3" s="1" a="1"/>
  <c r="U245" i="3" s="1"/>
  <c r="V245" i="3" s="1"/>
  <c r="L65" i="3"/>
  <c r="N112" i="3"/>
  <c r="U112" i="3" s="1" a="1"/>
  <c r="U112" i="3" s="1"/>
  <c r="V112" i="3" s="1"/>
  <c r="L73" i="3"/>
  <c r="M242" i="3"/>
  <c r="L387" i="3"/>
  <c r="L121" i="3"/>
  <c r="L269" i="3"/>
  <c r="L5" i="3"/>
  <c r="U5" i="3" s="1" a="1"/>
  <c r="U5" i="3" s="1"/>
  <c r="V5" i="3" s="1"/>
  <c r="L17" i="3"/>
  <c r="L62" i="3"/>
  <c r="L310" i="3"/>
  <c r="L137" i="3"/>
  <c r="U137" i="3" s="1" a="1"/>
  <c r="U137" i="3" s="1"/>
  <c r="V137" i="3" s="1"/>
  <c r="L365" i="3"/>
  <c r="U365" i="3" s="1" a="1"/>
  <c r="U365" i="3" s="1"/>
  <c r="V365" i="3" s="1"/>
  <c r="L302" i="3"/>
  <c r="L398" i="3"/>
  <c r="U398" i="3" s="1" a="1"/>
  <c r="U398" i="3" s="1"/>
  <c r="V398" i="3" s="1"/>
  <c r="L101" i="3"/>
  <c r="U101" i="3" s="1" a="1"/>
  <c r="U101" i="3" s="1"/>
  <c r="V101" i="3" s="1"/>
  <c r="L53" i="3"/>
  <c r="U53" i="3" s="1" a="1"/>
  <c r="U53" i="3" s="1"/>
  <c r="V53" i="3" s="1"/>
  <c r="L14" i="3"/>
  <c r="L282" i="3"/>
  <c r="U282" i="3" s="1" a="1"/>
  <c r="U282" i="3" s="1"/>
  <c r="V282" i="3" s="1"/>
  <c r="L193" i="3"/>
  <c r="M233" i="3"/>
  <c r="U233" i="3" s="1" a="1"/>
  <c r="U233" i="3" s="1"/>
  <c r="V233" i="3" s="1"/>
  <c r="P112" i="15" l="1"/>
  <c r="P21" i="15"/>
  <c r="U22" i="15" a="1"/>
  <c r="U22" i="15" s="1"/>
  <c r="V22" i="15" s="1"/>
  <c r="W50" i="15"/>
  <c r="Z50" i="15"/>
  <c r="W60" i="15"/>
  <c r="Z60" i="15"/>
  <c r="Q48" i="15"/>
  <c r="U49" i="15" a="1"/>
  <c r="U49" i="15" s="1"/>
  <c r="V49" i="15" s="1"/>
  <c r="P58" i="15"/>
  <c r="U59" i="15" a="1"/>
  <c r="U59" i="15" s="1"/>
  <c r="V59" i="15" s="1"/>
  <c r="P12" i="15"/>
  <c r="P99" i="15"/>
  <c r="W42" i="15"/>
  <c r="Z42" i="15"/>
  <c r="W6" i="15"/>
  <c r="Z6" i="15"/>
  <c r="W30" i="15"/>
  <c r="Z30" i="15"/>
  <c r="S40" i="15"/>
  <c r="U41" i="15" a="1"/>
  <c r="U41" i="15" s="1"/>
  <c r="V41" i="15" s="1"/>
  <c r="R4" i="15"/>
  <c r="U5" i="15" a="1"/>
  <c r="U5" i="15" s="1"/>
  <c r="V5" i="15" s="1"/>
  <c r="P16" i="15"/>
  <c r="Q28" i="15"/>
  <c r="U29" i="15" a="1"/>
  <c r="U29" i="15" s="1"/>
  <c r="V29" i="15" s="1"/>
  <c r="P95" i="15"/>
  <c r="W71" i="15"/>
  <c r="Z71" i="15"/>
  <c r="Q69" i="15"/>
  <c r="U70" i="15" a="1"/>
  <c r="U70" i="15" s="1"/>
  <c r="V70" i="15" s="1"/>
  <c r="Q93" i="15"/>
  <c r="Q103" i="15"/>
  <c r="W23" i="15"/>
  <c r="Z23" i="15"/>
  <c r="P116" i="15"/>
  <c r="W39" i="12"/>
  <c r="Z39" i="12"/>
  <c r="P73" i="12"/>
  <c r="U74" i="12" a="1"/>
  <c r="U74" i="12" s="1"/>
  <c r="V74" i="12" s="1"/>
  <c r="S37" i="12"/>
  <c r="U38" i="12" a="1"/>
  <c r="U38" i="12" s="1"/>
  <c r="V38" i="12" s="1"/>
  <c r="P10" i="12"/>
  <c r="U11" i="12" a="1"/>
  <c r="U11" i="12" s="1"/>
  <c r="V11" i="12" s="1"/>
  <c r="Q108" i="12"/>
  <c r="W62" i="12"/>
  <c r="Z62" i="12"/>
  <c r="W12" i="12"/>
  <c r="Z12" i="12"/>
  <c r="P60" i="12"/>
  <c r="U61" i="12" a="1"/>
  <c r="U61" i="12" s="1"/>
  <c r="V61" i="12" s="1"/>
  <c r="Q35" i="12"/>
  <c r="P31" i="12"/>
  <c r="P110" i="12"/>
  <c r="W75" i="12"/>
  <c r="Z75" i="12"/>
  <c r="P3" i="12"/>
  <c r="W97" i="12"/>
  <c r="Z97" i="12"/>
  <c r="P113" i="12"/>
  <c r="R95" i="12"/>
  <c r="U96" i="12" a="1"/>
  <c r="U96" i="12" s="1"/>
  <c r="V96" i="12" s="1"/>
  <c r="W86" i="12"/>
  <c r="Z86" i="12"/>
  <c r="Q84" i="12"/>
  <c r="U85" i="12" a="1"/>
  <c r="U85" i="12" s="1"/>
  <c r="V85" i="12" s="1"/>
  <c r="W26" i="12"/>
  <c r="Z26" i="12"/>
  <c r="W49" i="12"/>
  <c r="Z49" i="12"/>
  <c r="Q6" i="12"/>
  <c r="P69" i="12"/>
  <c r="P24" i="12"/>
  <c r="U25" i="12" a="1"/>
  <c r="U25" i="12" s="1"/>
  <c r="V25" i="12" s="1"/>
  <c r="Q47" i="12"/>
  <c r="U48" i="12" a="1"/>
  <c r="U48" i="12" s="1"/>
  <c r="V48" i="12" s="1"/>
  <c r="W61" i="10"/>
  <c r="Z61" i="10"/>
  <c r="P108" i="10"/>
  <c r="U109" i="10" a="1"/>
  <c r="U109" i="10" s="1"/>
  <c r="V109" i="10" s="1"/>
  <c r="R164" i="10"/>
  <c r="R113" i="10"/>
  <c r="P59" i="10"/>
  <c r="U60" i="10" a="1"/>
  <c r="U60" i="10" s="1"/>
  <c r="V60" i="10" s="1"/>
  <c r="W131" i="10"/>
  <c r="Z131" i="10"/>
  <c r="P129" i="10"/>
  <c r="U130" i="10" a="1"/>
  <c r="U130" i="10" s="1"/>
  <c r="V130" i="10" s="1"/>
  <c r="P169" i="10"/>
  <c r="P146" i="10"/>
  <c r="U147" i="10" a="1"/>
  <c r="U147" i="10" s="1"/>
  <c r="V147" i="10" s="1"/>
  <c r="W110" i="10"/>
  <c r="Z110" i="10"/>
  <c r="P17" i="10"/>
  <c r="W98" i="10"/>
  <c r="Z98" i="10"/>
  <c r="W32" i="10"/>
  <c r="Z32" i="10"/>
  <c r="P96" i="10"/>
  <c r="U97" i="10" a="1"/>
  <c r="U97" i="10" s="1"/>
  <c r="V97" i="10" s="1"/>
  <c r="P126" i="10"/>
  <c r="P30" i="10"/>
  <c r="U31" i="10" a="1"/>
  <c r="U31" i="10" s="1"/>
  <c r="V31" i="10" s="1"/>
  <c r="W153" i="10"/>
  <c r="Z153" i="10"/>
  <c r="W52" i="10"/>
  <c r="Z52" i="10"/>
  <c r="W5" i="10"/>
  <c r="Z5" i="10"/>
  <c r="Q151" i="10"/>
  <c r="U152" i="10" a="1"/>
  <c r="U152" i="10" s="1"/>
  <c r="V152" i="10" s="1"/>
  <c r="P11" i="10"/>
  <c r="U12" i="10" a="1"/>
  <c r="U12" i="10" s="1"/>
  <c r="V12" i="10" s="1"/>
  <c r="P50" i="10"/>
  <c r="U51" i="10" a="1"/>
  <c r="U51" i="10" s="1"/>
  <c r="V51" i="10" s="1"/>
  <c r="P3" i="10"/>
  <c r="U4" i="10" a="1"/>
  <c r="U4" i="10" s="1"/>
  <c r="V4" i="10" s="1"/>
  <c r="P105" i="10"/>
  <c r="Q139" i="10"/>
  <c r="U140" i="10" a="1"/>
  <c r="U140" i="10" s="1"/>
  <c r="V140" i="10" s="1"/>
  <c r="Q37" i="10"/>
  <c r="P94" i="10"/>
  <c r="Q92" i="10"/>
  <c r="Q41" i="10"/>
  <c r="U42" i="10" a="1"/>
  <c r="U42" i="10" s="1"/>
  <c r="V42" i="10" s="1"/>
  <c r="Q57" i="10"/>
  <c r="W23" i="10"/>
  <c r="Z23" i="10"/>
  <c r="W118" i="10"/>
  <c r="Z118" i="10"/>
  <c r="W43" i="10"/>
  <c r="Z43" i="10"/>
  <c r="W141" i="10"/>
  <c r="Z141" i="10"/>
  <c r="S135" i="10"/>
  <c r="Q21" i="10"/>
  <c r="U22" i="10" a="1"/>
  <c r="U22" i="10" s="1"/>
  <c r="V22" i="10" s="1"/>
  <c r="P116" i="10"/>
  <c r="U117" i="10" a="1"/>
  <c r="U117" i="10" s="1"/>
  <c r="V117" i="10" s="1"/>
  <c r="P237" i="8"/>
  <c r="W330" i="8"/>
  <c r="Z330" i="8"/>
  <c r="W298" i="8"/>
  <c r="Z298" i="8"/>
  <c r="W326" i="8"/>
  <c r="Z326" i="8"/>
  <c r="W388" i="8"/>
  <c r="Z388" i="8"/>
  <c r="W198" i="8"/>
  <c r="Z198" i="8"/>
  <c r="X56" i="8"/>
  <c r="U56" i="8" a="1"/>
  <c r="U56" i="8" s="1"/>
  <c r="V56" i="8" s="1"/>
  <c r="W56" i="8" s="1"/>
  <c r="T328" i="8"/>
  <c r="U329" i="8" a="1"/>
  <c r="U329" i="8" s="1"/>
  <c r="V329" i="8" s="1"/>
  <c r="T296" i="8"/>
  <c r="U297" i="8" a="1"/>
  <c r="U297" i="8" s="1"/>
  <c r="V297" i="8" s="1"/>
  <c r="P184" i="8"/>
  <c r="P271" i="8"/>
  <c r="R324" i="8"/>
  <c r="U325" i="8" a="1"/>
  <c r="U325" i="8" s="1"/>
  <c r="V325" i="8" s="1"/>
  <c r="S88" i="8"/>
  <c r="P109" i="8"/>
  <c r="R386" i="8"/>
  <c r="U387" i="8" a="1"/>
  <c r="U387" i="8" s="1"/>
  <c r="V387" i="8" s="1"/>
  <c r="P157" i="8"/>
  <c r="P196" i="8"/>
  <c r="U197" i="8" a="1"/>
  <c r="U197" i="8" s="1"/>
  <c r="V197" i="8" s="1"/>
  <c r="W221" i="8"/>
  <c r="Z221" i="8"/>
  <c r="W86" i="8"/>
  <c r="Z86" i="8"/>
  <c r="S9" i="8"/>
  <c r="R206" i="8"/>
  <c r="P114" i="8"/>
  <c r="Q219" i="8"/>
  <c r="U220" i="8" a="1"/>
  <c r="U220" i="8" s="1"/>
  <c r="V220" i="8" s="1"/>
  <c r="P164" i="8"/>
  <c r="U165" i="8" a="1"/>
  <c r="U165" i="8" s="1"/>
  <c r="V165" i="8" s="1"/>
  <c r="X85" i="8"/>
  <c r="U85" i="8" a="1"/>
  <c r="U85" i="8" s="1"/>
  <c r="V85" i="8" s="1"/>
  <c r="W85" i="8" s="1"/>
  <c r="P104" i="8"/>
  <c r="P258" i="8"/>
  <c r="P242" i="8"/>
  <c r="U243" i="8" a="1"/>
  <c r="U243" i="8" s="1"/>
  <c r="V243" i="8" s="1"/>
  <c r="W61" i="8"/>
  <c r="Z61" i="8"/>
  <c r="W3" i="8"/>
  <c r="Z3" i="8"/>
  <c r="W119" i="8"/>
  <c r="Z119" i="8"/>
  <c r="W378" i="8"/>
  <c r="Z378" i="8"/>
  <c r="W128" i="8"/>
  <c r="Z128" i="8"/>
  <c r="W49" i="8"/>
  <c r="Z49" i="8"/>
  <c r="W244" i="8"/>
  <c r="Z244" i="8"/>
  <c r="P229" i="8"/>
  <c r="U230" i="8" a="1"/>
  <c r="U230" i="8" s="1"/>
  <c r="V230" i="8" s="1"/>
  <c r="W310" i="8"/>
  <c r="Z310" i="8"/>
  <c r="P189" i="8"/>
  <c r="S308" i="8"/>
  <c r="U309" i="8" a="1"/>
  <c r="U309" i="8" s="1"/>
  <c r="V309" i="8" s="1"/>
  <c r="R59" i="8"/>
  <c r="U60" i="8" a="1"/>
  <c r="U60" i="8" s="1"/>
  <c r="V60" i="8" s="1"/>
  <c r="W2" i="8"/>
  <c r="Z2" i="8"/>
  <c r="P117" i="8"/>
  <c r="U118" i="8" a="1"/>
  <c r="U118" i="8" s="1"/>
  <c r="V118" i="8" s="1"/>
  <c r="X377" i="8"/>
  <c r="U377" i="8" a="1"/>
  <c r="U377" i="8" s="1"/>
  <c r="V377" i="8" s="1"/>
  <c r="W377" i="8" s="1"/>
  <c r="R126" i="8"/>
  <c r="U127" i="8" a="1"/>
  <c r="U127" i="8" s="1"/>
  <c r="V127" i="8" s="1"/>
  <c r="S123" i="8"/>
  <c r="P250" i="8"/>
  <c r="U251" i="8" a="1"/>
  <c r="U251" i="8" s="1"/>
  <c r="V251" i="8" s="1"/>
  <c r="W14" i="8"/>
  <c r="Z14" i="8"/>
  <c r="W71" i="8"/>
  <c r="Z71" i="8"/>
  <c r="W174" i="8"/>
  <c r="Z174" i="8"/>
  <c r="W262" i="8"/>
  <c r="Z262" i="8"/>
  <c r="W295" i="8"/>
  <c r="Z295" i="8"/>
  <c r="W77" i="8"/>
  <c r="Z77" i="8"/>
  <c r="Q69" i="8"/>
  <c r="U70" i="8" a="1"/>
  <c r="U70" i="8" s="1"/>
  <c r="V70" i="8" s="1"/>
  <c r="P226" i="8"/>
  <c r="P172" i="8"/>
  <c r="U173" i="8" a="1"/>
  <c r="U173" i="8" s="1"/>
  <c r="V173" i="8" s="1"/>
  <c r="Q260" i="8"/>
  <c r="U261" i="8" a="1"/>
  <c r="U261" i="8" s="1"/>
  <c r="V261" i="8" s="1"/>
  <c r="P293" i="8"/>
  <c r="U294" i="8" a="1"/>
  <c r="U294" i="8" s="1"/>
  <c r="V294" i="8" s="1"/>
  <c r="Q75" i="8"/>
  <c r="U76" i="8" a="1"/>
  <c r="U76" i="8" s="1"/>
  <c r="V76" i="8" s="1"/>
  <c r="Q192" i="8"/>
  <c r="P161" i="8"/>
  <c r="P153" i="8"/>
  <c r="P305" i="8"/>
  <c r="U306" i="8" a="1"/>
  <c r="U306" i="8" s="1"/>
  <c r="V306" i="8" s="1"/>
  <c r="P269" i="8"/>
  <c r="W142" i="8"/>
  <c r="Z142" i="8"/>
  <c r="W278" i="8"/>
  <c r="Z278" i="8"/>
  <c r="W84" i="8"/>
  <c r="Z84" i="8"/>
  <c r="W95" i="8"/>
  <c r="Z95" i="8"/>
  <c r="W211" i="8"/>
  <c r="Z211" i="8"/>
  <c r="W30" i="8"/>
  <c r="Z30" i="8"/>
  <c r="P47" i="8"/>
  <c r="U48" i="8" a="1"/>
  <c r="U48" i="8" s="1"/>
  <c r="V48" i="8" s="1"/>
  <c r="Q12" i="8"/>
  <c r="U13" i="8" a="1"/>
  <c r="U13" i="8" s="1"/>
  <c r="V13" i="8" s="1"/>
  <c r="P101" i="8"/>
  <c r="X141" i="8"/>
  <c r="U141" i="8" a="1"/>
  <c r="U141" i="8" s="1"/>
  <c r="V141" i="8" s="1"/>
  <c r="W141" i="8" s="1"/>
  <c r="P235" i="8"/>
  <c r="Q234" i="8" s="1"/>
  <c r="R233" i="8" s="1"/>
  <c r="P276" i="8"/>
  <c r="U277" i="8" a="1"/>
  <c r="U277" i="8" s="1"/>
  <c r="V277" i="8" s="1"/>
  <c r="P82" i="8"/>
  <c r="U83" i="8" a="1"/>
  <c r="U83" i="8" s="1"/>
  <c r="V83" i="8" s="1"/>
  <c r="P93" i="8"/>
  <c r="U94" i="8" a="1"/>
  <c r="U94" i="8" s="1"/>
  <c r="V94" i="8" s="1"/>
  <c r="P209" i="8"/>
  <c r="U210" i="8" a="1"/>
  <c r="U210" i="8" s="1"/>
  <c r="V210" i="8" s="1"/>
  <c r="T166" i="8"/>
  <c r="U167" i="8" a="1"/>
  <c r="U167" i="8" s="1"/>
  <c r="V167" i="8" s="1"/>
  <c r="Q28" i="8"/>
  <c r="U29" i="8" a="1"/>
  <c r="U29" i="8" s="1"/>
  <c r="V29" i="8" s="1"/>
  <c r="P256" i="8"/>
  <c r="P322" i="6"/>
  <c r="W48" i="6"/>
  <c r="Z48" i="6"/>
  <c r="W343" i="6"/>
  <c r="Z343" i="6"/>
  <c r="P46" i="6"/>
  <c r="U47" i="6" a="1"/>
  <c r="U47" i="6" s="1"/>
  <c r="V47" i="6" s="1"/>
  <c r="P256" i="6"/>
  <c r="U257" i="6" a="1"/>
  <c r="U257" i="6" s="1"/>
  <c r="V257" i="6" s="1"/>
  <c r="Q353" i="6"/>
  <c r="U354" i="6" a="1"/>
  <c r="U354" i="6" s="1"/>
  <c r="V354" i="6" s="1"/>
  <c r="X284" i="6"/>
  <c r="U284" i="6" a="1"/>
  <c r="U284" i="6" s="1"/>
  <c r="V284" i="6" s="1"/>
  <c r="W284" i="6" s="1"/>
  <c r="P317" i="6"/>
  <c r="Q341" i="6"/>
  <c r="U342" i="6" a="1"/>
  <c r="U342" i="6" s="1"/>
  <c r="V342" i="6" s="1"/>
  <c r="Q115" i="6"/>
  <c r="W258" i="6"/>
  <c r="Z258" i="6"/>
  <c r="W194" i="6"/>
  <c r="Z194" i="6"/>
  <c r="W364" i="6"/>
  <c r="Z364" i="6"/>
  <c r="W388" i="6"/>
  <c r="Z388" i="6"/>
  <c r="W85" i="6"/>
  <c r="Z85" i="6"/>
  <c r="W275" i="6"/>
  <c r="Z275" i="6"/>
  <c r="W167" i="6"/>
  <c r="Z167" i="6"/>
  <c r="Q117" i="6"/>
  <c r="U118" i="6" a="1"/>
  <c r="U118" i="6" s="1"/>
  <c r="V118" i="6" s="1"/>
  <c r="W355" i="6"/>
  <c r="Z355" i="6"/>
  <c r="P192" i="6"/>
  <c r="U193" i="6" a="1"/>
  <c r="U193" i="6" s="1"/>
  <c r="V193" i="6" s="1"/>
  <c r="Q362" i="6"/>
  <c r="U363" i="6" a="1"/>
  <c r="U363" i="6" s="1"/>
  <c r="V363" i="6" s="1"/>
  <c r="R386" i="6"/>
  <c r="U387" i="6" a="1"/>
  <c r="U387" i="6" s="1"/>
  <c r="V387" i="6" s="1"/>
  <c r="P290" i="6"/>
  <c r="R3" i="6"/>
  <c r="X84" i="6"/>
  <c r="U84" i="6" a="1"/>
  <c r="U84" i="6" s="1"/>
  <c r="V84" i="6" s="1"/>
  <c r="W84" i="6" s="1"/>
  <c r="P273" i="6"/>
  <c r="U274" i="6" a="1"/>
  <c r="U274" i="6" s="1"/>
  <c r="V274" i="6" s="1"/>
  <c r="W36" i="6"/>
  <c r="Z36" i="6"/>
  <c r="W145" i="6"/>
  <c r="Z145" i="6"/>
  <c r="W62" i="6"/>
  <c r="Z62" i="6"/>
  <c r="W205" i="6"/>
  <c r="Z205" i="6"/>
  <c r="W328" i="6"/>
  <c r="Z328" i="6"/>
  <c r="P270" i="6"/>
  <c r="P34" i="6"/>
  <c r="U35" i="6" a="1"/>
  <c r="U35" i="6" s="1"/>
  <c r="V35" i="6" s="1"/>
  <c r="Q143" i="6"/>
  <c r="U144" i="6" a="1"/>
  <c r="U144" i="6" s="1"/>
  <c r="V144" i="6" s="1"/>
  <c r="Q60" i="6"/>
  <c r="U61" i="6" a="1"/>
  <c r="U61" i="6" s="1"/>
  <c r="V61" i="6" s="1"/>
  <c r="Q203" i="6"/>
  <c r="U204" i="6" a="1"/>
  <c r="U204" i="6" s="1"/>
  <c r="V204" i="6" s="1"/>
  <c r="P29" i="6"/>
  <c r="Q326" i="6"/>
  <c r="U327" i="6" a="1"/>
  <c r="U327" i="6" s="1"/>
  <c r="V327" i="6" s="1"/>
  <c r="Q313" i="6"/>
  <c r="S165" i="6"/>
  <c r="U166" i="6" a="1"/>
  <c r="U166" i="6" s="1"/>
  <c r="V166" i="6" s="1"/>
  <c r="W19" i="6"/>
  <c r="Z19" i="6"/>
  <c r="W233" i="6"/>
  <c r="Z233" i="6"/>
  <c r="W221" i="6"/>
  <c r="Z221" i="6"/>
  <c r="W9" i="6"/>
  <c r="Z9" i="6"/>
  <c r="W119" i="6"/>
  <c r="Z119" i="6"/>
  <c r="Q350" i="6"/>
  <c r="X18" i="6"/>
  <c r="U18" i="6" a="1"/>
  <c r="U18" i="6" s="1"/>
  <c r="V18" i="6" s="1"/>
  <c r="W18" i="6" s="1"/>
  <c r="Q231" i="6"/>
  <c r="U232" i="6" a="1"/>
  <c r="U232" i="6" s="1"/>
  <c r="V232" i="6" s="1"/>
  <c r="R56" i="6"/>
  <c r="P219" i="6"/>
  <c r="U220" i="6" a="1"/>
  <c r="U220" i="6" s="1"/>
  <c r="V220" i="6" s="1"/>
  <c r="Q265" i="6"/>
  <c r="Q7" i="6"/>
  <c r="U8" i="6" a="1"/>
  <c r="U8" i="6" s="1"/>
  <c r="V8" i="6" s="1"/>
  <c r="R337" i="6"/>
  <c r="W74" i="6"/>
  <c r="Z74" i="6"/>
  <c r="P301" i="6"/>
  <c r="W376" i="6"/>
  <c r="Z376" i="6"/>
  <c r="W125" i="6"/>
  <c r="Z125" i="6"/>
  <c r="W246" i="6"/>
  <c r="Z246" i="6"/>
  <c r="W181" i="6"/>
  <c r="Z181" i="6"/>
  <c r="W106" i="6"/>
  <c r="Z106" i="6"/>
  <c r="W307" i="6"/>
  <c r="Z307" i="6"/>
  <c r="W155" i="6"/>
  <c r="Z155" i="6"/>
  <c r="Q72" i="6"/>
  <c r="U73" i="6" a="1"/>
  <c r="U73" i="6" s="1"/>
  <c r="V73" i="6" s="1"/>
  <c r="W285" i="6"/>
  <c r="Z285" i="6"/>
  <c r="Q374" i="6"/>
  <c r="U375" i="6" a="1"/>
  <c r="U375" i="6" s="1"/>
  <c r="V375" i="6" s="1"/>
  <c r="X124" i="6"/>
  <c r="U124" i="6" a="1"/>
  <c r="U124" i="6" s="1"/>
  <c r="V124" i="6" s="1"/>
  <c r="W124" i="6" s="1"/>
  <c r="P244" i="6"/>
  <c r="U245" i="6" a="1"/>
  <c r="U245" i="6" s="1"/>
  <c r="V245" i="6" s="1"/>
  <c r="Q179" i="6"/>
  <c r="U180" i="6" a="1"/>
  <c r="U180" i="6" s="1"/>
  <c r="V180" i="6" s="1"/>
  <c r="P295" i="6"/>
  <c r="U296" i="6" a="1"/>
  <c r="U296" i="6" s="1"/>
  <c r="V296" i="6" s="1"/>
  <c r="P104" i="6"/>
  <c r="U105" i="6" a="1"/>
  <c r="U105" i="6" s="1"/>
  <c r="V105" i="6" s="1"/>
  <c r="P305" i="6"/>
  <c r="U306" i="6" a="1"/>
  <c r="U306" i="6" s="1"/>
  <c r="V306" i="6" s="1"/>
  <c r="S153" i="6"/>
  <c r="U154" i="6" a="1"/>
  <c r="U154" i="6" s="1"/>
  <c r="V154" i="6" s="1"/>
  <c r="W398" i="3"/>
  <c r="Z398" i="3"/>
  <c r="W365" i="3"/>
  <c r="Z365" i="3"/>
  <c r="W353" i="3"/>
  <c r="Z353" i="3"/>
  <c r="W27" i="3"/>
  <c r="Z27" i="3"/>
  <c r="W377" i="3"/>
  <c r="Z377" i="3"/>
  <c r="W173" i="3"/>
  <c r="Z173" i="3"/>
  <c r="W233" i="3"/>
  <c r="Z233" i="3"/>
  <c r="W209" i="3"/>
  <c r="Z209" i="3"/>
  <c r="W182" i="3"/>
  <c r="Z182" i="3"/>
  <c r="W195" i="3"/>
  <c r="Z195" i="3"/>
  <c r="W5" i="3"/>
  <c r="Z5" i="3"/>
  <c r="W257" i="3"/>
  <c r="Z257" i="3"/>
  <c r="W112" i="3"/>
  <c r="Z112" i="3"/>
  <c r="W282" i="3"/>
  <c r="Z282" i="3"/>
  <c r="W137" i="3"/>
  <c r="Z137" i="3"/>
  <c r="W342" i="3"/>
  <c r="Z342" i="3"/>
  <c r="W317" i="3"/>
  <c r="Z317" i="3"/>
  <c r="W221" i="3"/>
  <c r="Z221" i="3"/>
  <c r="W53" i="3"/>
  <c r="Z53" i="3"/>
  <c r="Z86" i="3"/>
  <c r="W86" i="3"/>
  <c r="W101" i="3"/>
  <c r="Z101" i="3"/>
  <c r="W75" i="3"/>
  <c r="Z75" i="3"/>
  <c r="W150" i="3"/>
  <c r="Z150" i="3"/>
  <c r="W161" i="3"/>
  <c r="Z161" i="3"/>
  <c r="W125" i="3"/>
  <c r="Z125" i="3"/>
  <c r="W245" i="3"/>
  <c r="Z245" i="3"/>
  <c r="S91" i="3"/>
  <c r="U92" i="3" a="1"/>
  <c r="U92" i="3" s="1"/>
  <c r="V92" i="3" s="1"/>
  <c r="M13" i="3"/>
  <c r="M136" i="3"/>
  <c r="U136" i="3" s="1" a="1"/>
  <c r="U136" i="3" s="1"/>
  <c r="V136" i="3" s="1"/>
  <c r="M120" i="3"/>
  <c r="M244" i="3"/>
  <c r="U244" i="3" s="1" a="1"/>
  <c r="U244" i="3" s="1"/>
  <c r="V244" i="3" s="1"/>
  <c r="M341" i="3"/>
  <c r="U341" i="3" s="1" a="1"/>
  <c r="U341" i="3" s="1"/>
  <c r="V341" i="3" s="1"/>
  <c r="M352" i="3"/>
  <c r="U352" i="3" s="1" a="1"/>
  <c r="U352" i="3" s="1"/>
  <c r="V352" i="3" s="1"/>
  <c r="M220" i="3"/>
  <c r="U220" i="3" s="1" a="1"/>
  <c r="U220" i="3" s="1"/>
  <c r="V220" i="3" s="1"/>
  <c r="Q181" i="3"/>
  <c r="U181" i="3" s="1" a="1"/>
  <c r="U181" i="3" s="1"/>
  <c r="V181" i="3" s="1"/>
  <c r="M309" i="3"/>
  <c r="M386" i="3"/>
  <c r="P26" i="3"/>
  <c r="U26" i="3" s="1" a="1"/>
  <c r="U26" i="3" s="1"/>
  <c r="V26" i="3" s="1"/>
  <c r="Q85" i="3"/>
  <c r="U85" i="3" s="1" a="1"/>
  <c r="U85" i="3" s="1"/>
  <c r="V85" i="3" s="1"/>
  <c r="N292" i="3"/>
  <c r="M304" i="3"/>
  <c r="M376" i="3"/>
  <c r="U376" i="3" s="1" a="1"/>
  <c r="U376" i="3" s="1"/>
  <c r="V376" i="3" s="1"/>
  <c r="M100" i="3"/>
  <c r="U100" i="3" s="1" a="1"/>
  <c r="U100" i="3" s="1"/>
  <c r="V100" i="3" s="1"/>
  <c r="N241" i="3"/>
  <c r="M273" i="3"/>
  <c r="U273" i="3" s="1" a="1"/>
  <c r="U273" i="3" s="1"/>
  <c r="V273" i="3" s="1"/>
  <c r="P74" i="3"/>
  <c r="U74" i="3" s="1" a="1"/>
  <c r="U74" i="3" s="1"/>
  <c r="V74" i="3" s="1"/>
  <c r="M24" i="3"/>
  <c r="M149" i="3"/>
  <c r="U149" i="3" s="1" a="1"/>
  <c r="U149" i="3" s="1"/>
  <c r="V149" i="3" s="1"/>
  <c r="N172" i="3"/>
  <c r="U172" i="3" s="1" a="1"/>
  <c r="U172" i="3" s="1"/>
  <c r="V172" i="3" s="1"/>
  <c r="N232" i="3"/>
  <c r="U232" i="3" s="1" a="1"/>
  <c r="U232" i="3" s="1"/>
  <c r="V232" i="3" s="1"/>
  <c r="M397" i="3"/>
  <c r="U397" i="3" s="1" a="1"/>
  <c r="U397" i="3" s="1"/>
  <c r="V397" i="3" s="1"/>
  <c r="M16" i="3"/>
  <c r="U16" i="3" s="1" a="1"/>
  <c r="U16" i="3" s="1"/>
  <c r="V16" i="3" s="1"/>
  <c r="M72" i="3"/>
  <c r="M299" i="3"/>
  <c r="M160" i="3"/>
  <c r="U160" i="3" s="1" a="1"/>
  <c r="U160" i="3" s="1"/>
  <c r="V160" i="3" s="1"/>
  <c r="M328" i="3"/>
  <c r="M49" i="3"/>
  <c r="P194" i="3"/>
  <c r="U194" i="3" s="1" a="1"/>
  <c r="U194" i="3" s="1"/>
  <c r="V194" i="3" s="1"/>
  <c r="M52" i="3"/>
  <c r="U52" i="3" s="1" a="1"/>
  <c r="U52" i="3" s="1"/>
  <c r="V52" i="3" s="1"/>
  <c r="M192" i="3"/>
  <c r="M301" i="3"/>
  <c r="M4" i="3"/>
  <c r="U4" i="3" s="1" a="1"/>
  <c r="U4" i="3" s="1"/>
  <c r="V4" i="3" s="1"/>
  <c r="O111" i="3"/>
  <c r="U111" i="3" s="1" a="1"/>
  <c r="U111" i="3" s="1"/>
  <c r="V111" i="3" s="1"/>
  <c r="M230" i="3"/>
  <c r="M124" i="3"/>
  <c r="U124" i="3" s="1" a="1"/>
  <c r="U124" i="3" s="1"/>
  <c r="V124" i="3" s="1"/>
  <c r="M335" i="3"/>
  <c r="M266" i="3"/>
  <c r="M256" i="3"/>
  <c r="U256" i="3" s="1" a="1"/>
  <c r="U256" i="3" s="1"/>
  <c r="V256" i="3" s="1"/>
  <c r="M61" i="3"/>
  <c r="M281" i="3"/>
  <c r="U281" i="3" s="1" a="1"/>
  <c r="U281" i="3" s="1"/>
  <c r="V281" i="3" s="1"/>
  <c r="M364" i="3"/>
  <c r="U364" i="3" s="1" a="1"/>
  <c r="U364" i="3" s="1"/>
  <c r="V364" i="3" s="1"/>
  <c r="M268" i="3"/>
  <c r="M64" i="3"/>
  <c r="U64" i="3" s="1" a="1"/>
  <c r="U64" i="3" s="1"/>
  <c r="V64" i="3" s="1"/>
  <c r="M41" i="3"/>
  <c r="U41" i="3" s="1" a="1"/>
  <c r="U41" i="3" s="1"/>
  <c r="V41" i="3" s="1"/>
  <c r="M389" i="3"/>
  <c r="U389" i="3" s="1" a="1"/>
  <c r="U389" i="3" s="1"/>
  <c r="V389" i="3" s="1"/>
  <c r="M290" i="3"/>
  <c r="M208" i="3"/>
  <c r="U208" i="3" s="1" a="1"/>
  <c r="U208" i="3" s="1"/>
  <c r="V208" i="3" s="1"/>
  <c r="M316" i="3"/>
  <c r="U316" i="3" s="1" a="1"/>
  <c r="U316" i="3" s="1"/>
  <c r="V316" i="3" s="1"/>
  <c r="R92" i="15" l="1"/>
  <c r="T39" i="15"/>
  <c r="U40" i="15" a="1"/>
  <c r="U40" i="15" s="1"/>
  <c r="V40" i="15" s="1"/>
  <c r="W41" i="15"/>
  <c r="Z41" i="15"/>
  <c r="Q115" i="15"/>
  <c r="Q98" i="15"/>
  <c r="U99" i="15" a="1"/>
  <c r="U99" i="15" s="1"/>
  <c r="V99" i="15" s="1"/>
  <c r="Q11" i="15"/>
  <c r="W59" i="15"/>
  <c r="Z59" i="15"/>
  <c r="Q94" i="15"/>
  <c r="Q57" i="15"/>
  <c r="U58" i="15" a="1"/>
  <c r="U58" i="15" s="1"/>
  <c r="V58" i="15" s="1"/>
  <c r="W29" i="15"/>
  <c r="Z29" i="15"/>
  <c r="R102" i="15"/>
  <c r="R27" i="15"/>
  <c r="U28" i="15" a="1"/>
  <c r="U28" i="15" s="1"/>
  <c r="V28" i="15" s="1"/>
  <c r="W70" i="15"/>
  <c r="Z70" i="15"/>
  <c r="R68" i="15"/>
  <c r="U69" i="15" a="1"/>
  <c r="U69" i="15" s="1"/>
  <c r="V69" i="15" s="1"/>
  <c r="Q15" i="15"/>
  <c r="U16" i="15" a="1"/>
  <c r="U16" i="15" s="1"/>
  <c r="V16" i="15" s="1"/>
  <c r="Q111" i="15"/>
  <c r="W5" i="15"/>
  <c r="Z5" i="15"/>
  <c r="W49" i="15"/>
  <c r="Z49" i="15"/>
  <c r="W22" i="15"/>
  <c r="Z22" i="15"/>
  <c r="S3" i="15"/>
  <c r="U4" i="15" a="1"/>
  <c r="U4" i="15" s="1"/>
  <c r="V4" i="15" s="1"/>
  <c r="R47" i="15"/>
  <c r="U48" i="15" a="1"/>
  <c r="U48" i="15" s="1"/>
  <c r="V48" i="15" s="1"/>
  <c r="Q20" i="15"/>
  <c r="U21" i="15" a="1"/>
  <c r="U21" i="15" s="1"/>
  <c r="V21" i="15" s="1"/>
  <c r="W11" i="12"/>
  <c r="Z11" i="12"/>
  <c r="R83" i="12"/>
  <c r="U84" i="12" a="1"/>
  <c r="U84" i="12" s="1"/>
  <c r="V84" i="12" s="1"/>
  <c r="Q9" i="12"/>
  <c r="U10" i="12" a="1"/>
  <c r="U10" i="12" s="1"/>
  <c r="V10" i="12" s="1"/>
  <c r="W96" i="12"/>
  <c r="Z96" i="12"/>
  <c r="W38" i="12"/>
  <c r="Z38" i="12"/>
  <c r="S94" i="12"/>
  <c r="U95" i="12" a="1"/>
  <c r="U95" i="12" s="1"/>
  <c r="V95" i="12" s="1"/>
  <c r="R34" i="12"/>
  <c r="U35" i="12" a="1"/>
  <c r="U35" i="12" s="1"/>
  <c r="V35" i="12" s="1"/>
  <c r="R107" i="12"/>
  <c r="T36" i="12"/>
  <c r="U37" i="12" a="1"/>
  <c r="U37" i="12" s="1"/>
  <c r="V37" i="12" s="1"/>
  <c r="W61" i="12"/>
  <c r="Z61" i="12"/>
  <c r="W74" i="12"/>
  <c r="Z74" i="12"/>
  <c r="Q68" i="12"/>
  <c r="Q109" i="12"/>
  <c r="Q59" i="12"/>
  <c r="U60" i="12" a="1"/>
  <c r="U60" i="12" s="1"/>
  <c r="V60" i="12" s="1"/>
  <c r="Q72" i="12"/>
  <c r="U73" i="12" a="1"/>
  <c r="U73" i="12" s="1"/>
  <c r="V73" i="12" s="1"/>
  <c r="W48" i="12"/>
  <c r="Z48" i="12"/>
  <c r="R46" i="12"/>
  <c r="U47" i="12" a="1"/>
  <c r="U47" i="12" s="1"/>
  <c r="V47" i="12" s="1"/>
  <c r="Q2" i="12"/>
  <c r="U2" i="12" s="1" a="1"/>
  <c r="U2" i="12" s="1"/>
  <c r="V2" i="12" s="1"/>
  <c r="Q30" i="12"/>
  <c r="U31" i="12" a="1"/>
  <c r="U31" i="12" s="1"/>
  <c r="V31" i="12" s="1"/>
  <c r="W85" i="12"/>
  <c r="Z85" i="12"/>
  <c r="Q112" i="12"/>
  <c r="S118" i="12"/>
  <c r="W25" i="12"/>
  <c r="Z25" i="12"/>
  <c r="Q23" i="12"/>
  <c r="U24" i="12" a="1"/>
  <c r="U24" i="12" s="1"/>
  <c r="V24" i="12" s="1"/>
  <c r="R5" i="12"/>
  <c r="W22" i="10"/>
  <c r="Z22" i="10"/>
  <c r="R20" i="10"/>
  <c r="U21" i="10" a="1"/>
  <c r="U21" i="10" s="1"/>
  <c r="V21" i="10" s="1"/>
  <c r="R36" i="10"/>
  <c r="U37" i="10" a="1"/>
  <c r="U37" i="10" s="1"/>
  <c r="V37" i="10" s="1"/>
  <c r="Q10" i="10"/>
  <c r="U11" i="10" a="1"/>
  <c r="U11" i="10" s="1"/>
  <c r="V11" i="10" s="1"/>
  <c r="Q29" i="10"/>
  <c r="U30" i="10" a="1"/>
  <c r="U30" i="10" s="1"/>
  <c r="V30" i="10" s="1"/>
  <c r="Q95" i="10"/>
  <c r="U96" i="10" a="1"/>
  <c r="U96" i="10" s="1"/>
  <c r="V96" i="10" s="1"/>
  <c r="Q168" i="10"/>
  <c r="S112" i="10"/>
  <c r="W140" i="10"/>
  <c r="Z140" i="10"/>
  <c r="W152" i="10"/>
  <c r="Z152" i="10"/>
  <c r="W12" i="10"/>
  <c r="Z12" i="10"/>
  <c r="R56" i="10"/>
  <c r="R138" i="10"/>
  <c r="U139" i="10" a="1"/>
  <c r="U139" i="10" s="1"/>
  <c r="V139" i="10" s="1"/>
  <c r="R150" i="10"/>
  <c r="U151" i="10" a="1"/>
  <c r="U151" i="10" s="1"/>
  <c r="V151" i="10" s="1"/>
  <c r="S163" i="10"/>
  <c r="W31" i="10"/>
  <c r="Z31" i="10"/>
  <c r="W130" i="10"/>
  <c r="Z130" i="10"/>
  <c r="W109" i="10"/>
  <c r="Z109" i="10"/>
  <c r="Q104" i="10"/>
  <c r="Q16" i="10"/>
  <c r="U17" i="10" a="1"/>
  <c r="U17" i="10" s="1"/>
  <c r="V17" i="10" s="1"/>
  <c r="Q128" i="10"/>
  <c r="U129" i="10" a="1"/>
  <c r="U129" i="10" s="1"/>
  <c r="V129" i="10" s="1"/>
  <c r="Q107" i="10"/>
  <c r="U108" i="10" a="1"/>
  <c r="U108" i="10" s="1"/>
  <c r="V108" i="10" s="1"/>
  <c r="W4" i="10"/>
  <c r="Z4" i="10"/>
  <c r="T134" i="10"/>
  <c r="U135" i="10" a="1"/>
  <c r="U135" i="10" s="1"/>
  <c r="V135" i="10" s="1"/>
  <c r="R91" i="10"/>
  <c r="Q2" i="10"/>
  <c r="U2" i="10" s="1" a="1"/>
  <c r="U2" i="10" s="1"/>
  <c r="V2" i="10" s="1"/>
  <c r="U3" i="10" a="1"/>
  <c r="U3" i="10" s="1"/>
  <c r="V3" i="10" s="1"/>
  <c r="W51" i="10"/>
  <c r="Z51" i="10"/>
  <c r="Q49" i="10"/>
  <c r="U50" i="10" a="1"/>
  <c r="U50" i="10" s="1"/>
  <c r="V50" i="10" s="1"/>
  <c r="Q125" i="10"/>
  <c r="W97" i="10"/>
  <c r="Z97" i="10"/>
  <c r="W117" i="10"/>
  <c r="Z117" i="10"/>
  <c r="W42" i="10"/>
  <c r="Z42" i="10"/>
  <c r="W147" i="10"/>
  <c r="Z147" i="10"/>
  <c r="W60" i="10"/>
  <c r="Z60" i="10"/>
  <c r="Q115" i="10"/>
  <c r="U116" i="10" a="1"/>
  <c r="U116" i="10" s="1"/>
  <c r="V116" i="10" s="1"/>
  <c r="R40" i="10"/>
  <c r="U41" i="10" a="1"/>
  <c r="U41" i="10" s="1"/>
  <c r="V41" i="10" s="1"/>
  <c r="Q93" i="10"/>
  <c r="Q145" i="10"/>
  <c r="U146" i="10" a="1"/>
  <c r="U146" i="10" s="1"/>
  <c r="V146" i="10" s="1"/>
  <c r="Q58" i="10"/>
  <c r="U59" i="10" a="1"/>
  <c r="U59" i="10" s="1"/>
  <c r="V59" i="10" s="1"/>
  <c r="W230" i="8"/>
  <c r="Z230" i="8"/>
  <c r="W118" i="8"/>
  <c r="Z118" i="8"/>
  <c r="Q208" i="8"/>
  <c r="U209" i="8" a="1"/>
  <c r="U209" i="8" s="1"/>
  <c r="V209" i="8" s="1"/>
  <c r="Q228" i="8"/>
  <c r="U229" i="8" a="1"/>
  <c r="U229" i="8" s="1"/>
  <c r="V229" i="8" s="1"/>
  <c r="W94" i="8"/>
  <c r="Z94" i="8"/>
  <c r="W13" i="8"/>
  <c r="Z13" i="8"/>
  <c r="W70" i="8"/>
  <c r="Z70" i="8"/>
  <c r="W220" i="8"/>
  <c r="Z220" i="8"/>
  <c r="W197" i="8"/>
  <c r="Z197" i="8"/>
  <c r="W325" i="8"/>
  <c r="Z325" i="8"/>
  <c r="Q92" i="8"/>
  <c r="U93" i="8" a="1"/>
  <c r="U93" i="8" s="1"/>
  <c r="V93" i="8" s="1"/>
  <c r="R11" i="8"/>
  <c r="U12" i="8" a="1"/>
  <c r="U12" i="8" s="1"/>
  <c r="V12" i="8" s="1"/>
  <c r="R191" i="8"/>
  <c r="R68" i="8"/>
  <c r="U69" i="8" a="1"/>
  <c r="U69" i="8" s="1"/>
  <c r="V69" i="8" s="1"/>
  <c r="R218" i="8"/>
  <c r="U219" i="8" a="1"/>
  <c r="U219" i="8" s="1"/>
  <c r="V219" i="8" s="1"/>
  <c r="Q195" i="8"/>
  <c r="U196" i="8" a="1"/>
  <c r="U196" i="8" s="1"/>
  <c r="V196" i="8" s="1"/>
  <c r="Q270" i="8"/>
  <c r="U271" i="8" a="1"/>
  <c r="U271" i="8" s="1"/>
  <c r="V271" i="8" s="1"/>
  <c r="W210" i="8"/>
  <c r="Z210" i="8"/>
  <c r="Q225" i="8"/>
  <c r="W83" i="8"/>
  <c r="Z83" i="8"/>
  <c r="W48" i="8"/>
  <c r="Z48" i="8"/>
  <c r="W76" i="8"/>
  <c r="Z76" i="8"/>
  <c r="W251" i="8"/>
  <c r="Z251" i="8"/>
  <c r="W60" i="8"/>
  <c r="Z60" i="8"/>
  <c r="W243" i="8"/>
  <c r="Z243" i="8"/>
  <c r="Q163" i="8"/>
  <c r="U164" i="8" a="1"/>
  <c r="U164" i="8" s="1"/>
  <c r="V164" i="8" s="1"/>
  <c r="Q81" i="8"/>
  <c r="U82" i="8" a="1"/>
  <c r="U82" i="8" s="1"/>
  <c r="V82" i="8" s="1"/>
  <c r="Q46" i="8"/>
  <c r="U47" i="8" a="1"/>
  <c r="U47" i="8" s="1"/>
  <c r="V47" i="8" s="1"/>
  <c r="R74" i="8"/>
  <c r="U75" i="8" a="1"/>
  <c r="U75" i="8" s="1"/>
  <c r="V75" i="8" s="1"/>
  <c r="Q249" i="8"/>
  <c r="U250" i="8" a="1"/>
  <c r="U250" i="8" s="1"/>
  <c r="V250" i="8" s="1"/>
  <c r="S58" i="8"/>
  <c r="U59" i="8" a="1"/>
  <c r="U59" i="8" s="1"/>
  <c r="V59" i="8" s="1"/>
  <c r="Q241" i="8"/>
  <c r="U242" i="8" a="1"/>
  <c r="U242" i="8" s="1"/>
  <c r="V242" i="8" s="1"/>
  <c r="Q113" i="8"/>
  <c r="Q156" i="8"/>
  <c r="Q183" i="8"/>
  <c r="U184" i="8" a="1"/>
  <c r="U184" i="8" s="1"/>
  <c r="V184" i="8" s="1"/>
  <c r="W165" i="8"/>
  <c r="Z165" i="8"/>
  <c r="Q100" i="8"/>
  <c r="W277" i="8"/>
  <c r="Z277" i="8"/>
  <c r="W294" i="8"/>
  <c r="Z294" i="8"/>
  <c r="W309" i="8"/>
  <c r="Z309" i="8"/>
  <c r="W387" i="8"/>
  <c r="Z387" i="8"/>
  <c r="W297" i="8"/>
  <c r="Z297" i="8"/>
  <c r="Q160" i="8"/>
  <c r="Q255" i="8"/>
  <c r="Q275" i="8"/>
  <c r="U276" i="8" a="1"/>
  <c r="U276" i="8" s="1"/>
  <c r="V276" i="8" s="1"/>
  <c r="Q268" i="8"/>
  <c r="Q292" i="8"/>
  <c r="U293" i="8" a="1"/>
  <c r="U293" i="8" s="1"/>
  <c r="V293" i="8" s="1"/>
  <c r="T122" i="8"/>
  <c r="U123" i="8" a="1"/>
  <c r="U123" i="8" s="1"/>
  <c r="V123" i="8" s="1"/>
  <c r="T307" i="8"/>
  <c r="U308" i="8" a="1"/>
  <c r="U308" i="8" s="1"/>
  <c r="V308" i="8" s="1"/>
  <c r="Q257" i="8"/>
  <c r="S205" i="8"/>
  <c r="S385" i="8"/>
  <c r="U386" i="8" a="1"/>
  <c r="U386" i="8" s="1"/>
  <c r="V386" i="8" s="1"/>
  <c r="X296" i="8"/>
  <c r="U296" i="8" a="1"/>
  <c r="U296" i="8" s="1"/>
  <c r="V296" i="8" s="1"/>
  <c r="W296" i="8" s="1"/>
  <c r="W29" i="8"/>
  <c r="Z29" i="8"/>
  <c r="W306" i="8"/>
  <c r="Z306" i="8"/>
  <c r="W261" i="8"/>
  <c r="Z261" i="8"/>
  <c r="W127" i="8"/>
  <c r="Z127" i="8"/>
  <c r="W329" i="8"/>
  <c r="Z329" i="8"/>
  <c r="S323" i="8"/>
  <c r="U324" i="8" a="1"/>
  <c r="U324" i="8" s="1"/>
  <c r="V324" i="8" s="1"/>
  <c r="R27" i="8"/>
  <c r="U28" i="8" a="1"/>
  <c r="U28" i="8" s="1"/>
  <c r="V28" i="8" s="1"/>
  <c r="S232" i="8"/>
  <c r="Q304" i="8"/>
  <c r="U305" i="8" a="1"/>
  <c r="U305" i="8" s="1"/>
  <c r="V305" i="8" s="1"/>
  <c r="R259" i="8"/>
  <c r="U260" i="8" a="1"/>
  <c r="U260" i="8" s="1"/>
  <c r="V260" i="8" s="1"/>
  <c r="S125" i="8"/>
  <c r="U126" i="8" a="1"/>
  <c r="U126" i="8" s="1"/>
  <c r="V126" i="8" s="1"/>
  <c r="Q188" i="8"/>
  <c r="Q103" i="8"/>
  <c r="U104" i="8" a="1"/>
  <c r="U104" i="8" s="1"/>
  <c r="V104" i="8" s="1"/>
  <c r="T8" i="8"/>
  <c r="Q108" i="8"/>
  <c r="U109" i="8" a="1"/>
  <c r="U109" i="8" s="1"/>
  <c r="V109" i="8" s="1"/>
  <c r="X328" i="8"/>
  <c r="U328" i="8" a="1"/>
  <c r="U328" i="8" s="1"/>
  <c r="V328" i="8" s="1"/>
  <c r="W328" i="8" s="1"/>
  <c r="W167" i="8"/>
  <c r="Z167" i="8"/>
  <c r="W173" i="8"/>
  <c r="Z173" i="8"/>
  <c r="Q116" i="8"/>
  <c r="U117" i="8" a="1"/>
  <c r="U117" i="8" s="1"/>
  <c r="V117" i="8" s="1"/>
  <c r="X166" i="8"/>
  <c r="U166" i="8" a="1"/>
  <c r="U166" i="8" s="1"/>
  <c r="V166" i="8" s="1"/>
  <c r="W166" i="8" s="1"/>
  <c r="Y141" i="8"/>
  <c r="Z141" i="8"/>
  <c r="Q152" i="8"/>
  <c r="Q171" i="8"/>
  <c r="U172" i="8" a="1"/>
  <c r="U172" i="8" s="1"/>
  <c r="V172" i="8" s="1"/>
  <c r="Z377" i="8"/>
  <c r="Y377" i="8"/>
  <c r="Y85" i="8"/>
  <c r="Z85" i="8"/>
  <c r="T87" i="8"/>
  <c r="U88" i="8" a="1"/>
  <c r="U88" i="8" s="1"/>
  <c r="V88" i="8" s="1"/>
  <c r="Z56" i="8"/>
  <c r="Y56" i="8"/>
  <c r="Q236" i="8"/>
  <c r="U237" i="8" a="1"/>
  <c r="U237" i="8" s="1"/>
  <c r="V237" i="8" s="1"/>
  <c r="T152" i="6"/>
  <c r="U153" i="6" a="1"/>
  <c r="U153" i="6" s="1"/>
  <c r="V153" i="6" s="1"/>
  <c r="R230" i="6"/>
  <c r="U231" i="6" a="1"/>
  <c r="U231" i="6" s="1"/>
  <c r="V231" i="6" s="1"/>
  <c r="R202" i="6"/>
  <c r="U203" i="6" a="1"/>
  <c r="U203" i="6" s="1"/>
  <c r="V203" i="6" s="1"/>
  <c r="S2" i="6"/>
  <c r="U2" i="6" s="1" a="1"/>
  <c r="U2" i="6" s="1"/>
  <c r="V2" i="6" s="1"/>
  <c r="U3" i="6" a="1"/>
  <c r="U3" i="6" s="1"/>
  <c r="V3" i="6" s="1"/>
  <c r="R116" i="6"/>
  <c r="U117" i="6" a="1"/>
  <c r="U117" i="6" s="1"/>
  <c r="V117" i="6" s="1"/>
  <c r="R352" i="6"/>
  <c r="U353" i="6" a="1"/>
  <c r="U353" i="6" s="1"/>
  <c r="V353" i="6" s="1"/>
  <c r="W204" i="6"/>
  <c r="Z204" i="6"/>
  <c r="W61" i="6"/>
  <c r="Z61" i="6"/>
  <c r="W257" i="6"/>
  <c r="Z257" i="6"/>
  <c r="Q304" i="6"/>
  <c r="U305" i="6" a="1"/>
  <c r="U305" i="6" s="1"/>
  <c r="V305" i="6" s="1"/>
  <c r="R373" i="6"/>
  <c r="U374" i="6" a="1"/>
  <c r="U374" i="6" s="1"/>
  <c r="V374" i="6" s="1"/>
  <c r="S336" i="6"/>
  <c r="U337" i="6" a="1"/>
  <c r="U337" i="6" s="1"/>
  <c r="V337" i="6" s="1"/>
  <c r="Y18" i="6"/>
  <c r="Z18" i="6"/>
  <c r="R59" i="6"/>
  <c r="U60" i="6" a="1"/>
  <c r="U60" i="6" s="1"/>
  <c r="V60" i="6" s="1"/>
  <c r="Q289" i="6"/>
  <c r="U290" i="6" a="1"/>
  <c r="U290" i="6" s="1"/>
  <c r="V290" i="6" s="1"/>
  <c r="Q255" i="6"/>
  <c r="U256" i="6" a="1"/>
  <c r="U256" i="6" s="1"/>
  <c r="V256" i="6" s="1"/>
  <c r="W154" i="6"/>
  <c r="Z154" i="6"/>
  <c r="W354" i="6"/>
  <c r="Z354" i="6"/>
  <c r="W375" i="6"/>
  <c r="Z375" i="6"/>
  <c r="W105" i="6"/>
  <c r="Z105" i="6"/>
  <c r="W8" i="6"/>
  <c r="Z8" i="6"/>
  <c r="W166" i="6"/>
  <c r="Z166" i="6"/>
  <c r="W144" i="6"/>
  <c r="Z144" i="6"/>
  <c r="W387" i="6"/>
  <c r="Z387" i="6"/>
  <c r="W47" i="6"/>
  <c r="Z47" i="6"/>
  <c r="Z124" i="6"/>
  <c r="Y124" i="6"/>
  <c r="Q103" i="6"/>
  <c r="U104" i="6" a="1"/>
  <c r="U104" i="6" s="1"/>
  <c r="V104" i="6" s="1"/>
  <c r="R6" i="6"/>
  <c r="U7" i="6" a="1"/>
  <c r="U7" i="6" s="1"/>
  <c r="V7" i="6" s="1"/>
  <c r="R349" i="6"/>
  <c r="T164" i="6"/>
  <c r="U165" i="6" a="1"/>
  <c r="U165" i="6" s="1"/>
  <c r="V165" i="6" s="1"/>
  <c r="R142" i="6"/>
  <c r="U143" i="6" a="1"/>
  <c r="U143" i="6" s="1"/>
  <c r="V143" i="6" s="1"/>
  <c r="S385" i="6"/>
  <c r="U386" i="6" a="1"/>
  <c r="U386" i="6" s="1"/>
  <c r="V386" i="6" s="1"/>
  <c r="R114" i="6"/>
  <c r="Q45" i="6"/>
  <c r="U46" i="6" a="1"/>
  <c r="U46" i="6" s="1"/>
  <c r="V46" i="6" s="1"/>
  <c r="W118" i="6"/>
  <c r="Z118" i="6"/>
  <c r="W306" i="6"/>
  <c r="Z306" i="6"/>
  <c r="W296" i="6"/>
  <c r="Z296" i="6"/>
  <c r="W35" i="6"/>
  <c r="Z35" i="6"/>
  <c r="W363" i="6"/>
  <c r="Z363" i="6"/>
  <c r="W342" i="6"/>
  <c r="Z342" i="6"/>
  <c r="W73" i="6"/>
  <c r="Z73" i="6"/>
  <c r="Q294" i="6"/>
  <c r="U295" i="6" a="1"/>
  <c r="U295" i="6" s="1"/>
  <c r="V295" i="6" s="1"/>
  <c r="R71" i="6"/>
  <c r="U72" i="6" a="1"/>
  <c r="U72" i="6" s="1"/>
  <c r="V72" i="6" s="1"/>
  <c r="R264" i="6"/>
  <c r="U265" i="6" a="1"/>
  <c r="U265" i="6" s="1"/>
  <c r="V265" i="6" s="1"/>
  <c r="R312" i="6"/>
  <c r="Q33" i="6"/>
  <c r="U34" i="6" a="1"/>
  <c r="U34" i="6" s="1"/>
  <c r="V34" i="6" s="1"/>
  <c r="R361" i="6"/>
  <c r="U362" i="6" a="1"/>
  <c r="U362" i="6" s="1"/>
  <c r="V362" i="6" s="1"/>
  <c r="R340" i="6"/>
  <c r="U341" i="6" a="1"/>
  <c r="U341" i="6" s="1"/>
  <c r="V341" i="6" s="1"/>
  <c r="W220" i="6"/>
  <c r="Z220" i="6"/>
  <c r="W327" i="6"/>
  <c r="Z327" i="6"/>
  <c r="W274" i="6"/>
  <c r="Z274" i="6"/>
  <c r="W193" i="6"/>
  <c r="Z193" i="6"/>
  <c r="W180" i="6"/>
  <c r="Z180" i="6"/>
  <c r="R178" i="6"/>
  <c r="U179" i="6" a="1"/>
  <c r="U179" i="6" s="1"/>
  <c r="V179" i="6" s="1"/>
  <c r="Q218" i="6"/>
  <c r="U219" i="6" a="1"/>
  <c r="U219" i="6" s="1"/>
  <c r="V219" i="6" s="1"/>
  <c r="R325" i="6"/>
  <c r="U326" i="6" a="1"/>
  <c r="U326" i="6" s="1"/>
  <c r="V326" i="6" s="1"/>
  <c r="Q269" i="6"/>
  <c r="Q272" i="6"/>
  <c r="U273" i="6" a="1"/>
  <c r="U273" i="6" s="1"/>
  <c r="V273" i="6" s="1"/>
  <c r="Q191" i="6"/>
  <c r="U192" i="6" a="1"/>
  <c r="U192" i="6" s="1"/>
  <c r="V192" i="6" s="1"/>
  <c r="Q316" i="6"/>
  <c r="U317" i="6" a="1"/>
  <c r="U317" i="6" s="1"/>
  <c r="V317" i="6" s="1"/>
  <c r="W232" i="6"/>
  <c r="Z232" i="6"/>
  <c r="W245" i="6"/>
  <c r="Z245" i="6"/>
  <c r="Q243" i="6"/>
  <c r="U244" i="6" a="1"/>
  <c r="U244" i="6" s="1"/>
  <c r="V244" i="6" s="1"/>
  <c r="Q300" i="6"/>
  <c r="S55" i="6"/>
  <c r="U56" i="6" a="1"/>
  <c r="U56" i="6" s="1"/>
  <c r="V56" i="6" s="1"/>
  <c r="Q28" i="6"/>
  <c r="U29" i="6" a="1"/>
  <c r="U29" i="6" s="1"/>
  <c r="V29" i="6" s="1"/>
  <c r="Z84" i="6"/>
  <c r="Y84" i="6"/>
  <c r="Z284" i="6"/>
  <c r="Y284" i="6"/>
  <c r="Q321" i="6"/>
  <c r="U322" i="6" a="1"/>
  <c r="U322" i="6" s="1"/>
  <c r="V322" i="6" s="1"/>
  <c r="W397" i="3"/>
  <c r="Z397" i="3"/>
  <c r="W194" i="3"/>
  <c r="Z194" i="3"/>
  <c r="W74" i="3"/>
  <c r="Z74" i="3"/>
  <c r="W220" i="3"/>
  <c r="Z220" i="3"/>
  <c r="Z352" i="3"/>
  <c r="W352" i="3"/>
  <c r="W364" i="3"/>
  <c r="Z364" i="3"/>
  <c r="W281" i="3"/>
  <c r="Z281" i="3"/>
  <c r="W256" i="3"/>
  <c r="Z256" i="3"/>
  <c r="W341" i="3"/>
  <c r="Z341" i="3"/>
  <c r="W244" i="3"/>
  <c r="Z244" i="3"/>
  <c r="W52" i="3"/>
  <c r="Z52" i="3"/>
  <c r="W273" i="3"/>
  <c r="Z273" i="3"/>
  <c r="W100" i="3"/>
  <c r="Z100" i="3"/>
  <c r="W316" i="3"/>
  <c r="Z316" i="3"/>
  <c r="W376" i="3"/>
  <c r="Z376" i="3"/>
  <c r="W181" i="3"/>
  <c r="Z181" i="3"/>
  <c r="W208" i="3"/>
  <c r="Z208" i="3"/>
  <c r="W136" i="3"/>
  <c r="Z136" i="3"/>
  <c r="W160" i="3"/>
  <c r="Z160" i="3"/>
  <c r="W124" i="3"/>
  <c r="Z124" i="3"/>
  <c r="W16" i="3"/>
  <c r="Z16" i="3"/>
  <c r="W389" i="3"/>
  <c r="Z389" i="3"/>
  <c r="W111" i="3"/>
  <c r="Z111" i="3"/>
  <c r="W85" i="3"/>
  <c r="Z85" i="3"/>
  <c r="W92" i="3"/>
  <c r="Z92" i="3"/>
  <c r="Z4" i="3"/>
  <c r="W4" i="3"/>
  <c r="W26" i="3"/>
  <c r="Z26" i="3"/>
  <c r="W64" i="3"/>
  <c r="Z64" i="3"/>
  <c r="W41" i="3"/>
  <c r="Z41" i="3"/>
  <c r="W232" i="3"/>
  <c r="Z232" i="3"/>
  <c r="W172" i="3"/>
  <c r="Z172" i="3"/>
  <c r="W149" i="3"/>
  <c r="Z149" i="3"/>
  <c r="T90" i="3"/>
  <c r="X90" i="3" s="1"/>
  <c r="Y90" i="3" s="1"/>
  <c r="U91" i="3" a="1"/>
  <c r="U91" i="3" s="1"/>
  <c r="V91" i="3" s="1"/>
  <c r="N388" i="3"/>
  <c r="U388" i="3" s="1" a="1"/>
  <c r="U388" i="3" s="1"/>
  <c r="V388" i="3" s="1"/>
  <c r="N60" i="3"/>
  <c r="P110" i="3"/>
  <c r="U110" i="3" s="1" a="1"/>
  <c r="U110" i="3" s="1"/>
  <c r="V110" i="3" s="1"/>
  <c r="N48" i="3"/>
  <c r="N396" i="3"/>
  <c r="U396" i="3" s="1" a="1"/>
  <c r="U396" i="3" s="1"/>
  <c r="V396" i="3" s="1"/>
  <c r="N272" i="3"/>
  <c r="U272" i="3" s="1" a="1"/>
  <c r="U272" i="3" s="1"/>
  <c r="V272" i="3" s="1"/>
  <c r="R84" i="3"/>
  <c r="U84" i="3" s="1" a="1"/>
  <c r="U84" i="3" s="1"/>
  <c r="V84" i="3" s="1"/>
  <c r="N351" i="3"/>
  <c r="U351" i="3" s="1" a="1"/>
  <c r="U351" i="3" s="1"/>
  <c r="V351" i="3" s="1"/>
  <c r="N40" i="3"/>
  <c r="U40" i="3" s="1" a="1"/>
  <c r="U40" i="3" s="1"/>
  <c r="V40" i="3" s="1"/>
  <c r="N255" i="3"/>
  <c r="U255" i="3" s="1" a="1"/>
  <c r="U255" i="3" s="1"/>
  <c r="V255" i="3" s="1"/>
  <c r="N3" i="3"/>
  <c r="U3" i="3" s="1" a="1"/>
  <c r="U3" i="3" s="1"/>
  <c r="V3" i="3" s="1"/>
  <c r="N327" i="3"/>
  <c r="U327" i="3" s="1" a="1"/>
  <c r="U327" i="3" s="1"/>
  <c r="V327" i="3" s="1"/>
  <c r="O231" i="3"/>
  <c r="U231" i="3" s="1" a="1"/>
  <c r="U231" i="3" s="1"/>
  <c r="V231" i="3" s="1"/>
  <c r="O240" i="3"/>
  <c r="Q25" i="3"/>
  <c r="U25" i="3" s="1" a="1"/>
  <c r="U25" i="3" s="1"/>
  <c r="V25" i="3" s="1"/>
  <c r="N340" i="3"/>
  <c r="U340" i="3" s="1" a="1"/>
  <c r="U340" i="3" s="1"/>
  <c r="V340" i="3" s="1"/>
  <c r="N265" i="3"/>
  <c r="N300" i="3"/>
  <c r="N159" i="3"/>
  <c r="U159" i="3" s="1" a="1"/>
  <c r="U159" i="3" s="1"/>
  <c r="V159" i="3" s="1"/>
  <c r="O171" i="3"/>
  <c r="U171" i="3" s="1" a="1"/>
  <c r="U171" i="3" s="1"/>
  <c r="V171" i="3" s="1"/>
  <c r="N99" i="3"/>
  <c r="U99" i="3" s="1" a="1"/>
  <c r="U99" i="3" s="1"/>
  <c r="V99" i="3" s="1"/>
  <c r="N385" i="3"/>
  <c r="N243" i="3"/>
  <c r="U243" i="3" s="1" a="1"/>
  <c r="U243" i="3" s="1"/>
  <c r="V243" i="3" s="1"/>
  <c r="N315" i="3"/>
  <c r="U315" i="3" s="1" a="1"/>
  <c r="U315" i="3" s="1"/>
  <c r="V315" i="3" s="1"/>
  <c r="N267" i="3"/>
  <c r="N334" i="3"/>
  <c r="N191" i="3"/>
  <c r="N298" i="3"/>
  <c r="N148" i="3"/>
  <c r="U148" i="3" s="1" a="1"/>
  <c r="U148" i="3" s="1"/>
  <c r="V148" i="3" s="1"/>
  <c r="N375" i="3"/>
  <c r="U375" i="3" s="1" a="1"/>
  <c r="U375" i="3" s="1"/>
  <c r="V375" i="3" s="1"/>
  <c r="N308" i="3"/>
  <c r="U308" i="3" s="1" a="1"/>
  <c r="U308" i="3" s="1"/>
  <c r="V308" i="3" s="1"/>
  <c r="N119" i="3"/>
  <c r="N207" i="3"/>
  <c r="U207" i="3" s="1" a="1"/>
  <c r="U207" i="3" s="1"/>
  <c r="V207" i="3" s="1"/>
  <c r="N363" i="3"/>
  <c r="U363" i="3" s="1" a="1"/>
  <c r="U363" i="3" s="1"/>
  <c r="V363" i="3" s="1"/>
  <c r="N123" i="3"/>
  <c r="U123" i="3" s="1" a="1"/>
  <c r="U123" i="3" s="1"/>
  <c r="V123" i="3" s="1"/>
  <c r="N51" i="3"/>
  <c r="U51" i="3" s="1" a="1"/>
  <c r="U51" i="3" s="1"/>
  <c r="V51" i="3" s="1"/>
  <c r="N71" i="3"/>
  <c r="N23" i="3"/>
  <c r="N303" i="3"/>
  <c r="R180" i="3"/>
  <c r="U180" i="3" s="1" a="1"/>
  <c r="U180" i="3" s="1"/>
  <c r="V180" i="3" s="1"/>
  <c r="N135" i="3"/>
  <c r="U135" i="3" s="1" a="1"/>
  <c r="U135" i="3" s="1"/>
  <c r="V135" i="3" s="1"/>
  <c r="N63" i="3"/>
  <c r="U63" i="3" s="1" a="1"/>
  <c r="U63" i="3" s="1"/>
  <c r="V63" i="3" s="1"/>
  <c r="N289" i="3"/>
  <c r="N280" i="3"/>
  <c r="U280" i="3" s="1" a="1"/>
  <c r="U280" i="3" s="1"/>
  <c r="V280" i="3" s="1"/>
  <c r="N229" i="3"/>
  <c r="Q193" i="3"/>
  <c r="U193" i="3" s="1" a="1"/>
  <c r="U193" i="3" s="1"/>
  <c r="V193" i="3" s="1"/>
  <c r="N15" i="3"/>
  <c r="U15" i="3" s="1" a="1"/>
  <c r="U15" i="3" s="1"/>
  <c r="V15" i="3" s="1"/>
  <c r="Q73" i="3"/>
  <c r="U73" i="3" s="1" a="1"/>
  <c r="U73" i="3" s="1"/>
  <c r="V73" i="3" s="1"/>
  <c r="O291" i="3"/>
  <c r="U291" i="3" s="1" a="1"/>
  <c r="U291" i="3" s="1"/>
  <c r="V291" i="3" s="1"/>
  <c r="N219" i="3"/>
  <c r="U219" i="3" s="1" a="1"/>
  <c r="U219" i="3" s="1"/>
  <c r="V219" i="3" s="1"/>
  <c r="N12" i="3"/>
  <c r="R110" i="15" l="1"/>
  <c r="R114" i="15"/>
  <c r="W58" i="15"/>
  <c r="Z58" i="15"/>
  <c r="R56" i="15"/>
  <c r="U57" i="15" a="1"/>
  <c r="U57" i="15" s="1"/>
  <c r="V57" i="15" s="1"/>
  <c r="S91" i="15"/>
  <c r="W21" i="15"/>
  <c r="Z21" i="15"/>
  <c r="R19" i="15"/>
  <c r="U20" i="15" a="1"/>
  <c r="U20" i="15" s="1"/>
  <c r="V20" i="15" s="1"/>
  <c r="W48" i="15"/>
  <c r="Z48" i="15"/>
  <c r="W16" i="15"/>
  <c r="Z16" i="15"/>
  <c r="W28" i="15"/>
  <c r="Z28" i="15"/>
  <c r="S46" i="15"/>
  <c r="U47" i="15" a="1"/>
  <c r="U47" i="15" s="1"/>
  <c r="V47" i="15" s="1"/>
  <c r="R14" i="15"/>
  <c r="U15" i="15" a="1"/>
  <c r="U15" i="15" s="1"/>
  <c r="V15" i="15" s="1"/>
  <c r="S26" i="15"/>
  <c r="U27" i="15" a="1"/>
  <c r="U27" i="15" s="1"/>
  <c r="V27" i="15" s="1"/>
  <c r="R93" i="15"/>
  <c r="U94" i="15" a="1"/>
  <c r="U94" i="15" s="1"/>
  <c r="V94" i="15" s="1"/>
  <c r="W69" i="15"/>
  <c r="Z69" i="15"/>
  <c r="S67" i="15"/>
  <c r="U68" i="15" a="1"/>
  <c r="U68" i="15" s="1"/>
  <c r="V68" i="15" s="1"/>
  <c r="R10" i="15"/>
  <c r="U11" i="15" a="1"/>
  <c r="U11" i="15" s="1"/>
  <c r="V11" i="15" s="1"/>
  <c r="W4" i="15"/>
  <c r="Z4" i="15"/>
  <c r="W99" i="15"/>
  <c r="Z99" i="15"/>
  <c r="W40" i="15"/>
  <c r="Z40" i="15"/>
  <c r="T2" i="15"/>
  <c r="U3" i="15" a="1"/>
  <c r="U3" i="15" s="1"/>
  <c r="V3" i="15" s="1"/>
  <c r="S101" i="15"/>
  <c r="R97" i="15"/>
  <c r="U98" i="15" a="1"/>
  <c r="U98" i="15" s="1"/>
  <c r="V98" i="15" s="1"/>
  <c r="X39" i="15"/>
  <c r="U39" i="15" a="1"/>
  <c r="U39" i="15" s="1"/>
  <c r="V39" i="15" s="1"/>
  <c r="W39" i="15" s="1"/>
  <c r="W35" i="12"/>
  <c r="Z35" i="12"/>
  <c r="S45" i="12"/>
  <c r="U46" i="12" a="1"/>
  <c r="U46" i="12" s="1"/>
  <c r="V46" i="12" s="1"/>
  <c r="R71" i="12"/>
  <c r="U72" i="12" a="1"/>
  <c r="U72" i="12" s="1"/>
  <c r="V72" i="12" s="1"/>
  <c r="S33" i="12"/>
  <c r="U34" i="12" a="1"/>
  <c r="U34" i="12" s="1"/>
  <c r="V34" i="12" s="1"/>
  <c r="W31" i="12"/>
  <c r="Z31" i="12"/>
  <c r="R29" i="12"/>
  <c r="U30" i="12" a="1"/>
  <c r="U30" i="12" s="1"/>
  <c r="V30" i="12" s="1"/>
  <c r="W73" i="12"/>
  <c r="Z73" i="12"/>
  <c r="W60" i="12"/>
  <c r="Z60" i="12"/>
  <c r="W10" i="12"/>
  <c r="Z10" i="12"/>
  <c r="W84" i="12"/>
  <c r="Z84" i="12"/>
  <c r="W2" i="12"/>
  <c r="Z2" i="12"/>
  <c r="R58" i="12"/>
  <c r="U59" i="12" a="1"/>
  <c r="U59" i="12" s="1"/>
  <c r="V59" i="12" s="1"/>
  <c r="R8" i="12"/>
  <c r="U9" i="12" a="1"/>
  <c r="U9" i="12" s="1"/>
  <c r="V9" i="12" s="1"/>
  <c r="S82" i="12"/>
  <c r="U83" i="12" a="1"/>
  <c r="U83" i="12" s="1"/>
  <c r="V83" i="12" s="1"/>
  <c r="R111" i="12"/>
  <c r="R108" i="12"/>
  <c r="R67" i="12"/>
  <c r="U68" i="12" a="1"/>
  <c r="U68" i="12" s="1"/>
  <c r="V68" i="12" s="1"/>
  <c r="W37" i="12"/>
  <c r="Z37" i="12"/>
  <c r="W95" i="12"/>
  <c r="Z95" i="12"/>
  <c r="Z47" i="12"/>
  <c r="W47" i="12"/>
  <c r="S4" i="12"/>
  <c r="U5" i="12" a="1"/>
  <c r="U5" i="12" s="1"/>
  <c r="V5" i="12" s="1"/>
  <c r="X36" i="12"/>
  <c r="U36" i="12" a="1"/>
  <c r="U36" i="12" s="1"/>
  <c r="V36" i="12" s="1"/>
  <c r="W36" i="12" s="1"/>
  <c r="T93" i="12"/>
  <c r="U94" i="12" a="1"/>
  <c r="U94" i="12" s="1"/>
  <c r="V94" i="12" s="1"/>
  <c r="W24" i="12"/>
  <c r="Z24" i="12"/>
  <c r="R22" i="12"/>
  <c r="U23" i="12" a="1"/>
  <c r="U23" i="12" s="1"/>
  <c r="V23" i="12" s="1"/>
  <c r="T117" i="12"/>
  <c r="S106" i="12"/>
  <c r="W116" i="10"/>
  <c r="Z116" i="10"/>
  <c r="W108" i="10"/>
  <c r="Z108" i="10"/>
  <c r="S35" i="10"/>
  <c r="U36" i="10" a="1"/>
  <c r="U36" i="10" s="1"/>
  <c r="V36" i="10" s="1"/>
  <c r="R114" i="10"/>
  <c r="U115" i="10" a="1"/>
  <c r="U115" i="10" s="1"/>
  <c r="V115" i="10" s="1"/>
  <c r="R124" i="10"/>
  <c r="R106" i="10"/>
  <c r="U107" i="10" a="1"/>
  <c r="U107" i="10" s="1"/>
  <c r="V107" i="10" s="1"/>
  <c r="T162" i="10"/>
  <c r="U163" i="10" a="1"/>
  <c r="U163" i="10" s="1"/>
  <c r="V163" i="10" s="1"/>
  <c r="T111" i="10"/>
  <c r="R144" i="10"/>
  <c r="U145" i="10" a="1"/>
  <c r="U145" i="10" s="1"/>
  <c r="V145" i="10" s="1"/>
  <c r="W50" i="10"/>
  <c r="Z50" i="10"/>
  <c r="W135" i="10"/>
  <c r="Z135" i="10"/>
  <c r="W129" i="10"/>
  <c r="Z129" i="10"/>
  <c r="R48" i="10"/>
  <c r="U49" i="10" a="1"/>
  <c r="U49" i="10" s="1"/>
  <c r="V49" i="10" s="1"/>
  <c r="X134" i="10"/>
  <c r="U134" i="10" a="1"/>
  <c r="U134" i="10" s="1"/>
  <c r="V134" i="10" s="1"/>
  <c r="W134" i="10" s="1"/>
  <c r="R127" i="10"/>
  <c r="U128" i="10" a="1"/>
  <c r="U128" i="10" s="1"/>
  <c r="V128" i="10" s="1"/>
  <c r="R167" i="10"/>
  <c r="W17" i="10"/>
  <c r="Z17" i="10"/>
  <c r="W96" i="10"/>
  <c r="Z96" i="10"/>
  <c r="W21" i="10"/>
  <c r="Z21" i="10"/>
  <c r="R92" i="10"/>
  <c r="R15" i="10"/>
  <c r="U16" i="10" a="1"/>
  <c r="U16" i="10" s="1"/>
  <c r="V16" i="10" s="1"/>
  <c r="R94" i="10"/>
  <c r="U95" i="10" a="1"/>
  <c r="U95" i="10" s="1"/>
  <c r="V95" i="10" s="1"/>
  <c r="S19" i="10"/>
  <c r="U20" i="10" a="1"/>
  <c r="U20" i="10" s="1"/>
  <c r="V20" i="10" s="1"/>
  <c r="W41" i="10"/>
  <c r="Z41" i="10"/>
  <c r="W151" i="10"/>
  <c r="Z151" i="10"/>
  <c r="W30" i="10"/>
  <c r="Z30" i="10"/>
  <c r="S55" i="10"/>
  <c r="S39" i="10"/>
  <c r="U40" i="10" a="1"/>
  <c r="U40" i="10" s="1"/>
  <c r="V40" i="10" s="1"/>
  <c r="S149" i="10"/>
  <c r="U150" i="10" a="1"/>
  <c r="U150" i="10" s="1"/>
  <c r="V150" i="10" s="1"/>
  <c r="R28" i="10"/>
  <c r="U29" i="10" a="1"/>
  <c r="U29" i="10" s="1"/>
  <c r="V29" i="10" s="1"/>
  <c r="W59" i="10"/>
  <c r="Z59" i="10"/>
  <c r="W3" i="10"/>
  <c r="Z3" i="10"/>
  <c r="W139" i="10"/>
  <c r="Z139" i="10"/>
  <c r="W11" i="10"/>
  <c r="Z11" i="10"/>
  <c r="R57" i="10"/>
  <c r="U58" i="10" a="1"/>
  <c r="U58" i="10" s="1"/>
  <c r="V58" i="10" s="1"/>
  <c r="W2" i="10"/>
  <c r="Z2" i="10"/>
  <c r="R103" i="10"/>
  <c r="S137" i="10"/>
  <c r="U138" i="10" a="1"/>
  <c r="U138" i="10" s="1"/>
  <c r="V138" i="10" s="1"/>
  <c r="R9" i="10"/>
  <c r="U10" i="10" a="1"/>
  <c r="U10" i="10" s="1"/>
  <c r="V10" i="10" s="1"/>
  <c r="S90" i="10"/>
  <c r="W146" i="10"/>
  <c r="Z146" i="10"/>
  <c r="W37" i="10"/>
  <c r="Z37" i="10"/>
  <c r="W324" i="8"/>
  <c r="Z324" i="8"/>
  <c r="W293" i="8"/>
  <c r="Z293" i="8"/>
  <c r="W184" i="8"/>
  <c r="Z184" i="8"/>
  <c r="W75" i="8"/>
  <c r="Z75" i="8"/>
  <c r="W271" i="8"/>
  <c r="Z271" i="8"/>
  <c r="Z123" i="8"/>
  <c r="W123" i="8"/>
  <c r="R115" i="8"/>
  <c r="U116" i="8" a="1"/>
  <c r="U116" i="8" s="1"/>
  <c r="V116" i="8" s="1"/>
  <c r="R102" i="8"/>
  <c r="U103" i="8" a="1"/>
  <c r="U103" i="8" s="1"/>
  <c r="V103" i="8" s="1"/>
  <c r="X122" i="8"/>
  <c r="U122" i="8" a="1"/>
  <c r="U122" i="8" s="1"/>
  <c r="V122" i="8" s="1"/>
  <c r="W122" i="8" s="1"/>
  <c r="R187" i="8"/>
  <c r="U188" i="8" a="1"/>
  <c r="U188" i="8" s="1"/>
  <c r="V188" i="8" s="1"/>
  <c r="T322" i="8"/>
  <c r="U323" i="8" a="1"/>
  <c r="U323" i="8" s="1"/>
  <c r="V323" i="8" s="1"/>
  <c r="Y296" i="8"/>
  <c r="Z296" i="8"/>
  <c r="R291" i="8"/>
  <c r="U292" i="8" a="1"/>
  <c r="U292" i="8" s="1"/>
  <c r="V292" i="8" s="1"/>
  <c r="R182" i="8"/>
  <c r="U183" i="8" a="1"/>
  <c r="U183" i="8" s="1"/>
  <c r="V183" i="8" s="1"/>
  <c r="S73" i="8"/>
  <c r="U74" i="8" a="1"/>
  <c r="U74" i="8" s="1"/>
  <c r="V74" i="8" s="1"/>
  <c r="R269" i="8"/>
  <c r="U270" i="8" a="1"/>
  <c r="U270" i="8" s="1"/>
  <c r="V270" i="8" s="1"/>
  <c r="W172" i="8"/>
  <c r="Z172" i="8"/>
  <c r="W126" i="8"/>
  <c r="Z126" i="8"/>
  <c r="W386" i="8"/>
  <c r="Z386" i="8"/>
  <c r="W47" i="8"/>
  <c r="Z47" i="8"/>
  <c r="W196" i="8"/>
  <c r="Z196" i="8"/>
  <c r="W229" i="8"/>
  <c r="Z229" i="8"/>
  <c r="R170" i="8"/>
  <c r="U171" i="8" a="1"/>
  <c r="U171" i="8" s="1"/>
  <c r="V171" i="8" s="1"/>
  <c r="T124" i="8"/>
  <c r="U125" i="8" a="1"/>
  <c r="U125" i="8" s="1"/>
  <c r="V125" i="8" s="1"/>
  <c r="T384" i="8"/>
  <c r="U385" i="8" a="1"/>
  <c r="U385" i="8" s="1"/>
  <c r="V385" i="8" s="1"/>
  <c r="R267" i="8"/>
  <c r="S266" i="8" s="1"/>
  <c r="R155" i="8"/>
  <c r="U156" i="8" a="1"/>
  <c r="U156" i="8" s="1"/>
  <c r="V156" i="8" s="1"/>
  <c r="R45" i="8"/>
  <c r="U46" i="8" a="1"/>
  <c r="U46" i="8" s="1"/>
  <c r="V46" i="8" s="1"/>
  <c r="R194" i="8"/>
  <c r="U195" i="8" a="1"/>
  <c r="U195" i="8" s="1"/>
  <c r="V195" i="8" s="1"/>
  <c r="W69" i="8"/>
  <c r="Z69" i="8"/>
  <c r="R227" i="8"/>
  <c r="U228" i="8" a="1"/>
  <c r="U228" i="8" s="1"/>
  <c r="V228" i="8" s="1"/>
  <c r="R248" i="8"/>
  <c r="U249" i="8" a="1"/>
  <c r="U249" i="8" s="1"/>
  <c r="V249" i="8" s="1"/>
  <c r="W237" i="8"/>
  <c r="Z237" i="8"/>
  <c r="W260" i="8"/>
  <c r="Z260" i="8"/>
  <c r="W276" i="8"/>
  <c r="Z276" i="8"/>
  <c r="W82" i="8"/>
  <c r="Z82" i="8"/>
  <c r="W219" i="8"/>
  <c r="Z219" i="8"/>
  <c r="S67" i="8"/>
  <c r="U68" i="8" a="1"/>
  <c r="U68" i="8" s="1"/>
  <c r="V68" i="8" s="1"/>
  <c r="W209" i="8"/>
  <c r="Z209" i="8"/>
  <c r="W250" i="8"/>
  <c r="Z250" i="8"/>
  <c r="R235" i="8"/>
  <c r="U236" i="8" a="1"/>
  <c r="U236" i="8" s="1"/>
  <c r="V236" i="8" s="1"/>
  <c r="R151" i="8"/>
  <c r="U152" i="8" a="1"/>
  <c r="U152" i="8" s="1"/>
  <c r="V152" i="8" s="1"/>
  <c r="Z328" i="8"/>
  <c r="Y328" i="8"/>
  <c r="S258" i="8"/>
  <c r="U259" i="8" a="1"/>
  <c r="U259" i="8" s="1"/>
  <c r="V259" i="8" s="1"/>
  <c r="T204" i="8"/>
  <c r="R274" i="8"/>
  <c r="U275" i="8" a="1"/>
  <c r="U275" i="8" s="1"/>
  <c r="V275" i="8" s="1"/>
  <c r="R112" i="8"/>
  <c r="R80" i="8"/>
  <c r="U81" i="8" a="1"/>
  <c r="U81" i="8" s="1"/>
  <c r="V81" i="8" s="1"/>
  <c r="S217" i="8"/>
  <c r="U218" i="8" a="1"/>
  <c r="U218" i="8" s="1"/>
  <c r="V218" i="8" s="1"/>
  <c r="R207" i="8"/>
  <c r="U208" i="8" a="1"/>
  <c r="U208" i="8" s="1"/>
  <c r="V208" i="8" s="1"/>
  <c r="W117" i="8"/>
  <c r="Z117" i="8"/>
  <c r="S26" i="8"/>
  <c r="U27" i="8" a="1"/>
  <c r="U27" i="8" s="1"/>
  <c r="V27" i="8" s="1"/>
  <c r="W109" i="8"/>
  <c r="Z109" i="8"/>
  <c r="W305" i="8"/>
  <c r="Z305" i="8"/>
  <c r="W242" i="8"/>
  <c r="Z242" i="8"/>
  <c r="W164" i="8"/>
  <c r="Z164" i="8"/>
  <c r="S190" i="8"/>
  <c r="U191" i="8" a="1"/>
  <c r="U191" i="8" s="1"/>
  <c r="V191" i="8" s="1"/>
  <c r="R107" i="8"/>
  <c r="U108" i="8" a="1"/>
  <c r="U108" i="8" s="1"/>
  <c r="V108" i="8" s="1"/>
  <c r="R303" i="8"/>
  <c r="U304" i="8" a="1"/>
  <c r="U304" i="8" s="1"/>
  <c r="V304" i="8" s="1"/>
  <c r="R256" i="8"/>
  <c r="R254" i="8"/>
  <c r="R240" i="8"/>
  <c r="U241" i="8" a="1"/>
  <c r="U241" i="8" s="1"/>
  <c r="V241" i="8" s="1"/>
  <c r="R162" i="8"/>
  <c r="U163" i="8" a="1"/>
  <c r="U163" i="8" s="1"/>
  <c r="V163" i="8" s="1"/>
  <c r="W12" i="8"/>
  <c r="Z12" i="8"/>
  <c r="W28" i="8"/>
  <c r="Z28" i="8"/>
  <c r="W88" i="8"/>
  <c r="Z88" i="8"/>
  <c r="W308" i="8"/>
  <c r="Z308" i="8"/>
  <c r="W59" i="8"/>
  <c r="Z59" i="8"/>
  <c r="S10" i="8"/>
  <c r="U11" i="8" a="1"/>
  <c r="U11" i="8" s="1"/>
  <c r="V11" i="8" s="1"/>
  <c r="W104" i="8"/>
  <c r="Z104" i="8"/>
  <c r="R91" i="8"/>
  <c r="U92" i="8" a="1"/>
  <c r="U92" i="8" s="1"/>
  <c r="V92" i="8" s="1"/>
  <c r="X87" i="8"/>
  <c r="U87" i="8" a="1"/>
  <c r="U87" i="8" s="1"/>
  <c r="V87" i="8" s="1"/>
  <c r="W87" i="8" s="1"/>
  <c r="Z166" i="8"/>
  <c r="Y166" i="8"/>
  <c r="X8" i="8"/>
  <c r="U8" i="8" a="1"/>
  <c r="U8" i="8" s="1"/>
  <c r="V8" i="8" s="1"/>
  <c r="W8" i="8" s="1"/>
  <c r="T231" i="8"/>
  <c r="U232" i="8" a="1"/>
  <c r="U232" i="8" s="1"/>
  <c r="V232" i="8" s="1"/>
  <c r="X307" i="8"/>
  <c r="U307" i="8" a="1"/>
  <c r="U307" i="8" s="1"/>
  <c r="V307" i="8" s="1"/>
  <c r="W307" i="8" s="1"/>
  <c r="R159" i="8"/>
  <c r="R99" i="8"/>
  <c r="T57" i="8"/>
  <c r="U58" i="8" a="1"/>
  <c r="U58" i="8" s="1"/>
  <c r="V58" i="8" s="1"/>
  <c r="R224" i="8"/>
  <c r="W93" i="8"/>
  <c r="Z93" i="8"/>
  <c r="W362" i="6"/>
  <c r="Z362" i="6"/>
  <c r="W374" i="6"/>
  <c r="Z374" i="6"/>
  <c r="W117" i="6"/>
  <c r="Z117" i="6"/>
  <c r="T54" i="6"/>
  <c r="U55" i="6" a="1"/>
  <c r="U55" i="6" s="1"/>
  <c r="V55" i="6" s="1"/>
  <c r="R190" i="6"/>
  <c r="U191" i="6" a="1"/>
  <c r="U191" i="6" s="1"/>
  <c r="V191" i="6" s="1"/>
  <c r="S360" i="6"/>
  <c r="U361" i="6" a="1"/>
  <c r="U361" i="6" s="1"/>
  <c r="V361" i="6" s="1"/>
  <c r="S348" i="6"/>
  <c r="U349" i="6" a="1"/>
  <c r="U349" i="6" s="1"/>
  <c r="V349" i="6" s="1"/>
  <c r="S372" i="6"/>
  <c r="U373" i="6" a="1"/>
  <c r="U373" i="6" s="1"/>
  <c r="V373" i="6" s="1"/>
  <c r="S115" i="6"/>
  <c r="U116" i="6" a="1"/>
  <c r="U116" i="6" s="1"/>
  <c r="V116" i="6" s="1"/>
  <c r="W273" i="6"/>
  <c r="Z273" i="6"/>
  <c r="W34" i="6"/>
  <c r="Z34" i="6"/>
  <c r="W46" i="6"/>
  <c r="Z46" i="6"/>
  <c r="W7" i="6"/>
  <c r="Z7" i="6"/>
  <c r="W256" i="6"/>
  <c r="Z256" i="6"/>
  <c r="W305" i="6"/>
  <c r="Z305" i="6"/>
  <c r="W3" i="6"/>
  <c r="Z3" i="6"/>
  <c r="W179" i="6"/>
  <c r="Z179" i="6"/>
  <c r="W353" i="6"/>
  <c r="Z353" i="6"/>
  <c r="R299" i="6"/>
  <c r="U300" i="6" a="1"/>
  <c r="U300" i="6" s="1"/>
  <c r="V300" i="6" s="1"/>
  <c r="R271" i="6"/>
  <c r="U272" i="6" a="1"/>
  <c r="U272" i="6" s="1"/>
  <c r="V272" i="6" s="1"/>
  <c r="R32" i="6"/>
  <c r="U33" i="6" a="1"/>
  <c r="U33" i="6" s="1"/>
  <c r="V33" i="6" s="1"/>
  <c r="R44" i="6"/>
  <c r="U45" i="6" a="1"/>
  <c r="U45" i="6" s="1"/>
  <c r="V45" i="6" s="1"/>
  <c r="S5" i="6"/>
  <c r="U6" i="6" a="1"/>
  <c r="U6" i="6" s="1"/>
  <c r="V6" i="6" s="1"/>
  <c r="R254" i="6"/>
  <c r="U255" i="6" a="1"/>
  <c r="U255" i="6" s="1"/>
  <c r="V255" i="6" s="1"/>
  <c r="R303" i="6"/>
  <c r="U304" i="6" a="1"/>
  <c r="U304" i="6" s="1"/>
  <c r="V304" i="6" s="1"/>
  <c r="W2" i="6"/>
  <c r="Z2" i="6"/>
  <c r="W165" i="6"/>
  <c r="Z165" i="6"/>
  <c r="X164" i="6"/>
  <c r="U164" i="6" a="1"/>
  <c r="U164" i="6" s="1"/>
  <c r="V164" i="6" s="1"/>
  <c r="W164" i="6" s="1"/>
  <c r="W244" i="6"/>
  <c r="Z244" i="6"/>
  <c r="W104" i="6"/>
  <c r="Z104" i="6"/>
  <c r="W290" i="6"/>
  <c r="Z290" i="6"/>
  <c r="W203" i="6"/>
  <c r="Z203" i="6"/>
  <c r="S351" i="6"/>
  <c r="U352" i="6" a="1"/>
  <c r="U352" i="6" s="1"/>
  <c r="V352" i="6" s="1"/>
  <c r="R320" i="6"/>
  <c r="U321" i="6" a="1"/>
  <c r="U321" i="6" s="1"/>
  <c r="V321" i="6" s="1"/>
  <c r="R242" i="6"/>
  <c r="U243" i="6" a="1"/>
  <c r="U243" i="6" s="1"/>
  <c r="V243" i="6" s="1"/>
  <c r="R268" i="6"/>
  <c r="S311" i="6"/>
  <c r="U312" i="6" a="1"/>
  <c r="U312" i="6" s="1"/>
  <c r="V312" i="6" s="1"/>
  <c r="S113" i="6"/>
  <c r="R102" i="6"/>
  <c r="U103" i="6" a="1"/>
  <c r="U103" i="6" s="1"/>
  <c r="V103" i="6" s="1"/>
  <c r="R288" i="6"/>
  <c r="U289" i="6" a="1"/>
  <c r="U289" i="6" s="1"/>
  <c r="V289" i="6" s="1"/>
  <c r="S201" i="6"/>
  <c r="U202" i="6" a="1"/>
  <c r="U202" i="6" s="1"/>
  <c r="V202" i="6" s="1"/>
  <c r="W341" i="6"/>
  <c r="Z341" i="6"/>
  <c r="W56" i="6"/>
  <c r="Z56" i="6"/>
  <c r="W322" i="6"/>
  <c r="Z322" i="6"/>
  <c r="W326" i="6"/>
  <c r="Z326" i="6"/>
  <c r="W265" i="6"/>
  <c r="Z265" i="6"/>
  <c r="W386" i="6"/>
  <c r="Z386" i="6"/>
  <c r="W60" i="6"/>
  <c r="Z60" i="6"/>
  <c r="W231" i="6"/>
  <c r="Z231" i="6"/>
  <c r="W295" i="6"/>
  <c r="Z295" i="6"/>
  <c r="S177" i="6"/>
  <c r="U178" i="6" a="1"/>
  <c r="U178" i="6" s="1"/>
  <c r="V178" i="6" s="1"/>
  <c r="S324" i="6"/>
  <c r="U325" i="6" a="1"/>
  <c r="U325" i="6" s="1"/>
  <c r="V325" i="6" s="1"/>
  <c r="S263" i="6"/>
  <c r="U264" i="6" a="1"/>
  <c r="U264" i="6" s="1"/>
  <c r="V264" i="6" s="1"/>
  <c r="T384" i="6"/>
  <c r="U385" i="6" a="1"/>
  <c r="U385" i="6" s="1"/>
  <c r="V385" i="6" s="1"/>
  <c r="S58" i="6"/>
  <c r="U59" i="6" a="1"/>
  <c r="U59" i="6" s="1"/>
  <c r="V59" i="6" s="1"/>
  <c r="S229" i="6"/>
  <c r="U230" i="6" a="1"/>
  <c r="U230" i="6" s="1"/>
  <c r="V230" i="6" s="1"/>
  <c r="W317" i="6"/>
  <c r="Z317" i="6"/>
  <c r="W337" i="6"/>
  <c r="Z337" i="6"/>
  <c r="R27" i="6"/>
  <c r="U28" i="6" a="1"/>
  <c r="U28" i="6" s="1"/>
  <c r="V28" i="6" s="1"/>
  <c r="R315" i="6"/>
  <c r="U316" i="6" a="1"/>
  <c r="U316" i="6" s="1"/>
  <c r="V316" i="6" s="1"/>
  <c r="S339" i="6"/>
  <c r="U340" i="6" a="1"/>
  <c r="U340" i="6" s="1"/>
  <c r="V340" i="6" s="1"/>
  <c r="R293" i="6"/>
  <c r="U294" i="6" a="1"/>
  <c r="U294" i="6" s="1"/>
  <c r="V294" i="6" s="1"/>
  <c r="W192" i="6"/>
  <c r="Z192" i="6"/>
  <c r="W219" i="6"/>
  <c r="Z219" i="6"/>
  <c r="W72" i="6"/>
  <c r="Z72" i="6"/>
  <c r="W143" i="6"/>
  <c r="Z143" i="6"/>
  <c r="W153" i="6"/>
  <c r="Z153" i="6"/>
  <c r="W29" i="6"/>
  <c r="Z29" i="6"/>
  <c r="T335" i="6"/>
  <c r="U336" i="6" a="1"/>
  <c r="U336" i="6" s="1"/>
  <c r="V336" i="6" s="1"/>
  <c r="R217" i="6"/>
  <c r="U218" i="6" a="1"/>
  <c r="U218" i="6" s="1"/>
  <c r="V218" i="6" s="1"/>
  <c r="S70" i="6"/>
  <c r="U71" i="6" a="1"/>
  <c r="U71" i="6" s="1"/>
  <c r="V71" i="6" s="1"/>
  <c r="S141" i="6"/>
  <c r="U142" i="6" a="1"/>
  <c r="U142" i="6" s="1"/>
  <c r="V142" i="6" s="1"/>
  <c r="X152" i="6"/>
  <c r="U152" i="6" a="1"/>
  <c r="U152" i="6" s="1"/>
  <c r="V152" i="6" s="1"/>
  <c r="W152" i="6" s="1"/>
  <c r="W396" i="3"/>
  <c r="Z396" i="3"/>
  <c r="W171" i="3"/>
  <c r="Z171" i="3"/>
  <c r="W308" i="3"/>
  <c r="Z308" i="3"/>
  <c r="W159" i="3"/>
  <c r="Z159" i="3"/>
  <c r="W84" i="3"/>
  <c r="Z84" i="3"/>
  <c r="W280" i="3"/>
  <c r="Z280" i="3"/>
  <c r="W51" i="3"/>
  <c r="Z51" i="3"/>
  <c r="W351" i="3"/>
  <c r="Z351" i="3"/>
  <c r="W135" i="3"/>
  <c r="Z135" i="3"/>
  <c r="W148" i="3"/>
  <c r="Z148" i="3"/>
  <c r="W340" i="3"/>
  <c r="Z340" i="3"/>
  <c r="Z193" i="3"/>
  <c r="W193" i="3"/>
  <c r="W63" i="3"/>
  <c r="Z63" i="3"/>
  <c r="W180" i="3"/>
  <c r="Z180" i="3"/>
  <c r="W25" i="3"/>
  <c r="Z25" i="3"/>
  <c r="W110" i="3"/>
  <c r="Z110" i="3"/>
  <c r="W15" i="3"/>
  <c r="Z15" i="3"/>
  <c r="W272" i="3"/>
  <c r="Z272" i="3"/>
  <c r="W243" i="3"/>
  <c r="Z243" i="3"/>
  <c r="W375" i="3"/>
  <c r="Z375" i="3"/>
  <c r="W219" i="3"/>
  <c r="Z219" i="3"/>
  <c r="W291" i="3"/>
  <c r="Z291" i="3"/>
  <c r="W231" i="3"/>
  <c r="Z231" i="3"/>
  <c r="W388" i="3"/>
  <c r="Z388" i="3"/>
  <c r="Z315" i="3"/>
  <c r="W315" i="3"/>
  <c r="Z327" i="3"/>
  <c r="W327" i="3"/>
  <c r="W91" i="3"/>
  <c r="Z91" i="3"/>
  <c r="W3" i="3"/>
  <c r="Z3" i="3"/>
  <c r="W73" i="3"/>
  <c r="Z73" i="3"/>
  <c r="W255" i="3"/>
  <c r="Z255" i="3"/>
  <c r="W123" i="3"/>
  <c r="Z123" i="3"/>
  <c r="W363" i="3"/>
  <c r="Z363" i="3"/>
  <c r="W207" i="3"/>
  <c r="Z207" i="3"/>
  <c r="Z99" i="3"/>
  <c r="W99" i="3"/>
  <c r="Z40" i="3"/>
  <c r="W40" i="3"/>
  <c r="U90" i="3" a="1"/>
  <c r="U90" i="3" s="1"/>
  <c r="V90" i="3" s="1"/>
  <c r="R72" i="3"/>
  <c r="U72" i="3" s="1" a="1"/>
  <c r="U72" i="3" s="1"/>
  <c r="V72" i="3" s="1"/>
  <c r="O62" i="3"/>
  <c r="U62" i="3" s="1" a="1"/>
  <c r="U62" i="3" s="1"/>
  <c r="V62" i="3" s="1"/>
  <c r="O50" i="3"/>
  <c r="U50" i="3" s="1" a="1"/>
  <c r="U50" i="3" s="1"/>
  <c r="V50" i="3" s="1"/>
  <c r="O374" i="3"/>
  <c r="U374" i="3" s="1" a="1"/>
  <c r="U374" i="3" s="1"/>
  <c r="V374" i="3" s="1"/>
  <c r="O314" i="3"/>
  <c r="U314" i="3" s="1" a="1"/>
  <c r="U314" i="3" s="1"/>
  <c r="V314" i="3" s="1"/>
  <c r="O299" i="3"/>
  <c r="O326" i="3"/>
  <c r="U326" i="3" s="1" a="1"/>
  <c r="U326" i="3" s="1"/>
  <c r="V326" i="3" s="1"/>
  <c r="O271" i="3"/>
  <c r="U271" i="3" s="1" a="1"/>
  <c r="U271" i="3" s="1"/>
  <c r="V271" i="3" s="1"/>
  <c r="O14" i="3"/>
  <c r="U14" i="3" s="1" a="1"/>
  <c r="U14" i="3" s="1"/>
  <c r="V14" i="3" s="1"/>
  <c r="O134" i="3"/>
  <c r="U134" i="3" s="1" a="1"/>
  <c r="U134" i="3" s="1"/>
  <c r="V134" i="3" s="1"/>
  <c r="O122" i="3"/>
  <c r="U122" i="3" s="1" a="1"/>
  <c r="U122" i="3" s="1"/>
  <c r="V122" i="3" s="1"/>
  <c r="O147" i="3"/>
  <c r="U147" i="3" s="1" a="1"/>
  <c r="U147" i="3" s="1"/>
  <c r="V147" i="3" s="1"/>
  <c r="O242" i="3"/>
  <c r="U242" i="3" s="1" a="1"/>
  <c r="U242" i="3" s="1"/>
  <c r="V242" i="3" s="1"/>
  <c r="O264" i="3"/>
  <c r="O2" i="3"/>
  <c r="U2" i="3" s="1" a="1"/>
  <c r="U2" i="3" s="1"/>
  <c r="V2" i="3" s="1"/>
  <c r="O395" i="3"/>
  <c r="U395" i="3" s="1" a="1"/>
  <c r="U395" i="3" s="1"/>
  <c r="V395" i="3" s="1"/>
  <c r="R192" i="3"/>
  <c r="U192" i="3" s="1" a="1"/>
  <c r="U192" i="3" s="1"/>
  <c r="V192" i="3" s="1"/>
  <c r="S179" i="3"/>
  <c r="O362" i="3"/>
  <c r="U362" i="3" s="1" a="1"/>
  <c r="U362" i="3" s="1"/>
  <c r="V362" i="3" s="1"/>
  <c r="O297" i="3"/>
  <c r="O384" i="3"/>
  <c r="O339" i="3"/>
  <c r="U339" i="3" s="1" a="1"/>
  <c r="U339" i="3" s="1"/>
  <c r="V339" i="3" s="1"/>
  <c r="O254" i="3"/>
  <c r="U254" i="3" s="1" a="1"/>
  <c r="U254" i="3" s="1"/>
  <c r="V254" i="3" s="1"/>
  <c r="O47" i="3"/>
  <c r="O11" i="3"/>
  <c r="O228" i="3"/>
  <c r="O302" i="3"/>
  <c r="O206" i="3"/>
  <c r="U206" i="3" s="1" a="1"/>
  <c r="U206" i="3" s="1"/>
  <c r="V206" i="3" s="1"/>
  <c r="O190" i="3"/>
  <c r="O98" i="3"/>
  <c r="U98" i="3" s="1" a="1"/>
  <c r="U98" i="3" s="1"/>
  <c r="V98" i="3" s="1"/>
  <c r="R24" i="3"/>
  <c r="U24" i="3" s="1" a="1"/>
  <c r="U24" i="3" s="1"/>
  <c r="V24" i="3" s="1"/>
  <c r="O39" i="3"/>
  <c r="U39" i="3" s="1" a="1"/>
  <c r="U39" i="3" s="1"/>
  <c r="V39" i="3" s="1"/>
  <c r="Q109" i="3"/>
  <c r="U109" i="3" s="1" a="1"/>
  <c r="U109" i="3" s="1"/>
  <c r="V109" i="3" s="1"/>
  <c r="O218" i="3"/>
  <c r="U218" i="3" s="1" a="1"/>
  <c r="U218" i="3" s="1"/>
  <c r="V218" i="3" s="1"/>
  <c r="O279" i="3"/>
  <c r="U279" i="3" s="1" a="1"/>
  <c r="U279" i="3" s="1"/>
  <c r="V279" i="3" s="1"/>
  <c r="O22" i="3"/>
  <c r="O118" i="3"/>
  <c r="O333" i="3"/>
  <c r="U333" i="3" s="1" a="1"/>
  <c r="U333" i="3" s="1"/>
  <c r="V333" i="3" s="1"/>
  <c r="P170" i="3"/>
  <c r="U170" i="3" s="1" a="1"/>
  <c r="U170" i="3" s="1"/>
  <c r="V170" i="3" s="1"/>
  <c r="P239" i="3"/>
  <c r="O350" i="3"/>
  <c r="U350" i="3" s="1" a="1"/>
  <c r="U350" i="3" s="1"/>
  <c r="V350" i="3" s="1"/>
  <c r="O59" i="3"/>
  <c r="P290" i="3"/>
  <c r="U290" i="3" s="1" a="1"/>
  <c r="U290" i="3" s="1"/>
  <c r="V290" i="3" s="1"/>
  <c r="O288" i="3"/>
  <c r="O70" i="3"/>
  <c r="O307" i="3"/>
  <c r="U307" i="3" s="1" a="1"/>
  <c r="U307" i="3" s="1"/>
  <c r="V307" i="3" s="1"/>
  <c r="O266" i="3"/>
  <c r="O158" i="3"/>
  <c r="U158" i="3" s="1" a="1"/>
  <c r="U158" i="3" s="1"/>
  <c r="V158" i="3" s="1"/>
  <c r="P230" i="3"/>
  <c r="U230" i="3" s="1" a="1"/>
  <c r="U230" i="3" s="1"/>
  <c r="V230" i="3" s="1"/>
  <c r="S83" i="3"/>
  <c r="O387" i="3"/>
  <c r="U387" i="3" s="1" a="1"/>
  <c r="U387" i="3" s="1"/>
  <c r="V387" i="3" s="1"/>
  <c r="X2" i="15" l="1"/>
  <c r="U2" i="15" a="1"/>
  <c r="U2" i="15" s="1"/>
  <c r="V2" i="15" s="1"/>
  <c r="W2" i="15" s="1"/>
  <c r="S116" i="15"/>
  <c r="W94" i="15"/>
  <c r="Z94" i="15"/>
  <c r="Z39" i="15"/>
  <c r="Y39" i="15"/>
  <c r="S92" i="15"/>
  <c r="U93" i="15" a="1"/>
  <c r="U93" i="15" s="1"/>
  <c r="V93" i="15" s="1"/>
  <c r="W68" i="15"/>
  <c r="Z68" i="15"/>
  <c r="W27" i="15"/>
  <c r="Z27" i="15"/>
  <c r="W20" i="15"/>
  <c r="Z20" i="15"/>
  <c r="T66" i="15"/>
  <c r="U67" i="15" a="1"/>
  <c r="U67" i="15" s="1"/>
  <c r="V67" i="15" s="1"/>
  <c r="T25" i="15"/>
  <c r="U26" i="15" a="1"/>
  <c r="U26" i="15" s="1"/>
  <c r="V26" i="15" s="1"/>
  <c r="S18" i="15"/>
  <c r="U19" i="15" a="1"/>
  <c r="U19" i="15" s="1"/>
  <c r="V19" i="15" s="1"/>
  <c r="T90" i="15"/>
  <c r="W98" i="15"/>
  <c r="Z98" i="15"/>
  <c r="W15" i="15"/>
  <c r="Z15" i="15"/>
  <c r="S96" i="15"/>
  <c r="U97" i="15" a="1"/>
  <c r="U97" i="15" s="1"/>
  <c r="V97" i="15" s="1"/>
  <c r="S13" i="15"/>
  <c r="U14" i="15" a="1"/>
  <c r="U14" i="15" s="1"/>
  <c r="V14" i="15" s="1"/>
  <c r="W47" i="15"/>
  <c r="Z47" i="15"/>
  <c r="W57" i="15"/>
  <c r="Z57" i="15"/>
  <c r="T45" i="15"/>
  <c r="U46" i="15" a="1"/>
  <c r="U46" i="15" s="1"/>
  <c r="V46" i="15" s="1"/>
  <c r="S55" i="15"/>
  <c r="U56" i="15" a="1"/>
  <c r="U56" i="15" s="1"/>
  <c r="V56" i="15" s="1"/>
  <c r="S113" i="15"/>
  <c r="S109" i="15"/>
  <c r="W11" i="15"/>
  <c r="Z11" i="15"/>
  <c r="W3" i="15"/>
  <c r="Z3" i="15"/>
  <c r="T100" i="15"/>
  <c r="S9" i="15"/>
  <c r="U10" i="15" a="1"/>
  <c r="U10" i="15" s="1"/>
  <c r="V10" i="15" s="1"/>
  <c r="S21" i="12"/>
  <c r="U22" i="12" a="1"/>
  <c r="U22" i="12" s="1"/>
  <c r="V22" i="12" s="1"/>
  <c r="S110" i="12"/>
  <c r="T44" i="12"/>
  <c r="U45" i="12" a="1"/>
  <c r="U45" i="12" s="1"/>
  <c r="V45" i="12" s="1"/>
  <c r="W68" i="12"/>
  <c r="Z68" i="12"/>
  <c r="S66" i="12"/>
  <c r="U67" i="12" a="1"/>
  <c r="U67" i="12" s="1"/>
  <c r="V67" i="12" s="1"/>
  <c r="W23" i="12"/>
  <c r="Z23" i="12"/>
  <c r="W94" i="12"/>
  <c r="Z94" i="12"/>
  <c r="W5" i="12"/>
  <c r="Z5" i="12"/>
  <c r="W83" i="12"/>
  <c r="Z83" i="12"/>
  <c r="T105" i="12"/>
  <c r="X93" i="12"/>
  <c r="U93" i="12" a="1"/>
  <c r="U93" i="12" s="1"/>
  <c r="V93" i="12" s="1"/>
  <c r="W93" i="12" s="1"/>
  <c r="T3" i="12"/>
  <c r="U4" i="12" a="1"/>
  <c r="U4" i="12" s="1"/>
  <c r="V4" i="12" s="1"/>
  <c r="S107" i="12"/>
  <c r="T81" i="12"/>
  <c r="U82" i="12" a="1"/>
  <c r="U82" i="12" s="1"/>
  <c r="V82" i="12" s="1"/>
  <c r="W46" i="12"/>
  <c r="Z46" i="12"/>
  <c r="W9" i="12"/>
  <c r="Z9" i="12"/>
  <c r="Z34" i="12"/>
  <c r="W34" i="12"/>
  <c r="Z36" i="12"/>
  <c r="Y36" i="12"/>
  <c r="S7" i="12"/>
  <c r="U8" i="12" a="1"/>
  <c r="U8" i="12" s="1"/>
  <c r="V8" i="12" s="1"/>
  <c r="T32" i="12"/>
  <c r="U33" i="12" a="1"/>
  <c r="U33" i="12" s="1"/>
  <c r="V33" i="12" s="1"/>
  <c r="W59" i="12"/>
  <c r="Z59" i="12"/>
  <c r="W30" i="12"/>
  <c r="Z30" i="12"/>
  <c r="W72" i="12"/>
  <c r="Z72" i="12"/>
  <c r="S57" i="12"/>
  <c r="U58" i="12" a="1"/>
  <c r="U58" i="12" s="1"/>
  <c r="V58" i="12" s="1"/>
  <c r="S28" i="12"/>
  <c r="U29" i="12" a="1"/>
  <c r="U29" i="12" s="1"/>
  <c r="V29" i="12" s="1"/>
  <c r="S70" i="12"/>
  <c r="U71" i="12" a="1"/>
  <c r="U71" i="12" s="1"/>
  <c r="V71" i="12" s="1"/>
  <c r="W49" i="10"/>
  <c r="Z49" i="10"/>
  <c r="W145" i="10"/>
  <c r="Z145" i="10"/>
  <c r="T136" i="10"/>
  <c r="U137" i="10" a="1"/>
  <c r="U137" i="10" s="1"/>
  <c r="V137" i="10" s="1"/>
  <c r="T148" i="10"/>
  <c r="U149" i="10" a="1"/>
  <c r="U149" i="10" s="1"/>
  <c r="V149" i="10" s="1"/>
  <c r="T54" i="10"/>
  <c r="S91" i="10"/>
  <c r="S166" i="10"/>
  <c r="S47" i="10"/>
  <c r="U48" i="10" a="1"/>
  <c r="U48" i="10" s="1"/>
  <c r="V48" i="10" s="1"/>
  <c r="S143" i="10"/>
  <c r="U144" i="10" a="1"/>
  <c r="U144" i="10" s="1"/>
  <c r="V144" i="10" s="1"/>
  <c r="W20" i="10"/>
  <c r="Z20" i="10"/>
  <c r="W150" i="10"/>
  <c r="Z150" i="10"/>
  <c r="S102" i="10"/>
  <c r="U103" i="10" a="1"/>
  <c r="U103" i="10" s="1"/>
  <c r="V103" i="10" s="1"/>
  <c r="T18" i="10"/>
  <c r="U19" i="10" a="1"/>
  <c r="U19" i="10" s="1"/>
  <c r="V19" i="10" s="1"/>
  <c r="S123" i="10"/>
  <c r="U124" i="10" a="1"/>
  <c r="U124" i="10" s="1"/>
  <c r="V124" i="10" s="1"/>
  <c r="W95" i="10"/>
  <c r="Z95" i="10"/>
  <c r="W115" i="10"/>
  <c r="Z115" i="10"/>
  <c r="S93" i="10"/>
  <c r="U94" i="10" a="1"/>
  <c r="U94" i="10" s="1"/>
  <c r="V94" i="10" s="1"/>
  <c r="X111" i="10"/>
  <c r="U111" i="10" a="1"/>
  <c r="U111" i="10" s="1"/>
  <c r="V111" i="10" s="1"/>
  <c r="W111" i="10" s="1"/>
  <c r="S113" i="10"/>
  <c r="U114" i="10" a="1"/>
  <c r="U114" i="10" s="1"/>
  <c r="V114" i="10" s="1"/>
  <c r="W16" i="10"/>
  <c r="Z16" i="10"/>
  <c r="W128" i="10"/>
  <c r="Z128" i="10"/>
  <c r="W138" i="10"/>
  <c r="Z138" i="10"/>
  <c r="S14" i="10"/>
  <c r="U15" i="10" a="1"/>
  <c r="U15" i="10" s="1"/>
  <c r="V15" i="10" s="1"/>
  <c r="S126" i="10"/>
  <c r="U127" i="10" a="1"/>
  <c r="U127" i="10" s="1"/>
  <c r="V127" i="10" s="1"/>
  <c r="W58" i="10"/>
  <c r="Z58" i="10"/>
  <c r="W40" i="10"/>
  <c r="Z40" i="10"/>
  <c r="W163" i="10"/>
  <c r="Z163" i="10"/>
  <c r="W36" i="10"/>
  <c r="Z36" i="10"/>
  <c r="T89" i="10"/>
  <c r="S56" i="10"/>
  <c r="U57" i="10" a="1"/>
  <c r="U57" i="10" s="1"/>
  <c r="V57" i="10" s="1"/>
  <c r="T38" i="10"/>
  <c r="U39" i="10" a="1"/>
  <c r="U39" i="10" s="1"/>
  <c r="V39" i="10" s="1"/>
  <c r="Y134" i="10"/>
  <c r="Z134" i="10"/>
  <c r="X162" i="10"/>
  <c r="U162" i="10" a="1"/>
  <c r="U162" i="10" s="1"/>
  <c r="V162" i="10" s="1"/>
  <c r="W162" i="10" s="1"/>
  <c r="T34" i="10"/>
  <c r="U35" i="10" a="1"/>
  <c r="U35" i="10" s="1"/>
  <c r="V35" i="10" s="1"/>
  <c r="W10" i="10"/>
  <c r="Z10" i="10"/>
  <c r="W29" i="10"/>
  <c r="Z29" i="10"/>
  <c r="W107" i="10"/>
  <c r="Z107" i="10"/>
  <c r="S8" i="10"/>
  <c r="U9" i="10" a="1"/>
  <c r="U9" i="10" s="1"/>
  <c r="V9" i="10" s="1"/>
  <c r="S27" i="10"/>
  <c r="U28" i="10" a="1"/>
  <c r="U28" i="10" s="1"/>
  <c r="V28" i="10" s="1"/>
  <c r="S105" i="10"/>
  <c r="U106" i="10" a="1"/>
  <c r="U106" i="10" s="1"/>
  <c r="V106" i="10" s="1"/>
  <c r="W236" i="8"/>
  <c r="Z236" i="8"/>
  <c r="W171" i="8"/>
  <c r="Z171" i="8"/>
  <c r="W323" i="8"/>
  <c r="Z323" i="8"/>
  <c r="W125" i="8"/>
  <c r="Z125" i="8"/>
  <c r="W92" i="8"/>
  <c r="Z92" i="8"/>
  <c r="W304" i="8"/>
  <c r="Z304" i="8"/>
  <c r="W195" i="8"/>
  <c r="Z195" i="8"/>
  <c r="S158" i="8"/>
  <c r="U159" i="8" a="1"/>
  <c r="U159" i="8" s="1"/>
  <c r="V159" i="8" s="1"/>
  <c r="S90" i="8"/>
  <c r="U91" i="8" a="1"/>
  <c r="U91" i="8" s="1"/>
  <c r="V91" i="8" s="1"/>
  <c r="S302" i="8"/>
  <c r="U303" i="8" a="1"/>
  <c r="U303" i="8" s="1"/>
  <c r="V303" i="8" s="1"/>
  <c r="S111" i="8"/>
  <c r="U112" i="8" a="1"/>
  <c r="U112" i="8" s="1"/>
  <c r="V112" i="8" s="1"/>
  <c r="S234" i="8"/>
  <c r="U235" i="8" a="1"/>
  <c r="U235" i="8" s="1"/>
  <c r="V235" i="8" s="1"/>
  <c r="S193" i="8"/>
  <c r="U194" i="8" a="1"/>
  <c r="U194" i="8" s="1"/>
  <c r="V194" i="8" s="1"/>
  <c r="S169" i="8"/>
  <c r="U170" i="8" a="1"/>
  <c r="U170" i="8" s="1"/>
  <c r="V170" i="8" s="1"/>
  <c r="X322" i="8"/>
  <c r="U322" i="8" a="1"/>
  <c r="U322" i="8" s="1"/>
  <c r="V322" i="8" s="1"/>
  <c r="W322" i="8" s="1"/>
  <c r="Z87" i="8"/>
  <c r="Y87" i="8"/>
  <c r="X124" i="8"/>
  <c r="U124" i="8" a="1"/>
  <c r="U124" i="8" s="1"/>
  <c r="V124" i="8" s="1"/>
  <c r="W124" i="8" s="1"/>
  <c r="W108" i="8"/>
  <c r="Z108" i="8"/>
  <c r="W27" i="8"/>
  <c r="Z27" i="8"/>
  <c r="W46" i="8"/>
  <c r="Z46" i="8"/>
  <c r="W270" i="8"/>
  <c r="Z270" i="8"/>
  <c r="W188" i="8"/>
  <c r="Z188" i="8"/>
  <c r="W275" i="8"/>
  <c r="Z275" i="8"/>
  <c r="Z307" i="8"/>
  <c r="Y307" i="8"/>
  <c r="S106" i="8"/>
  <c r="U107" i="8" a="1"/>
  <c r="U107" i="8" s="1"/>
  <c r="V107" i="8" s="1"/>
  <c r="T25" i="8"/>
  <c r="U26" i="8" a="1"/>
  <c r="U26" i="8" s="1"/>
  <c r="V26" i="8" s="1"/>
  <c r="S273" i="8"/>
  <c r="U274" i="8" a="1"/>
  <c r="U274" i="8" s="1"/>
  <c r="V274" i="8" s="1"/>
  <c r="S44" i="8"/>
  <c r="U45" i="8" a="1"/>
  <c r="U45" i="8" s="1"/>
  <c r="V45" i="8" s="1"/>
  <c r="S268" i="8"/>
  <c r="U269" i="8" a="1"/>
  <c r="U269" i="8" s="1"/>
  <c r="V269" i="8" s="1"/>
  <c r="S186" i="8"/>
  <c r="U187" i="8" a="1"/>
  <c r="U187" i="8" s="1"/>
  <c r="V187" i="8" s="1"/>
  <c r="W81" i="8"/>
  <c r="Z81" i="8"/>
  <c r="S79" i="8"/>
  <c r="U80" i="8" a="1"/>
  <c r="U80" i="8" s="1"/>
  <c r="V80" i="8" s="1"/>
  <c r="W232" i="8"/>
  <c r="Z232" i="8"/>
  <c r="W11" i="8"/>
  <c r="Z11" i="8"/>
  <c r="W163" i="8"/>
  <c r="Z163" i="8"/>
  <c r="W191" i="8"/>
  <c r="Z191" i="8"/>
  <c r="W156" i="8"/>
  <c r="Z156" i="8"/>
  <c r="W74" i="8"/>
  <c r="Z74" i="8"/>
  <c r="S98" i="8"/>
  <c r="U99" i="8" a="1"/>
  <c r="U99" i="8" s="1"/>
  <c r="V99" i="8" s="1"/>
  <c r="X231" i="8"/>
  <c r="U231" i="8" a="1"/>
  <c r="U231" i="8" s="1"/>
  <c r="V231" i="8" s="1"/>
  <c r="W231" i="8" s="1"/>
  <c r="T9" i="8"/>
  <c r="U10" i="8" a="1"/>
  <c r="U10" i="8" s="1"/>
  <c r="V10" i="8" s="1"/>
  <c r="S161" i="8"/>
  <c r="U162" i="8" a="1"/>
  <c r="U162" i="8" s="1"/>
  <c r="V162" i="8" s="1"/>
  <c r="T189" i="8"/>
  <c r="U190" i="8" a="1"/>
  <c r="U190" i="8" s="1"/>
  <c r="V190" i="8" s="1"/>
  <c r="X204" i="8"/>
  <c r="U204" i="8" a="1"/>
  <c r="U204" i="8" s="1"/>
  <c r="V204" i="8" s="1"/>
  <c r="W204" i="8" s="1"/>
  <c r="S154" i="8"/>
  <c r="U155" i="8" a="1"/>
  <c r="U155" i="8" s="1"/>
  <c r="V155" i="8" s="1"/>
  <c r="T72" i="8"/>
  <c r="U73" i="8" a="1"/>
  <c r="U73" i="8" s="1"/>
  <c r="V73" i="8" s="1"/>
  <c r="Y122" i="8"/>
  <c r="Z122" i="8"/>
  <c r="W241" i="8"/>
  <c r="Z241" i="8"/>
  <c r="W208" i="8"/>
  <c r="Z208" i="8"/>
  <c r="W259" i="8"/>
  <c r="Z259" i="8"/>
  <c r="W68" i="8"/>
  <c r="Z68" i="8"/>
  <c r="W249" i="8"/>
  <c r="Z249" i="8"/>
  <c r="W183" i="8"/>
  <c r="Z183" i="8"/>
  <c r="W103" i="8"/>
  <c r="Z103" i="8"/>
  <c r="S223" i="8"/>
  <c r="U224" i="8" a="1"/>
  <c r="U224" i="8" s="1"/>
  <c r="V224" i="8" s="1"/>
  <c r="Z8" i="8"/>
  <c r="Y8" i="8"/>
  <c r="S239" i="8"/>
  <c r="U240" i="8" a="1"/>
  <c r="U240" i="8" s="1"/>
  <c r="V240" i="8" s="1"/>
  <c r="S206" i="8"/>
  <c r="U207" i="8" a="1"/>
  <c r="U207" i="8" s="1"/>
  <c r="V207" i="8" s="1"/>
  <c r="T257" i="8"/>
  <c r="U258" i="8" a="1"/>
  <c r="U258" i="8" s="1"/>
  <c r="V258" i="8" s="1"/>
  <c r="T66" i="8"/>
  <c r="U67" i="8" a="1"/>
  <c r="U67" i="8" s="1"/>
  <c r="V67" i="8" s="1"/>
  <c r="S247" i="8"/>
  <c r="U248" i="8" a="1"/>
  <c r="U248" i="8" s="1"/>
  <c r="V248" i="8" s="1"/>
  <c r="T265" i="8"/>
  <c r="U266" i="8" a="1"/>
  <c r="U266" i="8" s="1"/>
  <c r="V266" i="8" s="1"/>
  <c r="S181" i="8"/>
  <c r="U182" i="8" a="1"/>
  <c r="U182" i="8" s="1"/>
  <c r="V182" i="8" s="1"/>
  <c r="S101" i="8"/>
  <c r="U102" i="8" a="1"/>
  <c r="U102" i="8" s="1"/>
  <c r="V102" i="8" s="1"/>
  <c r="W152" i="8"/>
  <c r="Z152" i="8"/>
  <c r="W58" i="8"/>
  <c r="Z58" i="8"/>
  <c r="W218" i="8"/>
  <c r="Z218" i="8"/>
  <c r="W228" i="8"/>
  <c r="Z228" i="8"/>
  <c r="W385" i="8"/>
  <c r="Z385" i="8"/>
  <c r="W292" i="8"/>
  <c r="Z292" i="8"/>
  <c r="W116" i="8"/>
  <c r="Z116" i="8"/>
  <c r="S255" i="8"/>
  <c r="U256" i="8" a="1"/>
  <c r="U256" i="8" s="1"/>
  <c r="V256" i="8" s="1"/>
  <c r="S150" i="8"/>
  <c r="U151" i="8" a="1"/>
  <c r="U151" i="8" s="1"/>
  <c r="V151" i="8" s="1"/>
  <c r="X57" i="8"/>
  <c r="U57" i="8" a="1"/>
  <c r="U57" i="8" s="1"/>
  <c r="V57" i="8" s="1"/>
  <c r="W57" i="8" s="1"/>
  <c r="S253" i="8"/>
  <c r="T216" i="8"/>
  <c r="U217" i="8" a="1"/>
  <c r="U217" i="8" s="1"/>
  <c r="V217" i="8" s="1"/>
  <c r="S226" i="8"/>
  <c r="U227" i="8" a="1"/>
  <c r="U227" i="8" s="1"/>
  <c r="V227" i="8" s="1"/>
  <c r="X384" i="8"/>
  <c r="U384" i="8" a="1"/>
  <c r="U384" i="8" s="1"/>
  <c r="V384" i="8" s="1"/>
  <c r="W384" i="8" s="1"/>
  <c r="S290" i="8"/>
  <c r="U291" i="8" a="1"/>
  <c r="U291" i="8" s="1"/>
  <c r="V291" i="8" s="1"/>
  <c r="S114" i="8"/>
  <c r="U115" i="8" a="1"/>
  <c r="U115" i="8" s="1"/>
  <c r="V115" i="8" s="1"/>
  <c r="W142" i="6"/>
  <c r="Z142" i="6"/>
  <c r="W264" i="6"/>
  <c r="Z264" i="6"/>
  <c r="W202" i="6"/>
  <c r="Z202" i="6"/>
  <c r="W243" i="6"/>
  <c r="Z243" i="6"/>
  <c r="W6" i="6"/>
  <c r="Z6" i="6"/>
  <c r="W191" i="6"/>
  <c r="Z191" i="6"/>
  <c r="T69" i="6"/>
  <c r="U70" i="6" a="1"/>
  <c r="U70" i="6" s="1"/>
  <c r="V70" i="6" s="1"/>
  <c r="S26" i="6"/>
  <c r="U27" i="6" a="1"/>
  <c r="U27" i="6" s="1"/>
  <c r="V27" i="6" s="1"/>
  <c r="T262" i="6"/>
  <c r="U263" i="6" a="1"/>
  <c r="U263" i="6" s="1"/>
  <c r="V263" i="6" s="1"/>
  <c r="T200" i="6"/>
  <c r="U201" i="6" a="1"/>
  <c r="U201" i="6" s="1"/>
  <c r="V201" i="6" s="1"/>
  <c r="S241" i="6"/>
  <c r="U242" i="6" a="1"/>
  <c r="U242" i="6" s="1"/>
  <c r="V242" i="6" s="1"/>
  <c r="T4" i="6"/>
  <c r="U5" i="6" a="1"/>
  <c r="U5" i="6" s="1"/>
  <c r="V5" i="6" s="1"/>
  <c r="S189" i="6"/>
  <c r="U190" i="6" a="1"/>
  <c r="U190" i="6" s="1"/>
  <c r="V190" i="6" s="1"/>
  <c r="W325" i="6"/>
  <c r="Z325" i="6"/>
  <c r="W321" i="6"/>
  <c r="Z321" i="6"/>
  <c r="W45" i="6"/>
  <c r="Z45" i="6"/>
  <c r="W55" i="6"/>
  <c r="Z55" i="6"/>
  <c r="W316" i="6"/>
  <c r="Z316" i="6"/>
  <c r="W218" i="6"/>
  <c r="Z218" i="6"/>
  <c r="W289" i="6"/>
  <c r="Z289" i="6"/>
  <c r="S216" i="6"/>
  <c r="U217" i="6" a="1"/>
  <c r="U217" i="6" s="1"/>
  <c r="V217" i="6" s="1"/>
  <c r="T323" i="6"/>
  <c r="U324" i="6" a="1"/>
  <c r="U324" i="6" s="1"/>
  <c r="V324" i="6" s="1"/>
  <c r="S287" i="6"/>
  <c r="U288" i="6" a="1"/>
  <c r="U288" i="6" s="1"/>
  <c r="V288" i="6" s="1"/>
  <c r="S319" i="6"/>
  <c r="U320" i="6" a="1"/>
  <c r="U320" i="6" s="1"/>
  <c r="V320" i="6" s="1"/>
  <c r="Z164" i="6"/>
  <c r="Y164" i="6"/>
  <c r="S43" i="6"/>
  <c r="U44" i="6" a="1"/>
  <c r="U44" i="6" s="1"/>
  <c r="V44" i="6" s="1"/>
  <c r="X54" i="6"/>
  <c r="U54" i="6" a="1"/>
  <c r="U54" i="6" s="1"/>
  <c r="V54" i="6" s="1"/>
  <c r="W54" i="6" s="1"/>
  <c r="W336" i="6"/>
  <c r="Z336" i="6"/>
  <c r="W103" i="6"/>
  <c r="Z103" i="6"/>
  <c r="W352" i="6"/>
  <c r="Z352" i="6"/>
  <c r="W33" i="6"/>
  <c r="Z33" i="6"/>
  <c r="W116" i="6"/>
  <c r="Z116" i="6"/>
  <c r="W255" i="6"/>
  <c r="Z255" i="6"/>
  <c r="X384" i="6"/>
  <c r="U384" i="6" a="1"/>
  <c r="U384" i="6" s="1"/>
  <c r="V384" i="6" s="1"/>
  <c r="W384" i="6" s="1"/>
  <c r="W71" i="6"/>
  <c r="Z71" i="6"/>
  <c r="W178" i="6"/>
  <c r="Z178" i="6"/>
  <c r="X335" i="6"/>
  <c r="U335" i="6" a="1"/>
  <c r="U335" i="6" s="1"/>
  <c r="V335" i="6" s="1"/>
  <c r="W335" i="6" s="1"/>
  <c r="T176" i="6"/>
  <c r="U177" i="6" a="1"/>
  <c r="U177" i="6" s="1"/>
  <c r="V177" i="6" s="1"/>
  <c r="S101" i="6"/>
  <c r="U102" i="6" a="1"/>
  <c r="U102" i="6" s="1"/>
  <c r="V102" i="6" s="1"/>
  <c r="T350" i="6"/>
  <c r="U351" i="6" a="1"/>
  <c r="U351" i="6" s="1"/>
  <c r="V351" i="6" s="1"/>
  <c r="S31" i="6"/>
  <c r="U32" i="6" a="1"/>
  <c r="U32" i="6" s="1"/>
  <c r="V32" i="6" s="1"/>
  <c r="T114" i="6"/>
  <c r="U115" i="6" a="1"/>
  <c r="U115" i="6" s="1"/>
  <c r="V115" i="6" s="1"/>
  <c r="W385" i="6"/>
  <c r="Z385" i="6"/>
  <c r="S314" i="6"/>
  <c r="U315" i="6" a="1"/>
  <c r="U315" i="6" s="1"/>
  <c r="V315" i="6" s="1"/>
  <c r="S267" i="6"/>
  <c r="U268" i="6" a="1"/>
  <c r="U268" i="6" s="1"/>
  <c r="V268" i="6" s="1"/>
  <c r="W28" i="6"/>
  <c r="Z28" i="6"/>
  <c r="W230" i="6"/>
  <c r="Z230" i="6"/>
  <c r="W272" i="6"/>
  <c r="Z272" i="6"/>
  <c r="W373" i="6"/>
  <c r="Z373" i="6"/>
  <c r="T140" i="6"/>
  <c r="U141" i="6" a="1"/>
  <c r="U141" i="6" s="1"/>
  <c r="V141" i="6" s="1"/>
  <c r="S253" i="6"/>
  <c r="U254" i="6" a="1"/>
  <c r="U254" i="6" s="1"/>
  <c r="V254" i="6" s="1"/>
  <c r="W294" i="6"/>
  <c r="Z294" i="6"/>
  <c r="S292" i="6"/>
  <c r="U293" i="6" a="1"/>
  <c r="U293" i="6" s="1"/>
  <c r="V293" i="6" s="1"/>
  <c r="T228" i="6"/>
  <c r="U229" i="6" a="1"/>
  <c r="U229" i="6" s="1"/>
  <c r="V229" i="6" s="1"/>
  <c r="T112" i="6"/>
  <c r="U113" i="6" a="1"/>
  <c r="U113" i="6" s="1"/>
  <c r="V113" i="6" s="1"/>
  <c r="S270" i="6"/>
  <c r="U271" i="6" a="1"/>
  <c r="U271" i="6" s="1"/>
  <c r="V271" i="6" s="1"/>
  <c r="T371" i="6"/>
  <c r="U372" i="6" a="1"/>
  <c r="U372" i="6" s="1"/>
  <c r="V372" i="6" s="1"/>
  <c r="W361" i="6"/>
  <c r="Z361" i="6"/>
  <c r="T359" i="6"/>
  <c r="U360" i="6" a="1"/>
  <c r="U360" i="6" s="1"/>
  <c r="V360" i="6" s="1"/>
  <c r="W340" i="6"/>
  <c r="Z340" i="6"/>
  <c r="W59" i="6"/>
  <c r="Z59" i="6"/>
  <c r="W312" i="6"/>
  <c r="Z312" i="6"/>
  <c r="W304" i="6"/>
  <c r="Z304" i="6"/>
  <c r="W300" i="6"/>
  <c r="Z300" i="6"/>
  <c r="W349" i="6"/>
  <c r="Z349" i="6"/>
  <c r="Z152" i="6"/>
  <c r="Y152" i="6"/>
  <c r="T338" i="6"/>
  <c r="U339" i="6" a="1"/>
  <c r="U339" i="6" s="1"/>
  <c r="V339" i="6" s="1"/>
  <c r="T57" i="6"/>
  <c r="U58" i="6" a="1"/>
  <c r="U58" i="6" s="1"/>
  <c r="V58" i="6" s="1"/>
  <c r="T310" i="6"/>
  <c r="U311" i="6" a="1"/>
  <c r="U311" i="6" s="1"/>
  <c r="V311" i="6" s="1"/>
  <c r="S302" i="6"/>
  <c r="U303" i="6" a="1"/>
  <c r="U303" i="6" s="1"/>
  <c r="V303" i="6" s="1"/>
  <c r="S298" i="6"/>
  <c r="U299" i="6" a="1"/>
  <c r="U299" i="6" s="1"/>
  <c r="V299" i="6" s="1"/>
  <c r="T347" i="6"/>
  <c r="U348" i="6" a="1"/>
  <c r="U348" i="6" s="1"/>
  <c r="V348" i="6" s="1"/>
  <c r="W395" i="3"/>
  <c r="Z395" i="3"/>
  <c r="W50" i="3"/>
  <c r="Z50" i="3"/>
  <c r="W333" i="3"/>
  <c r="Z333" i="3"/>
  <c r="W62" i="3"/>
  <c r="Z62" i="3"/>
  <c r="W230" i="3"/>
  <c r="Z230" i="3"/>
  <c r="W72" i="3"/>
  <c r="Z72" i="3"/>
  <c r="W387" i="3"/>
  <c r="Z387" i="3"/>
  <c r="W242" i="3"/>
  <c r="Z242" i="3"/>
  <c r="W158" i="3"/>
  <c r="Z158" i="3"/>
  <c r="W147" i="3"/>
  <c r="Z147" i="3"/>
  <c r="W90" i="3"/>
  <c r="Z90" i="3"/>
  <c r="W170" i="3"/>
  <c r="Z170" i="3"/>
  <c r="W279" i="3"/>
  <c r="Z279" i="3"/>
  <c r="W307" i="3"/>
  <c r="Z307" i="3"/>
  <c r="W218" i="3"/>
  <c r="Z218" i="3"/>
  <c r="Z339" i="3"/>
  <c r="W339" i="3"/>
  <c r="W134" i="3"/>
  <c r="Z134" i="3"/>
  <c r="W290" i="3"/>
  <c r="Z290" i="3"/>
  <c r="W254" i="3"/>
  <c r="Z254" i="3"/>
  <c r="W109" i="3"/>
  <c r="Z109" i="3"/>
  <c r="Z122" i="3"/>
  <c r="W122" i="3"/>
  <c r="W14" i="3"/>
  <c r="Z14" i="3"/>
  <c r="W39" i="3"/>
  <c r="Z39" i="3"/>
  <c r="W271" i="3"/>
  <c r="Z271" i="3"/>
  <c r="W24" i="3"/>
  <c r="Z24" i="3"/>
  <c r="W326" i="3"/>
  <c r="Z326" i="3"/>
  <c r="W362" i="3"/>
  <c r="Z362" i="3"/>
  <c r="W98" i="3"/>
  <c r="Z98" i="3"/>
  <c r="W192" i="3"/>
  <c r="Z192" i="3"/>
  <c r="W350" i="3"/>
  <c r="Z350" i="3"/>
  <c r="W314" i="3"/>
  <c r="Z314" i="3"/>
  <c r="W206" i="3"/>
  <c r="Z206" i="3"/>
  <c r="W374" i="3"/>
  <c r="Z374" i="3"/>
  <c r="T82" i="3"/>
  <c r="X82" i="3" s="1"/>
  <c r="Y82" i="3" s="1"/>
  <c r="U83" i="3" a="1"/>
  <c r="U83" i="3" s="1"/>
  <c r="V83" i="3" s="1"/>
  <c r="T178" i="3"/>
  <c r="X178" i="3" s="1"/>
  <c r="Y178" i="3" s="1"/>
  <c r="U179" i="3" a="1"/>
  <c r="U179" i="3" s="1"/>
  <c r="V179" i="3" s="1"/>
  <c r="P157" i="3"/>
  <c r="U157" i="3" s="1" a="1"/>
  <c r="U157" i="3" s="1"/>
  <c r="V157" i="3" s="1"/>
  <c r="P58" i="3"/>
  <c r="P21" i="3"/>
  <c r="U21" i="3" s="1" a="1"/>
  <c r="U21" i="3" s="1"/>
  <c r="V21" i="3" s="1"/>
  <c r="P97" i="3"/>
  <c r="U97" i="3" s="1" a="1"/>
  <c r="U97" i="3" s="1"/>
  <c r="V97" i="3" s="1"/>
  <c r="P46" i="3"/>
  <c r="P146" i="3"/>
  <c r="U146" i="3" s="1" a="1"/>
  <c r="U146" i="3" s="1"/>
  <c r="V146" i="3" s="1"/>
  <c r="P298" i="3"/>
  <c r="P265" i="3"/>
  <c r="U265" i="3" s="1" a="1"/>
  <c r="U265" i="3" s="1"/>
  <c r="V265" i="3" s="1"/>
  <c r="P349" i="3"/>
  <c r="U349" i="3" s="1" a="1"/>
  <c r="U349" i="3" s="1"/>
  <c r="V349" i="3" s="1"/>
  <c r="P278" i="3"/>
  <c r="U278" i="3" s="1" a="1"/>
  <c r="U278" i="3" s="1"/>
  <c r="V278" i="3" s="1"/>
  <c r="P189" i="3"/>
  <c r="U189" i="3" s="1" a="1"/>
  <c r="U189" i="3" s="1"/>
  <c r="V189" i="3" s="1"/>
  <c r="P253" i="3"/>
  <c r="U253" i="3" s="1" a="1"/>
  <c r="U253" i="3" s="1"/>
  <c r="V253" i="3" s="1"/>
  <c r="S191" i="3"/>
  <c r="P121" i="3"/>
  <c r="U121" i="3" s="1" a="1"/>
  <c r="U121" i="3" s="1"/>
  <c r="V121" i="3" s="1"/>
  <c r="P313" i="3"/>
  <c r="U313" i="3" s="1" a="1"/>
  <c r="U313" i="3" s="1"/>
  <c r="V313" i="3" s="1"/>
  <c r="P306" i="3"/>
  <c r="Q238" i="3"/>
  <c r="P217" i="3"/>
  <c r="U217" i="3" s="1" a="1"/>
  <c r="U217" i="3" s="1"/>
  <c r="V217" i="3" s="1"/>
  <c r="P205" i="3"/>
  <c r="U205" i="3" s="1" a="1"/>
  <c r="U205" i="3" s="1"/>
  <c r="V205" i="3" s="1"/>
  <c r="P338" i="3"/>
  <c r="U338" i="3" s="1" a="1"/>
  <c r="U338" i="3" s="1"/>
  <c r="V338" i="3" s="1"/>
  <c r="P394" i="3"/>
  <c r="U394" i="3" s="1" a="1"/>
  <c r="U394" i="3" s="1"/>
  <c r="V394" i="3" s="1"/>
  <c r="P133" i="3"/>
  <c r="U133" i="3" s="1" a="1"/>
  <c r="U133" i="3" s="1"/>
  <c r="V133" i="3" s="1"/>
  <c r="P373" i="3"/>
  <c r="U373" i="3" s="1" a="1"/>
  <c r="U373" i="3" s="1"/>
  <c r="V373" i="3" s="1"/>
  <c r="Q169" i="3"/>
  <c r="U169" i="3" s="1" a="1"/>
  <c r="U169" i="3" s="1"/>
  <c r="V169" i="3" s="1"/>
  <c r="P383" i="3"/>
  <c r="P13" i="3"/>
  <c r="U13" i="3" s="1" a="1"/>
  <c r="U13" i="3" s="1"/>
  <c r="V13" i="3" s="1"/>
  <c r="P49" i="3"/>
  <c r="U49" i="3" s="1" a="1"/>
  <c r="U49" i="3" s="1"/>
  <c r="V49" i="3" s="1"/>
  <c r="P69" i="3"/>
  <c r="U69" i="3" s="1" a="1"/>
  <c r="U69" i="3" s="1"/>
  <c r="V69" i="3" s="1"/>
  <c r="P301" i="3"/>
  <c r="P287" i="3"/>
  <c r="P332" i="3"/>
  <c r="U332" i="3" s="1" a="1"/>
  <c r="U332" i="3" s="1"/>
  <c r="V332" i="3" s="1"/>
  <c r="P38" i="3"/>
  <c r="U38" i="3" s="1" a="1"/>
  <c r="U38" i="3" s="1"/>
  <c r="V38" i="3" s="1"/>
  <c r="P227" i="3"/>
  <c r="P296" i="3"/>
  <c r="P263" i="3"/>
  <c r="P270" i="3"/>
  <c r="U270" i="3" s="1" a="1"/>
  <c r="U270" i="3" s="1"/>
  <c r="V270" i="3" s="1"/>
  <c r="P61" i="3"/>
  <c r="U61" i="3" s="1" a="1"/>
  <c r="U61" i="3" s="1"/>
  <c r="V61" i="3" s="1"/>
  <c r="P386" i="3"/>
  <c r="U386" i="3" s="1" a="1"/>
  <c r="U386" i="3" s="1"/>
  <c r="V386" i="3" s="1"/>
  <c r="R108" i="3"/>
  <c r="U108" i="3" s="1" a="1"/>
  <c r="U108" i="3" s="1"/>
  <c r="V108" i="3" s="1"/>
  <c r="Q229" i="3"/>
  <c r="U229" i="3" s="1" a="1"/>
  <c r="U229" i="3" s="1"/>
  <c r="V229" i="3" s="1"/>
  <c r="Q289" i="3"/>
  <c r="U289" i="3" s="1" a="1"/>
  <c r="U289" i="3" s="1"/>
  <c r="V289" i="3" s="1"/>
  <c r="P117" i="3"/>
  <c r="S23" i="3"/>
  <c r="P10" i="3"/>
  <c r="P361" i="3"/>
  <c r="U361" i="3" s="1" a="1"/>
  <c r="U361" i="3" s="1"/>
  <c r="V361" i="3" s="1"/>
  <c r="P241" i="3"/>
  <c r="U241" i="3" s="1" a="1"/>
  <c r="U241" i="3" s="1"/>
  <c r="V241" i="3" s="1"/>
  <c r="P325" i="3"/>
  <c r="U325" i="3" s="1" a="1"/>
  <c r="U325" i="3" s="1"/>
  <c r="V325" i="3" s="1"/>
  <c r="S71" i="3"/>
  <c r="W97" i="15" l="1"/>
  <c r="Z97" i="15"/>
  <c r="T91" i="15"/>
  <c r="U92" i="15" a="1"/>
  <c r="U92" i="15" s="1"/>
  <c r="V92" i="15" s="1"/>
  <c r="T108" i="15"/>
  <c r="T112" i="15"/>
  <c r="T95" i="15"/>
  <c r="U96" i="15" a="1"/>
  <c r="U96" i="15" s="1"/>
  <c r="V96" i="15" s="1"/>
  <c r="W56" i="15"/>
  <c r="Z56" i="15"/>
  <c r="X90" i="15"/>
  <c r="U90" i="15" a="1"/>
  <c r="U90" i="15" s="1"/>
  <c r="V90" i="15" s="1"/>
  <c r="W90" i="15" s="1"/>
  <c r="T115" i="15"/>
  <c r="T54" i="15"/>
  <c r="U55" i="15" a="1"/>
  <c r="U55" i="15" s="1"/>
  <c r="V55" i="15" s="1"/>
  <c r="W19" i="15"/>
  <c r="Z19" i="15"/>
  <c r="W10" i="15"/>
  <c r="Z10" i="15"/>
  <c r="W14" i="15"/>
  <c r="Z14" i="15"/>
  <c r="T17" i="15"/>
  <c r="U18" i="15" a="1"/>
  <c r="U18" i="15" s="1"/>
  <c r="V18" i="15" s="1"/>
  <c r="T8" i="15"/>
  <c r="U9" i="15" a="1"/>
  <c r="U9" i="15" s="1"/>
  <c r="V9" i="15" s="1"/>
  <c r="T12" i="15"/>
  <c r="U13" i="15" a="1"/>
  <c r="U13" i="15" s="1"/>
  <c r="V13" i="15" s="1"/>
  <c r="W46" i="15"/>
  <c r="Z46" i="15"/>
  <c r="W93" i="15"/>
  <c r="Z93" i="15"/>
  <c r="X45" i="15"/>
  <c r="U45" i="15" a="1"/>
  <c r="U45" i="15" s="1"/>
  <c r="V45" i="15" s="1"/>
  <c r="W45" i="15" s="1"/>
  <c r="W26" i="15"/>
  <c r="Z26" i="15"/>
  <c r="X25" i="15"/>
  <c r="U25" i="15" a="1"/>
  <c r="U25" i="15" s="1"/>
  <c r="V25" i="15" s="1"/>
  <c r="W25" i="15" s="1"/>
  <c r="W67" i="15"/>
  <c r="Z67" i="15"/>
  <c r="X66" i="15"/>
  <c r="U66" i="15" a="1"/>
  <c r="U66" i="15" s="1"/>
  <c r="V66" i="15" s="1"/>
  <c r="W66" i="15" s="1"/>
  <c r="Z2" i="15"/>
  <c r="Y2" i="15"/>
  <c r="W58" i="12"/>
  <c r="Z58" i="12"/>
  <c r="X81" i="12"/>
  <c r="U81" i="12" a="1"/>
  <c r="U81" i="12" s="1"/>
  <c r="V81" i="12" s="1"/>
  <c r="W81" i="12" s="1"/>
  <c r="T56" i="12"/>
  <c r="U57" i="12" a="1"/>
  <c r="U57" i="12" s="1"/>
  <c r="V57" i="12" s="1"/>
  <c r="T106" i="12"/>
  <c r="W82" i="12"/>
  <c r="Z82" i="12"/>
  <c r="W4" i="12"/>
  <c r="Z4" i="12"/>
  <c r="W22" i="12"/>
  <c r="Z22" i="12"/>
  <c r="W33" i="12"/>
  <c r="Z33" i="12"/>
  <c r="X3" i="12"/>
  <c r="U3" i="12" a="1"/>
  <c r="U3" i="12" s="1"/>
  <c r="V3" i="12" s="1"/>
  <c r="W3" i="12" s="1"/>
  <c r="T20" i="12"/>
  <c r="U21" i="12" a="1"/>
  <c r="U21" i="12" s="1"/>
  <c r="V21" i="12" s="1"/>
  <c r="X32" i="12"/>
  <c r="U32" i="12" a="1"/>
  <c r="U32" i="12" s="1"/>
  <c r="V32" i="12" s="1"/>
  <c r="W32" i="12" s="1"/>
  <c r="Z93" i="12"/>
  <c r="Y93" i="12"/>
  <c r="W71" i="12"/>
  <c r="Z71" i="12"/>
  <c r="W8" i="12"/>
  <c r="Z8" i="12"/>
  <c r="W45" i="12"/>
  <c r="Z45" i="12"/>
  <c r="T109" i="12"/>
  <c r="T27" i="12"/>
  <c r="U28" i="12" a="1"/>
  <c r="U28" i="12" s="1"/>
  <c r="V28" i="12" s="1"/>
  <c r="T69" i="12"/>
  <c r="U70" i="12" a="1"/>
  <c r="U70" i="12" s="1"/>
  <c r="V70" i="12" s="1"/>
  <c r="T6" i="12"/>
  <c r="U7" i="12" a="1"/>
  <c r="U7" i="12" s="1"/>
  <c r="V7" i="12" s="1"/>
  <c r="W67" i="12"/>
  <c r="Z67" i="12"/>
  <c r="X44" i="12"/>
  <c r="U44" i="12" a="1"/>
  <c r="U44" i="12" s="1"/>
  <c r="V44" i="12" s="1"/>
  <c r="W44" i="12" s="1"/>
  <c r="W29" i="12"/>
  <c r="Z29" i="12"/>
  <c r="T65" i="12"/>
  <c r="U66" i="12" a="1"/>
  <c r="U66" i="12" s="1"/>
  <c r="V66" i="12" s="1"/>
  <c r="W35" i="10"/>
  <c r="Z35" i="10"/>
  <c r="X34" i="10"/>
  <c r="U34" i="10" a="1"/>
  <c r="U34" i="10" s="1"/>
  <c r="V34" i="10" s="1"/>
  <c r="W34" i="10" s="1"/>
  <c r="T55" i="10"/>
  <c r="U56" i="10" a="1"/>
  <c r="U56" i="10" s="1"/>
  <c r="V56" i="10" s="1"/>
  <c r="T122" i="10"/>
  <c r="U123" i="10" a="1"/>
  <c r="U123" i="10" s="1"/>
  <c r="V123" i="10" s="1"/>
  <c r="T101" i="10"/>
  <c r="U102" i="10" a="1"/>
  <c r="U102" i="10" s="1"/>
  <c r="V102" i="10" s="1"/>
  <c r="X54" i="10"/>
  <c r="U54" i="10" a="1"/>
  <c r="U54" i="10" s="1"/>
  <c r="V54" i="10" s="1"/>
  <c r="W54" i="10" s="1"/>
  <c r="W149" i="10"/>
  <c r="Z149" i="10"/>
  <c r="W9" i="10"/>
  <c r="Z9" i="10"/>
  <c r="Z162" i="10"/>
  <c r="Y162" i="10"/>
  <c r="X89" i="10"/>
  <c r="U89" i="10" a="1"/>
  <c r="U89" i="10" s="1"/>
  <c r="V89" i="10" s="1"/>
  <c r="W89" i="10" s="1"/>
  <c r="X148" i="10"/>
  <c r="U148" i="10" a="1"/>
  <c r="U148" i="10" s="1"/>
  <c r="V148" i="10" s="1"/>
  <c r="W148" i="10" s="1"/>
  <c r="T7" i="10"/>
  <c r="U8" i="10" a="1"/>
  <c r="U8" i="10" s="1"/>
  <c r="V8" i="10" s="1"/>
  <c r="W114" i="10"/>
  <c r="Z114" i="10"/>
  <c r="W144" i="10"/>
  <c r="Z144" i="10"/>
  <c r="W137" i="10"/>
  <c r="Z137" i="10"/>
  <c r="T112" i="10"/>
  <c r="U113" i="10" a="1"/>
  <c r="U113" i="10" s="1"/>
  <c r="V113" i="10" s="1"/>
  <c r="T142" i="10"/>
  <c r="U143" i="10" a="1"/>
  <c r="U143" i="10" s="1"/>
  <c r="V143" i="10" s="1"/>
  <c r="X136" i="10"/>
  <c r="U136" i="10" a="1"/>
  <c r="U136" i="10" s="1"/>
  <c r="V136" i="10" s="1"/>
  <c r="W136" i="10" s="1"/>
  <c r="W127" i="10"/>
  <c r="Z127" i="10"/>
  <c r="W48" i="10"/>
  <c r="Z48" i="10"/>
  <c r="T104" i="10"/>
  <c r="U105" i="10" a="1"/>
  <c r="U105" i="10" s="1"/>
  <c r="V105" i="10" s="1"/>
  <c r="T125" i="10"/>
  <c r="U126" i="10" a="1"/>
  <c r="U126" i="10" s="1"/>
  <c r="V126" i="10" s="1"/>
  <c r="Z111" i="10"/>
  <c r="Y111" i="10"/>
  <c r="T46" i="10"/>
  <c r="U47" i="10" a="1"/>
  <c r="U47" i="10" s="1"/>
  <c r="V47" i="10" s="1"/>
  <c r="T26" i="10"/>
  <c r="U27" i="10" a="1"/>
  <c r="U27" i="10" s="1"/>
  <c r="V27" i="10" s="1"/>
  <c r="W103" i="10"/>
  <c r="Z103" i="10"/>
  <c r="W15" i="10"/>
  <c r="Z15" i="10"/>
  <c r="W19" i="10"/>
  <c r="Z19" i="10"/>
  <c r="W57" i="10"/>
  <c r="Z57" i="10"/>
  <c r="T13" i="10"/>
  <c r="U14" i="10" a="1"/>
  <c r="U14" i="10" s="1"/>
  <c r="V14" i="10" s="1"/>
  <c r="X18" i="10"/>
  <c r="U18" i="10" a="1"/>
  <c r="U18" i="10" s="1"/>
  <c r="V18" i="10" s="1"/>
  <c r="W18" i="10" s="1"/>
  <c r="T165" i="10"/>
  <c r="W124" i="10"/>
  <c r="Z124" i="10"/>
  <c r="W39" i="10"/>
  <c r="Z39" i="10"/>
  <c r="W94" i="10"/>
  <c r="Z94" i="10"/>
  <c r="W106" i="10"/>
  <c r="Z106" i="10"/>
  <c r="W28" i="10"/>
  <c r="Z28" i="10"/>
  <c r="X38" i="10"/>
  <c r="U38" i="10" a="1"/>
  <c r="U38" i="10" s="1"/>
  <c r="V38" i="10" s="1"/>
  <c r="W38" i="10" s="1"/>
  <c r="T92" i="10"/>
  <c r="U93" i="10" a="1"/>
  <c r="U93" i="10" s="1"/>
  <c r="V93" i="10" s="1"/>
  <c r="T90" i="10"/>
  <c r="U91" i="10" a="1"/>
  <c r="U91" i="10" s="1"/>
  <c r="V91" i="10" s="1"/>
  <c r="W73" i="8"/>
  <c r="Z73" i="8"/>
  <c r="W258" i="8"/>
  <c r="Z258" i="8"/>
  <c r="X72" i="8"/>
  <c r="U72" i="8" a="1"/>
  <c r="U72" i="8" s="1"/>
  <c r="V72" i="8" s="1"/>
  <c r="W72" i="8" s="1"/>
  <c r="T225" i="8"/>
  <c r="U226" i="8" a="1"/>
  <c r="U226" i="8" s="1"/>
  <c r="V226" i="8" s="1"/>
  <c r="X257" i="8"/>
  <c r="U257" i="8" a="1"/>
  <c r="U257" i="8" s="1"/>
  <c r="V257" i="8" s="1"/>
  <c r="W257" i="8" s="1"/>
  <c r="W155" i="8"/>
  <c r="Z155" i="8"/>
  <c r="W99" i="8"/>
  <c r="Z99" i="8"/>
  <c r="W274" i="8"/>
  <c r="Z274" i="8"/>
  <c r="W91" i="8"/>
  <c r="Z91" i="8"/>
  <c r="Z124" i="8"/>
  <c r="Y124" i="8"/>
  <c r="T254" i="8"/>
  <c r="U255" i="8" a="1"/>
  <c r="U255" i="8" s="1"/>
  <c r="V255" i="8" s="1"/>
  <c r="X66" i="8"/>
  <c r="U66" i="8" a="1"/>
  <c r="U66" i="8" s="1"/>
  <c r="V66" i="8" s="1"/>
  <c r="W66" i="8" s="1"/>
  <c r="W227" i="8"/>
  <c r="Z227" i="8"/>
  <c r="W217" i="8"/>
  <c r="Z217" i="8"/>
  <c r="W102" i="8"/>
  <c r="Z102" i="8"/>
  <c r="W207" i="8"/>
  <c r="Z207" i="8"/>
  <c r="T153" i="8"/>
  <c r="U154" i="8" a="1"/>
  <c r="U154" i="8" s="1"/>
  <c r="V154" i="8" s="1"/>
  <c r="T97" i="8"/>
  <c r="U98" i="8" a="1"/>
  <c r="U98" i="8" s="1"/>
  <c r="V98" i="8" s="1"/>
  <c r="T272" i="8"/>
  <c r="U273" i="8" a="1"/>
  <c r="U273" i="8" s="1"/>
  <c r="V273" i="8" s="1"/>
  <c r="Z322" i="8"/>
  <c r="Y322" i="8"/>
  <c r="T89" i="8"/>
  <c r="U90" i="8" a="1"/>
  <c r="U90" i="8" s="1"/>
  <c r="V90" i="8" s="1"/>
  <c r="T301" i="8"/>
  <c r="U302" i="8" a="1"/>
  <c r="U302" i="8" s="1"/>
  <c r="V302" i="8" s="1"/>
  <c r="X216" i="8"/>
  <c r="U216" i="8" a="1"/>
  <c r="U216" i="8" s="1"/>
  <c r="V216" i="8" s="1"/>
  <c r="W216" i="8" s="1"/>
  <c r="T100" i="8"/>
  <c r="U101" i="8" a="1"/>
  <c r="U101" i="8" s="1"/>
  <c r="V101" i="8" s="1"/>
  <c r="T205" i="8"/>
  <c r="U206" i="8" a="1"/>
  <c r="U206" i="8" s="1"/>
  <c r="V206" i="8" s="1"/>
  <c r="W80" i="8"/>
  <c r="Z80" i="8"/>
  <c r="W26" i="8"/>
  <c r="Z26" i="8"/>
  <c r="W170" i="8"/>
  <c r="Z170" i="8"/>
  <c r="W159" i="8"/>
  <c r="Z159" i="8"/>
  <c r="W67" i="8"/>
  <c r="Z67" i="8"/>
  <c r="T110" i="8"/>
  <c r="U111" i="8" a="1"/>
  <c r="U111" i="8" s="1"/>
  <c r="V111" i="8" s="1"/>
  <c r="W45" i="8"/>
  <c r="Z45" i="8"/>
  <c r="W182" i="8"/>
  <c r="Z182" i="8"/>
  <c r="W240" i="8"/>
  <c r="Z240" i="8"/>
  <c r="Z204" i="8"/>
  <c r="Y204" i="8"/>
  <c r="T78" i="8"/>
  <c r="U79" i="8" a="1"/>
  <c r="U79" i="8" s="1"/>
  <c r="V79" i="8" s="1"/>
  <c r="X25" i="8"/>
  <c r="U25" i="8" a="1"/>
  <c r="U25" i="8" s="1"/>
  <c r="V25" i="8" s="1"/>
  <c r="W25" i="8" s="1"/>
  <c r="T168" i="8"/>
  <c r="U169" i="8" a="1"/>
  <c r="U169" i="8" s="1"/>
  <c r="V169" i="8" s="1"/>
  <c r="T157" i="8"/>
  <c r="U158" i="8" a="1"/>
  <c r="U158" i="8" s="1"/>
  <c r="V158" i="8" s="1"/>
  <c r="X9" i="8"/>
  <c r="U9" i="8" a="1"/>
  <c r="U9" i="8" s="1"/>
  <c r="V9" i="8" s="1"/>
  <c r="W9" i="8" s="1"/>
  <c r="T252" i="8"/>
  <c r="U253" i="8" a="1"/>
  <c r="U253" i="8" s="1"/>
  <c r="V253" i="8" s="1"/>
  <c r="T180" i="8"/>
  <c r="U181" i="8" a="1"/>
  <c r="U181" i="8" s="1"/>
  <c r="V181" i="8" s="1"/>
  <c r="T238" i="8"/>
  <c r="U239" i="8" a="1"/>
  <c r="U239" i="8" s="1"/>
  <c r="V239" i="8" s="1"/>
  <c r="W190" i="8"/>
  <c r="Z190" i="8"/>
  <c r="W107" i="8"/>
  <c r="Z107" i="8"/>
  <c r="W194" i="8"/>
  <c r="Z194" i="8"/>
  <c r="W266" i="8"/>
  <c r="Z266" i="8"/>
  <c r="X189" i="8"/>
  <c r="U189" i="8" a="1"/>
  <c r="U189" i="8" s="1"/>
  <c r="V189" i="8" s="1"/>
  <c r="W189" i="8" s="1"/>
  <c r="T105" i="8"/>
  <c r="U106" i="8" a="1"/>
  <c r="U106" i="8" s="1"/>
  <c r="V106" i="8" s="1"/>
  <c r="T192" i="8"/>
  <c r="U193" i="8" a="1"/>
  <c r="U193" i="8" s="1"/>
  <c r="V193" i="8" s="1"/>
  <c r="W256" i="8"/>
  <c r="Z256" i="8"/>
  <c r="T43" i="8"/>
  <c r="U44" i="8" a="1"/>
  <c r="U44" i="8" s="1"/>
  <c r="V44" i="8" s="1"/>
  <c r="W115" i="8"/>
  <c r="Z115" i="8"/>
  <c r="T113" i="8"/>
  <c r="U114" i="8" a="1"/>
  <c r="U114" i="8" s="1"/>
  <c r="V114" i="8" s="1"/>
  <c r="Z57" i="8"/>
  <c r="Y57" i="8"/>
  <c r="X265" i="8"/>
  <c r="U265" i="8" a="1"/>
  <c r="U265" i="8" s="1"/>
  <c r="V265" i="8" s="1"/>
  <c r="W265" i="8" s="1"/>
  <c r="W162" i="8"/>
  <c r="Z162" i="8"/>
  <c r="W187" i="8"/>
  <c r="Z187" i="8"/>
  <c r="W235" i="8"/>
  <c r="Z235" i="8"/>
  <c r="W303" i="8"/>
  <c r="Z303" i="8"/>
  <c r="Z231" i="8"/>
  <c r="Y231" i="8"/>
  <c r="W291" i="8"/>
  <c r="Z291" i="8"/>
  <c r="W151" i="8"/>
  <c r="Z151" i="8"/>
  <c r="W224" i="8"/>
  <c r="Z224" i="8"/>
  <c r="T160" i="8"/>
  <c r="U161" i="8" a="1"/>
  <c r="U161" i="8" s="1"/>
  <c r="V161" i="8" s="1"/>
  <c r="T185" i="8"/>
  <c r="U186" i="8" a="1"/>
  <c r="U186" i="8" s="1"/>
  <c r="V186" i="8" s="1"/>
  <c r="T233" i="8"/>
  <c r="U234" i="8" a="1"/>
  <c r="U234" i="8" s="1"/>
  <c r="V234" i="8" s="1"/>
  <c r="T267" i="8"/>
  <c r="U268" i="8" a="1"/>
  <c r="U268" i="8" s="1"/>
  <c r="V268" i="8" s="1"/>
  <c r="Z384" i="8"/>
  <c r="Y384" i="8"/>
  <c r="W248" i="8"/>
  <c r="Z248" i="8"/>
  <c r="T289" i="8"/>
  <c r="U290" i="8" a="1"/>
  <c r="U290" i="8" s="1"/>
  <c r="V290" i="8" s="1"/>
  <c r="T149" i="8"/>
  <c r="U150" i="8" a="1"/>
  <c r="U150" i="8" s="1"/>
  <c r="V150" i="8" s="1"/>
  <c r="T246" i="8"/>
  <c r="U247" i="8" a="1"/>
  <c r="U247" i="8" s="1"/>
  <c r="V247" i="8" s="1"/>
  <c r="T222" i="8"/>
  <c r="U223" i="8" a="1"/>
  <c r="U223" i="8" s="1"/>
  <c r="V223" i="8" s="1"/>
  <c r="W10" i="8"/>
  <c r="Z10" i="8"/>
  <c r="W269" i="8"/>
  <c r="Z269" i="8"/>
  <c r="W112" i="8"/>
  <c r="Z112" i="8"/>
  <c r="W115" i="6"/>
  <c r="Z115" i="6"/>
  <c r="W360" i="6"/>
  <c r="Z360" i="6"/>
  <c r="W32" i="6"/>
  <c r="Z32" i="6"/>
  <c r="W288" i="6"/>
  <c r="Z288" i="6"/>
  <c r="W242" i="6"/>
  <c r="Z242" i="6"/>
  <c r="W348" i="6"/>
  <c r="Z348" i="6"/>
  <c r="W299" i="6"/>
  <c r="Z299" i="6"/>
  <c r="T297" i="6"/>
  <c r="U298" i="6" a="1"/>
  <c r="U298" i="6" s="1"/>
  <c r="V298" i="6" s="1"/>
  <c r="X359" i="6"/>
  <c r="U359" i="6" a="1"/>
  <c r="U359" i="6" s="1"/>
  <c r="V359" i="6" s="1"/>
  <c r="W359" i="6" s="1"/>
  <c r="W254" i="6"/>
  <c r="Z254" i="6"/>
  <c r="T30" i="6"/>
  <c r="U31" i="6" a="1"/>
  <c r="U31" i="6" s="1"/>
  <c r="V31" i="6" s="1"/>
  <c r="T286" i="6"/>
  <c r="U287" i="6" a="1"/>
  <c r="U287" i="6" s="1"/>
  <c r="V287" i="6" s="1"/>
  <c r="T240" i="6"/>
  <c r="U241" i="6" a="1"/>
  <c r="U241" i="6" s="1"/>
  <c r="V241" i="6" s="1"/>
  <c r="W303" i="6"/>
  <c r="Z303" i="6"/>
  <c r="T252" i="6"/>
  <c r="U253" i="6" a="1"/>
  <c r="U253" i="6" s="1"/>
  <c r="V253" i="6" s="1"/>
  <c r="W351" i="6"/>
  <c r="Z351" i="6"/>
  <c r="W324" i="6"/>
  <c r="Z324" i="6"/>
  <c r="W201" i="6"/>
  <c r="Z201" i="6"/>
  <c r="T291" i="6"/>
  <c r="U292" i="6" a="1"/>
  <c r="U292" i="6" s="1"/>
  <c r="V292" i="6" s="1"/>
  <c r="T301" i="6"/>
  <c r="U302" i="6" a="1"/>
  <c r="U302" i="6" s="1"/>
  <c r="V302" i="6" s="1"/>
  <c r="W141" i="6"/>
  <c r="Z141" i="6"/>
  <c r="X350" i="6"/>
  <c r="U350" i="6" a="1"/>
  <c r="U350" i="6" s="1"/>
  <c r="V350" i="6" s="1"/>
  <c r="W350" i="6" s="1"/>
  <c r="Z384" i="6"/>
  <c r="Y384" i="6"/>
  <c r="X323" i="6"/>
  <c r="U323" i="6" a="1"/>
  <c r="U323" i="6" s="1"/>
  <c r="V323" i="6" s="1"/>
  <c r="W323" i="6" s="1"/>
  <c r="X200" i="6"/>
  <c r="U200" i="6" a="1"/>
  <c r="U200" i="6" s="1"/>
  <c r="V200" i="6" s="1"/>
  <c r="W200" i="6" s="1"/>
  <c r="W311" i="6"/>
  <c r="Z311" i="6"/>
  <c r="W372" i="6"/>
  <c r="Z372" i="6"/>
  <c r="X140" i="6"/>
  <c r="U140" i="6" a="1"/>
  <c r="U140" i="6" s="1"/>
  <c r="V140" i="6" s="1"/>
  <c r="W140" i="6" s="1"/>
  <c r="W268" i="6"/>
  <c r="Z268" i="6"/>
  <c r="W102" i="6"/>
  <c r="Z102" i="6"/>
  <c r="W217" i="6"/>
  <c r="Z217" i="6"/>
  <c r="W263" i="6"/>
  <c r="Z263" i="6"/>
  <c r="W5" i="6"/>
  <c r="Z5" i="6"/>
  <c r="X310" i="6"/>
  <c r="U310" i="6" a="1"/>
  <c r="U310" i="6" s="1"/>
  <c r="V310" i="6" s="1"/>
  <c r="W310" i="6" s="1"/>
  <c r="X371" i="6"/>
  <c r="U371" i="6" a="1"/>
  <c r="U371" i="6" s="1"/>
  <c r="V371" i="6" s="1"/>
  <c r="W371" i="6" s="1"/>
  <c r="W113" i="6"/>
  <c r="Z113" i="6"/>
  <c r="T266" i="6"/>
  <c r="U267" i="6" a="1"/>
  <c r="U267" i="6" s="1"/>
  <c r="V267" i="6" s="1"/>
  <c r="T100" i="6"/>
  <c r="U101" i="6" a="1"/>
  <c r="U101" i="6" s="1"/>
  <c r="V101" i="6" s="1"/>
  <c r="Z54" i="6"/>
  <c r="Y54" i="6"/>
  <c r="T215" i="6"/>
  <c r="U216" i="6" a="1"/>
  <c r="U216" i="6" s="1"/>
  <c r="V216" i="6" s="1"/>
  <c r="X262" i="6"/>
  <c r="U262" i="6" a="1"/>
  <c r="U262" i="6" s="1"/>
  <c r="V262" i="6" s="1"/>
  <c r="W262" i="6" s="1"/>
  <c r="W320" i="6"/>
  <c r="Z320" i="6"/>
  <c r="T318" i="6"/>
  <c r="U319" i="6" a="1"/>
  <c r="U319" i="6" s="1"/>
  <c r="V319" i="6" s="1"/>
  <c r="W58" i="6"/>
  <c r="Z58" i="6"/>
  <c r="W271" i="6"/>
  <c r="Z271" i="6"/>
  <c r="X112" i="6"/>
  <c r="U112" i="6" a="1"/>
  <c r="U112" i="6" s="1"/>
  <c r="V112" i="6" s="1"/>
  <c r="W112" i="6" s="1"/>
  <c r="W315" i="6"/>
  <c r="Z315" i="6"/>
  <c r="W177" i="6"/>
  <c r="Z177" i="6"/>
  <c r="W44" i="6"/>
  <c r="Z44" i="6"/>
  <c r="W27" i="6"/>
  <c r="Z27" i="6"/>
  <c r="X57" i="6"/>
  <c r="U57" i="6" a="1"/>
  <c r="U57" i="6" s="1"/>
  <c r="V57" i="6" s="1"/>
  <c r="W57" i="6" s="1"/>
  <c r="T269" i="6"/>
  <c r="U270" i="6" a="1"/>
  <c r="U270" i="6" s="1"/>
  <c r="V270" i="6" s="1"/>
  <c r="W229" i="6"/>
  <c r="Z229" i="6"/>
  <c r="T313" i="6"/>
  <c r="U314" i="6" a="1"/>
  <c r="U314" i="6" s="1"/>
  <c r="V314" i="6" s="1"/>
  <c r="X176" i="6"/>
  <c r="U176" i="6" a="1"/>
  <c r="U176" i="6" s="1"/>
  <c r="V176" i="6" s="1"/>
  <c r="W176" i="6" s="1"/>
  <c r="T42" i="6"/>
  <c r="U43" i="6" a="1"/>
  <c r="U43" i="6" s="1"/>
  <c r="V43" i="6" s="1"/>
  <c r="T25" i="6"/>
  <c r="U26" i="6" a="1"/>
  <c r="U26" i="6" s="1"/>
  <c r="V26" i="6" s="1"/>
  <c r="X4" i="6"/>
  <c r="U4" i="6" a="1"/>
  <c r="U4" i="6" s="1"/>
  <c r="V4" i="6" s="1"/>
  <c r="W4" i="6" s="1"/>
  <c r="W339" i="6"/>
  <c r="Z339" i="6"/>
  <c r="X228" i="6"/>
  <c r="U228" i="6" a="1"/>
  <c r="U228" i="6" s="1"/>
  <c r="V228" i="6" s="1"/>
  <c r="W228" i="6" s="1"/>
  <c r="W190" i="6"/>
  <c r="Z190" i="6"/>
  <c r="W70" i="6"/>
  <c r="Z70" i="6"/>
  <c r="X347" i="6"/>
  <c r="U347" i="6" a="1"/>
  <c r="U347" i="6" s="1"/>
  <c r="V347" i="6" s="1"/>
  <c r="W347" i="6" s="1"/>
  <c r="X114" i="6"/>
  <c r="U114" i="6" a="1"/>
  <c r="U114" i="6" s="1"/>
  <c r="V114" i="6" s="1"/>
  <c r="W114" i="6" s="1"/>
  <c r="X338" i="6"/>
  <c r="U338" i="6" a="1"/>
  <c r="U338" i="6" s="1"/>
  <c r="V338" i="6" s="1"/>
  <c r="W338" i="6" s="1"/>
  <c r="W293" i="6"/>
  <c r="Z293" i="6"/>
  <c r="Y335" i="6"/>
  <c r="Z335" i="6"/>
  <c r="T188" i="6"/>
  <c r="U189" i="6" a="1"/>
  <c r="U189" i="6" s="1"/>
  <c r="V189" i="6" s="1"/>
  <c r="X69" i="6"/>
  <c r="U69" i="6" a="1"/>
  <c r="U69" i="6" s="1"/>
  <c r="V69" i="6" s="1"/>
  <c r="W69" i="6" s="1"/>
  <c r="W394" i="3"/>
  <c r="Z394" i="3"/>
  <c r="W97" i="3"/>
  <c r="Z97" i="3"/>
  <c r="W49" i="3"/>
  <c r="Z49" i="3"/>
  <c r="Z313" i="3"/>
  <c r="W313" i="3"/>
  <c r="W21" i="3"/>
  <c r="Z21" i="3"/>
  <c r="W121" i="3"/>
  <c r="Z121" i="3"/>
  <c r="W179" i="3"/>
  <c r="Z179" i="3"/>
  <c r="Z229" i="3"/>
  <c r="W229" i="3"/>
  <c r="W157" i="3"/>
  <c r="Z157" i="3"/>
  <c r="W325" i="3"/>
  <c r="Z325" i="3"/>
  <c r="W189" i="3"/>
  <c r="Z189" i="3"/>
  <c r="W13" i="3"/>
  <c r="Z13" i="3"/>
  <c r="W373" i="3"/>
  <c r="Z373" i="3"/>
  <c r="W241" i="3"/>
  <c r="Z241" i="3"/>
  <c r="W133" i="3"/>
  <c r="Z133" i="3"/>
  <c r="W278" i="3"/>
  <c r="Z278" i="3"/>
  <c r="W83" i="3"/>
  <c r="Z83" i="3"/>
  <c r="W61" i="3"/>
  <c r="Z61" i="3"/>
  <c r="W253" i="3"/>
  <c r="Z253" i="3"/>
  <c r="Z349" i="3"/>
  <c r="W349" i="3"/>
  <c r="W108" i="3"/>
  <c r="Z108" i="3"/>
  <c r="Z361" i="3"/>
  <c r="W361" i="3"/>
  <c r="W38" i="3"/>
  <c r="Z38" i="3"/>
  <c r="W338" i="3"/>
  <c r="Z338" i="3"/>
  <c r="W265" i="3"/>
  <c r="Z265" i="3"/>
  <c r="W169" i="3"/>
  <c r="Z169" i="3"/>
  <c r="Z205" i="3"/>
  <c r="W205" i="3"/>
  <c r="W69" i="3"/>
  <c r="Z69" i="3"/>
  <c r="W270" i="3"/>
  <c r="Z270" i="3"/>
  <c r="W217" i="3"/>
  <c r="Z217" i="3"/>
  <c r="W386" i="3"/>
  <c r="Z386" i="3"/>
  <c r="W332" i="3"/>
  <c r="Z332" i="3"/>
  <c r="W146" i="3"/>
  <c r="Z146" i="3"/>
  <c r="W289" i="3"/>
  <c r="Z289" i="3"/>
  <c r="U178" i="3" a="1"/>
  <c r="U178" i="3" s="1"/>
  <c r="V178" i="3" s="1"/>
  <c r="U82" i="3" a="1"/>
  <c r="U82" i="3" s="1"/>
  <c r="V82" i="3" s="1"/>
  <c r="Q300" i="3"/>
  <c r="U300" i="3" s="1" a="1"/>
  <c r="U300" i="3" s="1"/>
  <c r="V300" i="3" s="1"/>
  <c r="U301" i="3" a="1"/>
  <c r="U301" i="3" s="1"/>
  <c r="V301" i="3" s="1"/>
  <c r="Q305" i="3"/>
  <c r="U306" i="3" a="1"/>
  <c r="U306" i="3" s="1"/>
  <c r="V306" i="3" s="1"/>
  <c r="T70" i="3"/>
  <c r="X70" i="3" s="1"/>
  <c r="Y70" i="3" s="1"/>
  <c r="U71" i="3" a="1"/>
  <c r="U71" i="3" s="1"/>
  <c r="V71" i="3" s="1"/>
  <c r="T22" i="3"/>
  <c r="X22" i="3" s="1"/>
  <c r="Y22" i="3" s="1"/>
  <c r="U23" i="3" a="1"/>
  <c r="U23" i="3" s="1"/>
  <c r="V23" i="3" s="1"/>
  <c r="T190" i="3"/>
  <c r="X190" i="3" s="1"/>
  <c r="Y190" i="3" s="1"/>
  <c r="U191" i="3" a="1"/>
  <c r="U191" i="3" s="1"/>
  <c r="V191" i="3" s="1"/>
  <c r="Q372" i="3"/>
  <c r="U372" i="3" s="1" a="1"/>
  <c r="U372" i="3" s="1"/>
  <c r="V372" i="3" s="1"/>
  <c r="R237" i="3"/>
  <c r="Q188" i="3"/>
  <c r="U188" i="3" s="1" a="1"/>
  <c r="U188" i="3" s="1"/>
  <c r="V188" i="3" s="1"/>
  <c r="Q295" i="3"/>
  <c r="Q360" i="3"/>
  <c r="U360" i="3" s="1" a="1"/>
  <c r="U360" i="3" s="1"/>
  <c r="V360" i="3" s="1"/>
  <c r="Q132" i="3"/>
  <c r="U132" i="3" s="1" a="1"/>
  <c r="U132" i="3" s="1"/>
  <c r="V132" i="3" s="1"/>
  <c r="Q277" i="3"/>
  <c r="U277" i="3" s="1" a="1"/>
  <c r="U277" i="3" s="1"/>
  <c r="V277" i="3" s="1"/>
  <c r="Q45" i="3"/>
  <c r="R228" i="3"/>
  <c r="U228" i="3" s="1" a="1"/>
  <c r="U228" i="3" s="1"/>
  <c r="V228" i="3" s="1"/>
  <c r="Q9" i="3"/>
  <c r="Q37" i="3"/>
  <c r="U37" i="3" s="1" a="1"/>
  <c r="U37" i="3" s="1"/>
  <c r="V37" i="3" s="1"/>
  <c r="Q48" i="3"/>
  <c r="U48" i="3" s="1" a="1"/>
  <c r="U48" i="3" s="1"/>
  <c r="V48" i="3" s="1"/>
  <c r="Q393" i="3"/>
  <c r="U393" i="3" s="1" a="1"/>
  <c r="U393" i="3" s="1"/>
  <c r="V393" i="3" s="1"/>
  <c r="Q312" i="3"/>
  <c r="U312" i="3" s="1" a="1"/>
  <c r="U312" i="3" s="1"/>
  <c r="V312" i="3" s="1"/>
  <c r="Q348" i="3"/>
  <c r="U348" i="3" s="1" a="1"/>
  <c r="U348" i="3" s="1"/>
  <c r="V348" i="3" s="1"/>
  <c r="Q96" i="3"/>
  <c r="U96" i="3" s="1" a="1"/>
  <c r="U96" i="3" s="1"/>
  <c r="V96" i="3" s="1"/>
  <c r="Q240" i="3"/>
  <c r="U240" i="3" s="1" a="1"/>
  <c r="U240" i="3" s="1"/>
  <c r="V240" i="3" s="1"/>
  <c r="Q60" i="3"/>
  <c r="U60" i="3" s="1" a="1"/>
  <c r="U60" i="3" s="1"/>
  <c r="V60" i="3" s="1"/>
  <c r="Q12" i="3"/>
  <c r="U12" i="3" s="1" a="1"/>
  <c r="U12" i="3" s="1"/>
  <c r="V12" i="3" s="1"/>
  <c r="S107" i="3"/>
  <c r="Q337" i="3"/>
  <c r="U337" i="3" s="1" a="1"/>
  <c r="U337" i="3" s="1"/>
  <c r="V337" i="3" s="1"/>
  <c r="Q120" i="3"/>
  <c r="U120" i="3" s="1" a="1"/>
  <c r="U120" i="3" s="1"/>
  <c r="V120" i="3" s="1"/>
  <c r="Q264" i="3"/>
  <c r="U264" i="3" s="1" a="1"/>
  <c r="U264" i="3" s="1"/>
  <c r="V264" i="3" s="1"/>
  <c r="Q20" i="3"/>
  <c r="U20" i="3" s="1" a="1"/>
  <c r="U20" i="3" s="1"/>
  <c r="V20" i="3" s="1"/>
  <c r="Q226" i="3"/>
  <c r="Q116" i="3"/>
  <c r="U116" i="3" s="1" a="1"/>
  <c r="U116" i="3" s="1"/>
  <c r="V116" i="3" s="1"/>
  <c r="Q269" i="3"/>
  <c r="U269" i="3" s="1" a="1"/>
  <c r="U269" i="3" s="1"/>
  <c r="V269" i="3" s="1"/>
  <c r="Q286" i="3"/>
  <c r="Q382" i="3"/>
  <c r="Q204" i="3"/>
  <c r="U204" i="3" s="1" a="1"/>
  <c r="U204" i="3" s="1"/>
  <c r="V204" i="3" s="1"/>
  <c r="Q297" i="3"/>
  <c r="Q57" i="3"/>
  <c r="Q68" i="3"/>
  <c r="U68" i="3" s="1" a="1"/>
  <c r="U68" i="3" s="1"/>
  <c r="V68" i="3" s="1"/>
  <c r="Q331" i="3"/>
  <c r="U331" i="3" s="1" a="1"/>
  <c r="U331" i="3" s="1"/>
  <c r="V331" i="3" s="1"/>
  <c r="Q385" i="3"/>
  <c r="U385" i="3" s="1" a="1"/>
  <c r="U385" i="3" s="1"/>
  <c r="V385" i="3" s="1"/>
  <c r="Q324" i="3"/>
  <c r="U324" i="3" s="1" a="1"/>
  <c r="U324" i="3" s="1"/>
  <c r="V324" i="3" s="1"/>
  <c r="R288" i="3"/>
  <c r="U288" i="3" s="1" a="1"/>
  <c r="U288" i="3" s="1"/>
  <c r="V288" i="3" s="1"/>
  <c r="Q262" i="3"/>
  <c r="R168" i="3"/>
  <c r="U168" i="3" s="1" a="1"/>
  <c r="U168" i="3" s="1"/>
  <c r="V168" i="3" s="1"/>
  <c r="Q216" i="3"/>
  <c r="U216" i="3" s="1" a="1"/>
  <c r="U216" i="3" s="1"/>
  <c r="V216" i="3" s="1"/>
  <c r="Q252" i="3"/>
  <c r="U252" i="3" s="1" a="1"/>
  <c r="U252" i="3" s="1"/>
  <c r="V252" i="3" s="1"/>
  <c r="Q145" i="3"/>
  <c r="U145" i="3" s="1" a="1"/>
  <c r="U145" i="3" s="1"/>
  <c r="V145" i="3" s="1"/>
  <c r="Q156" i="3"/>
  <c r="U156" i="3" s="1" a="1"/>
  <c r="U156" i="3" s="1"/>
  <c r="V156" i="3" s="1"/>
  <c r="Z90" i="15" l="1"/>
  <c r="Y90" i="15"/>
  <c r="W9" i="15"/>
  <c r="Z9" i="15"/>
  <c r="W55" i="15"/>
  <c r="Z55" i="15"/>
  <c r="X8" i="15"/>
  <c r="U8" i="15" a="1"/>
  <c r="U8" i="15" s="1"/>
  <c r="V8" i="15" s="1"/>
  <c r="W8" i="15" s="1"/>
  <c r="X54" i="15"/>
  <c r="U54" i="15" a="1"/>
  <c r="U54" i="15" s="1"/>
  <c r="V54" i="15" s="1"/>
  <c r="W54" i="15" s="1"/>
  <c r="W18" i="15"/>
  <c r="Z18" i="15"/>
  <c r="W96" i="15"/>
  <c r="Z96" i="15"/>
  <c r="Z25" i="15"/>
  <c r="Y25" i="15"/>
  <c r="X17" i="15"/>
  <c r="U17" i="15" a="1"/>
  <c r="U17" i="15" s="1"/>
  <c r="V17" i="15" s="1"/>
  <c r="W17" i="15" s="1"/>
  <c r="X95" i="15"/>
  <c r="U95" i="15" a="1"/>
  <c r="U95" i="15" s="1"/>
  <c r="V95" i="15" s="1"/>
  <c r="W95" i="15" s="1"/>
  <c r="Z66" i="15"/>
  <c r="Y66" i="15"/>
  <c r="W92" i="15"/>
  <c r="Z92" i="15"/>
  <c r="Z45" i="15"/>
  <c r="Y45" i="15"/>
  <c r="X91" i="15"/>
  <c r="U91" i="15" a="1"/>
  <c r="U91" i="15" s="1"/>
  <c r="V91" i="15" s="1"/>
  <c r="W91" i="15" s="1"/>
  <c r="W13" i="15"/>
  <c r="Z13" i="15"/>
  <c r="X12" i="15"/>
  <c r="U12" i="15" a="1"/>
  <c r="U12" i="15" s="1"/>
  <c r="V12" i="15" s="1"/>
  <c r="W12" i="15" s="1"/>
  <c r="Z44" i="12"/>
  <c r="Y44" i="12"/>
  <c r="Z32" i="12"/>
  <c r="Y32" i="12"/>
  <c r="Z3" i="12"/>
  <c r="Y3" i="12"/>
  <c r="W70" i="12"/>
  <c r="Z70" i="12"/>
  <c r="X69" i="12"/>
  <c r="U69" i="12" a="1"/>
  <c r="U69" i="12" s="1"/>
  <c r="V69" i="12" s="1"/>
  <c r="W69" i="12" s="1"/>
  <c r="W21" i="12"/>
  <c r="Z21" i="12"/>
  <c r="X20" i="12"/>
  <c r="U20" i="12" a="1"/>
  <c r="U20" i="12" s="1"/>
  <c r="V20" i="12" s="1"/>
  <c r="W20" i="12" s="1"/>
  <c r="Z81" i="12"/>
  <c r="Y81" i="12"/>
  <c r="W7" i="12"/>
  <c r="Z7" i="12"/>
  <c r="W28" i="12"/>
  <c r="Z28" i="12"/>
  <c r="X6" i="12"/>
  <c r="U6" i="12" a="1"/>
  <c r="U6" i="12" s="1"/>
  <c r="V6" i="12" s="1"/>
  <c r="W6" i="12" s="1"/>
  <c r="X27" i="12"/>
  <c r="U27" i="12" a="1"/>
  <c r="U27" i="12" s="1"/>
  <c r="V27" i="12" s="1"/>
  <c r="W27" i="12" s="1"/>
  <c r="W66" i="12"/>
  <c r="Z66" i="12"/>
  <c r="W57" i="12"/>
  <c r="Z57" i="12"/>
  <c r="X65" i="12"/>
  <c r="U65" i="12" a="1"/>
  <c r="U65" i="12" s="1"/>
  <c r="V65" i="12" s="1"/>
  <c r="W65" i="12" s="1"/>
  <c r="X56" i="12"/>
  <c r="U56" i="12" a="1"/>
  <c r="U56" i="12" s="1"/>
  <c r="V56" i="12" s="1"/>
  <c r="W56" i="12" s="1"/>
  <c r="W126" i="10"/>
  <c r="Z126" i="10"/>
  <c r="X112" i="10"/>
  <c r="U112" i="10" a="1"/>
  <c r="U112" i="10" s="1"/>
  <c r="V112" i="10" s="1"/>
  <c r="W112" i="10" s="1"/>
  <c r="Z148" i="10"/>
  <c r="Y148" i="10"/>
  <c r="X125" i="10"/>
  <c r="U125" i="10" a="1"/>
  <c r="U125" i="10" s="1"/>
  <c r="V125" i="10" s="1"/>
  <c r="W125" i="10" s="1"/>
  <c r="W56" i="10"/>
  <c r="Z56" i="10"/>
  <c r="W113" i="10"/>
  <c r="Z113" i="10"/>
  <c r="W91" i="10"/>
  <c r="Z91" i="10"/>
  <c r="X55" i="10"/>
  <c r="U55" i="10" a="1"/>
  <c r="U55" i="10" s="1"/>
  <c r="V55" i="10" s="1"/>
  <c r="W55" i="10" s="1"/>
  <c r="X90" i="10"/>
  <c r="U90" i="10" a="1"/>
  <c r="U90" i="10" s="1"/>
  <c r="V90" i="10" s="1"/>
  <c r="W90" i="10" s="1"/>
  <c r="W27" i="10"/>
  <c r="Z27" i="10"/>
  <c r="Z54" i="10"/>
  <c r="Y54" i="10"/>
  <c r="Z34" i="10"/>
  <c r="Y34" i="10"/>
  <c r="Z18" i="10"/>
  <c r="Y18" i="10"/>
  <c r="X26" i="10"/>
  <c r="U26" i="10" a="1"/>
  <c r="U26" i="10" s="1"/>
  <c r="V26" i="10" s="1"/>
  <c r="W26" i="10" s="1"/>
  <c r="W102" i="10"/>
  <c r="Z102" i="10"/>
  <c r="W93" i="10"/>
  <c r="Z93" i="10"/>
  <c r="W47" i="10"/>
  <c r="Z47" i="10"/>
  <c r="Z136" i="10"/>
  <c r="Y136" i="10"/>
  <c r="X101" i="10"/>
  <c r="U101" i="10" a="1"/>
  <c r="U101" i="10" s="1"/>
  <c r="V101" i="10" s="1"/>
  <c r="W101" i="10" s="1"/>
  <c r="Z38" i="10"/>
  <c r="Y38" i="10"/>
  <c r="X92" i="10"/>
  <c r="U92" i="10" a="1"/>
  <c r="U92" i="10" s="1"/>
  <c r="V92" i="10" s="1"/>
  <c r="W92" i="10" s="1"/>
  <c r="X46" i="10"/>
  <c r="U46" i="10" a="1"/>
  <c r="U46" i="10" s="1"/>
  <c r="V46" i="10" s="1"/>
  <c r="W46" i="10" s="1"/>
  <c r="W105" i="10"/>
  <c r="Z105" i="10"/>
  <c r="W143" i="10"/>
  <c r="Z143" i="10"/>
  <c r="W8" i="10"/>
  <c r="Z8" i="10"/>
  <c r="W123" i="10"/>
  <c r="Z123" i="10"/>
  <c r="W14" i="10"/>
  <c r="Z14" i="10"/>
  <c r="X104" i="10"/>
  <c r="U104" i="10" a="1"/>
  <c r="U104" i="10" s="1"/>
  <c r="V104" i="10" s="1"/>
  <c r="W104" i="10" s="1"/>
  <c r="X142" i="10"/>
  <c r="U142" i="10" a="1"/>
  <c r="U142" i="10" s="1"/>
  <c r="V142" i="10" s="1"/>
  <c r="W142" i="10" s="1"/>
  <c r="X7" i="10"/>
  <c r="U7" i="10" a="1"/>
  <c r="U7" i="10" s="1"/>
  <c r="V7" i="10" s="1"/>
  <c r="W7" i="10" s="1"/>
  <c r="Y89" i="10"/>
  <c r="Z89" i="10"/>
  <c r="X122" i="10"/>
  <c r="U122" i="10" a="1"/>
  <c r="U122" i="10" s="1"/>
  <c r="V122" i="10" s="1"/>
  <c r="W122" i="10" s="1"/>
  <c r="X13" i="10"/>
  <c r="U13" i="10" a="1"/>
  <c r="U13" i="10" s="1"/>
  <c r="V13" i="10" s="1"/>
  <c r="W13" i="10" s="1"/>
  <c r="W150" i="8"/>
  <c r="Z150" i="8"/>
  <c r="X192" i="8"/>
  <c r="U192" i="8" a="1"/>
  <c r="U192" i="8" s="1"/>
  <c r="V192" i="8" s="1"/>
  <c r="W192" i="8" s="1"/>
  <c r="X97" i="8"/>
  <c r="U97" i="8" a="1"/>
  <c r="U97" i="8" s="1"/>
  <c r="V97" i="8" s="1"/>
  <c r="W97" i="8" s="1"/>
  <c r="W290" i="8"/>
  <c r="Z290" i="8"/>
  <c r="W161" i="8"/>
  <c r="Z161" i="8"/>
  <c r="X105" i="8"/>
  <c r="U105" i="8" a="1"/>
  <c r="U105" i="8" s="1"/>
  <c r="V105" i="8" s="1"/>
  <c r="W105" i="8" s="1"/>
  <c r="W253" i="8"/>
  <c r="Z253" i="8"/>
  <c r="W154" i="8"/>
  <c r="Z154" i="8"/>
  <c r="W255" i="8"/>
  <c r="Z255" i="8"/>
  <c r="W98" i="8"/>
  <c r="Z98" i="8"/>
  <c r="X149" i="8"/>
  <c r="U149" i="8" a="1"/>
  <c r="U149" i="8" s="1"/>
  <c r="V149" i="8" s="1"/>
  <c r="W149" i="8" s="1"/>
  <c r="X78" i="8"/>
  <c r="U78" i="8" a="1"/>
  <c r="U78" i="8" s="1"/>
  <c r="V78" i="8" s="1"/>
  <c r="W78" i="8" s="1"/>
  <c r="X289" i="8"/>
  <c r="U289" i="8" a="1"/>
  <c r="U289" i="8" s="1"/>
  <c r="V289" i="8" s="1"/>
  <c r="W289" i="8" s="1"/>
  <c r="X160" i="8"/>
  <c r="U160" i="8" a="1"/>
  <c r="U160" i="8" s="1"/>
  <c r="V160" i="8" s="1"/>
  <c r="W160" i="8" s="1"/>
  <c r="W114" i="8"/>
  <c r="Z114" i="8"/>
  <c r="X252" i="8"/>
  <c r="U252" i="8" a="1"/>
  <c r="U252" i="8" s="1"/>
  <c r="V252" i="8" s="1"/>
  <c r="W252" i="8" s="1"/>
  <c r="Z216" i="8"/>
  <c r="Y216" i="8"/>
  <c r="X153" i="8"/>
  <c r="U153" i="8" a="1"/>
  <c r="U153" i="8" s="1"/>
  <c r="V153" i="8" s="1"/>
  <c r="W153" i="8" s="1"/>
  <c r="X254" i="8"/>
  <c r="U254" i="8" a="1"/>
  <c r="U254" i="8" s="1"/>
  <c r="V254" i="8" s="1"/>
  <c r="W254" i="8" s="1"/>
  <c r="Y257" i="8"/>
  <c r="Z257" i="8"/>
  <c r="W181" i="8"/>
  <c r="Z181" i="8"/>
  <c r="X113" i="8"/>
  <c r="U113" i="8" a="1"/>
  <c r="U113" i="8" s="1"/>
  <c r="V113" i="8" s="1"/>
  <c r="W113" i="8" s="1"/>
  <c r="Z189" i="8"/>
  <c r="Y189" i="8"/>
  <c r="W302" i="8"/>
  <c r="Z302" i="8"/>
  <c r="W226" i="8"/>
  <c r="Z226" i="8"/>
  <c r="Z9" i="8"/>
  <c r="Y9" i="8"/>
  <c r="X301" i="8"/>
  <c r="U301" i="8" a="1"/>
  <c r="U301" i="8" s="1"/>
  <c r="V301" i="8" s="1"/>
  <c r="W301" i="8" s="1"/>
  <c r="X225" i="8"/>
  <c r="U225" i="8" a="1"/>
  <c r="U225" i="8" s="1"/>
  <c r="V225" i="8" s="1"/>
  <c r="W225" i="8" s="1"/>
  <c r="W186" i="8"/>
  <c r="Z186" i="8"/>
  <c r="X100" i="8"/>
  <c r="U100" i="8" a="1"/>
  <c r="U100" i="8" s="1"/>
  <c r="V100" i="8" s="1"/>
  <c r="W100" i="8" s="1"/>
  <c r="W158" i="8"/>
  <c r="Z158" i="8"/>
  <c r="W90" i="8"/>
  <c r="Z90" i="8"/>
  <c r="W106" i="8"/>
  <c r="Z106" i="8"/>
  <c r="Z66" i="8"/>
  <c r="Y66" i="8"/>
  <c r="W44" i="8"/>
  <c r="Z44" i="8"/>
  <c r="X157" i="8"/>
  <c r="U157" i="8" a="1"/>
  <c r="U157" i="8" s="1"/>
  <c r="V157" i="8" s="1"/>
  <c r="W157" i="8" s="1"/>
  <c r="X89" i="8"/>
  <c r="U89" i="8" a="1"/>
  <c r="U89" i="8" s="1"/>
  <c r="V89" i="8" s="1"/>
  <c r="W89" i="8" s="1"/>
  <c r="Z72" i="8"/>
  <c r="Y72" i="8"/>
  <c r="X180" i="8"/>
  <c r="U180" i="8" a="1"/>
  <c r="U180" i="8" s="1"/>
  <c r="V180" i="8" s="1"/>
  <c r="W180" i="8" s="1"/>
  <c r="W223" i="8"/>
  <c r="Z223" i="8"/>
  <c r="W268" i="8"/>
  <c r="Z268" i="8"/>
  <c r="X43" i="8"/>
  <c r="U43" i="8" a="1"/>
  <c r="U43" i="8" s="1"/>
  <c r="V43" i="8" s="1"/>
  <c r="W43" i="8" s="1"/>
  <c r="W169" i="8"/>
  <c r="Z169" i="8"/>
  <c r="W101" i="8"/>
  <c r="Z101" i="8"/>
  <c r="X222" i="8"/>
  <c r="U222" i="8" a="1"/>
  <c r="U222" i="8" s="1"/>
  <c r="V222" i="8" s="1"/>
  <c r="W222" i="8" s="1"/>
  <c r="X267" i="8"/>
  <c r="U267" i="8" a="1"/>
  <c r="U267" i="8" s="1"/>
  <c r="V267" i="8" s="1"/>
  <c r="W267" i="8" s="1"/>
  <c r="X168" i="8"/>
  <c r="U168" i="8" a="1"/>
  <c r="U168" i="8" s="1"/>
  <c r="V168" i="8" s="1"/>
  <c r="W168" i="8" s="1"/>
  <c r="Z265" i="8"/>
  <c r="Y265" i="8"/>
  <c r="W239" i="8"/>
  <c r="Z239" i="8"/>
  <c r="W111" i="8"/>
  <c r="Z111" i="8"/>
  <c r="W206" i="8"/>
  <c r="Z206" i="8"/>
  <c r="W273" i="8"/>
  <c r="Z273" i="8"/>
  <c r="W79" i="8"/>
  <c r="Z79" i="8"/>
  <c r="X185" i="8"/>
  <c r="U185" i="8" a="1"/>
  <c r="U185" i="8" s="1"/>
  <c r="V185" i="8" s="1"/>
  <c r="W185" i="8" s="1"/>
  <c r="W247" i="8"/>
  <c r="Z247" i="8"/>
  <c r="W234" i="8"/>
  <c r="Z234" i="8"/>
  <c r="X246" i="8"/>
  <c r="U246" i="8" a="1"/>
  <c r="U246" i="8" s="1"/>
  <c r="V246" i="8" s="1"/>
  <c r="W246" i="8" s="1"/>
  <c r="X233" i="8"/>
  <c r="U233" i="8" a="1"/>
  <c r="U233" i="8" s="1"/>
  <c r="V233" i="8" s="1"/>
  <c r="W233" i="8" s="1"/>
  <c r="W193" i="8"/>
  <c r="Z193" i="8"/>
  <c r="X238" i="8"/>
  <c r="U238" i="8" a="1"/>
  <c r="U238" i="8" s="1"/>
  <c r="V238" i="8" s="1"/>
  <c r="W238" i="8" s="1"/>
  <c r="Z25" i="8"/>
  <c r="Y25" i="8"/>
  <c r="X110" i="8"/>
  <c r="U110" i="8" a="1"/>
  <c r="U110" i="8" s="1"/>
  <c r="V110" i="8" s="1"/>
  <c r="W110" i="8" s="1"/>
  <c r="X205" i="8"/>
  <c r="U205" i="8" a="1"/>
  <c r="U205" i="8" s="1"/>
  <c r="V205" i="8" s="1"/>
  <c r="W205" i="8" s="1"/>
  <c r="X272" i="8"/>
  <c r="U272" i="8" a="1"/>
  <c r="U272" i="8" s="1"/>
  <c r="V272" i="8" s="1"/>
  <c r="W272" i="8" s="1"/>
  <c r="Y228" i="6"/>
  <c r="Z228" i="6"/>
  <c r="X286" i="6"/>
  <c r="U286" i="6" a="1"/>
  <c r="U286" i="6" s="1"/>
  <c r="V286" i="6" s="1"/>
  <c r="W286" i="6" s="1"/>
  <c r="W31" i="6"/>
  <c r="Z31" i="6"/>
  <c r="Z338" i="6"/>
  <c r="Y338" i="6"/>
  <c r="Z262" i="6"/>
  <c r="Y262" i="6"/>
  <c r="Y371" i="6"/>
  <c r="Z371" i="6"/>
  <c r="X30" i="6"/>
  <c r="U30" i="6" a="1"/>
  <c r="U30" i="6" s="1"/>
  <c r="V30" i="6" s="1"/>
  <c r="W30" i="6" s="1"/>
  <c r="W216" i="6"/>
  <c r="Z216" i="6"/>
  <c r="W270" i="6"/>
  <c r="Z270" i="6"/>
  <c r="Y114" i="6"/>
  <c r="Z114" i="6"/>
  <c r="Z4" i="6"/>
  <c r="Y4" i="6"/>
  <c r="X269" i="6"/>
  <c r="U269" i="6" a="1"/>
  <c r="U269" i="6" s="1"/>
  <c r="V269" i="6" s="1"/>
  <c r="W269" i="6" s="1"/>
  <c r="Z112" i="6"/>
  <c r="Y112" i="6"/>
  <c r="X215" i="6"/>
  <c r="U215" i="6" a="1"/>
  <c r="U215" i="6" s="1"/>
  <c r="V215" i="6" s="1"/>
  <c r="W215" i="6" s="1"/>
  <c r="Z310" i="6"/>
  <c r="Y310" i="6"/>
  <c r="Z140" i="6"/>
  <c r="Y140" i="6"/>
  <c r="Z350" i="6"/>
  <c r="Y350" i="6"/>
  <c r="W314" i="6"/>
  <c r="Z314" i="6"/>
  <c r="W26" i="6"/>
  <c r="Z26" i="6"/>
  <c r="W253" i="6"/>
  <c r="Z253" i="6"/>
  <c r="Z69" i="6"/>
  <c r="Y69" i="6"/>
  <c r="Y347" i="6"/>
  <c r="Z347" i="6"/>
  <c r="X25" i="6"/>
  <c r="U25" i="6" a="1"/>
  <c r="U25" i="6" s="1"/>
  <c r="V25" i="6" s="1"/>
  <c r="W25" i="6" s="1"/>
  <c r="Z57" i="6"/>
  <c r="Y57" i="6"/>
  <c r="X252" i="6"/>
  <c r="U252" i="6" a="1"/>
  <c r="U252" i="6" s="1"/>
  <c r="V252" i="6" s="1"/>
  <c r="W252" i="6" s="1"/>
  <c r="Y359" i="6"/>
  <c r="Z359" i="6"/>
  <c r="W287" i="6"/>
  <c r="Z287" i="6"/>
  <c r="W189" i="6"/>
  <c r="Z189" i="6"/>
  <c r="W43" i="6"/>
  <c r="Z43" i="6"/>
  <c r="W101" i="6"/>
  <c r="Z101" i="6"/>
  <c r="W302" i="6"/>
  <c r="Z302" i="6"/>
  <c r="W298" i="6"/>
  <c r="Z298" i="6"/>
  <c r="X188" i="6"/>
  <c r="U188" i="6" a="1"/>
  <c r="U188" i="6" s="1"/>
  <c r="V188" i="6" s="1"/>
  <c r="W188" i="6" s="1"/>
  <c r="X42" i="6"/>
  <c r="U42" i="6" a="1"/>
  <c r="U42" i="6" s="1"/>
  <c r="V42" i="6" s="1"/>
  <c r="W42" i="6" s="1"/>
  <c r="X100" i="6"/>
  <c r="U100" i="6" a="1"/>
  <c r="U100" i="6" s="1"/>
  <c r="V100" i="6" s="1"/>
  <c r="W100" i="6" s="1"/>
  <c r="X301" i="6"/>
  <c r="U301" i="6" a="1"/>
  <c r="U301" i="6" s="1"/>
  <c r="V301" i="6" s="1"/>
  <c r="W301" i="6" s="1"/>
  <c r="X297" i="6"/>
  <c r="U297" i="6" a="1"/>
  <c r="U297" i="6" s="1"/>
  <c r="V297" i="6" s="1"/>
  <c r="W297" i="6" s="1"/>
  <c r="X313" i="6"/>
  <c r="U313" i="6" a="1"/>
  <c r="U313" i="6" s="1"/>
  <c r="V313" i="6" s="1"/>
  <c r="W313" i="6" s="1"/>
  <c r="Y323" i="6"/>
  <c r="Z323" i="6"/>
  <c r="W267" i="6"/>
  <c r="Z267" i="6"/>
  <c r="W292" i="6"/>
  <c r="Z292" i="6"/>
  <c r="W241" i="6"/>
  <c r="Z241" i="6"/>
  <c r="W319" i="6"/>
  <c r="Z319" i="6"/>
  <c r="Z176" i="6"/>
  <c r="Y176" i="6"/>
  <c r="X318" i="6"/>
  <c r="U318" i="6" a="1"/>
  <c r="U318" i="6" s="1"/>
  <c r="V318" i="6" s="1"/>
  <c r="W318" i="6" s="1"/>
  <c r="X266" i="6"/>
  <c r="U266" i="6" a="1"/>
  <c r="U266" i="6" s="1"/>
  <c r="V266" i="6" s="1"/>
  <c r="W266" i="6" s="1"/>
  <c r="Z200" i="6"/>
  <c r="Y200" i="6"/>
  <c r="X291" i="6"/>
  <c r="U291" i="6" a="1"/>
  <c r="U291" i="6" s="1"/>
  <c r="V291" i="6" s="1"/>
  <c r="W291" i="6" s="1"/>
  <c r="X240" i="6"/>
  <c r="U240" i="6" a="1"/>
  <c r="U240" i="6" s="1"/>
  <c r="V240" i="6" s="1"/>
  <c r="W240" i="6" s="1"/>
  <c r="R299" i="3"/>
  <c r="U299" i="3" s="1" a="1"/>
  <c r="U299" i="3" s="1"/>
  <c r="V299" i="3" s="1"/>
  <c r="W216" i="3"/>
  <c r="Z216" i="3"/>
  <c r="W96" i="3"/>
  <c r="Z96" i="3"/>
  <c r="W360" i="3"/>
  <c r="Z360" i="3"/>
  <c r="W132" i="3"/>
  <c r="Z132" i="3"/>
  <c r="W269" i="3"/>
  <c r="Z269" i="3"/>
  <c r="W348" i="3"/>
  <c r="Z348" i="3"/>
  <c r="Z301" i="3"/>
  <c r="W301" i="3"/>
  <c r="W306" i="3"/>
  <c r="Z306" i="3"/>
  <c r="W312" i="3"/>
  <c r="Z312" i="3"/>
  <c r="W188" i="3"/>
  <c r="Z188" i="3"/>
  <c r="W300" i="3"/>
  <c r="Z300" i="3"/>
  <c r="W71" i="3"/>
  <c r="Z71" i="3"/>
  <c r="W82" i="3"/>
  <c r="Z82" i="3"/>
  <c r="W116" i="3"/>
  <c r="Z116" i="3"/>
  <c r="W393" i="3"/>
  <c r="Z393" i="3"/>
  <c r="W324" i="3"/>
  <c r="Z324" i="3"/>
  <c r="W20" i="3"/>
  <c r="Z20" i="3"/>
  <c r="W48" i="3"/>
  <c r="Z48" i="3"/>
  <c r="W372" i="3"/>
  <c r="Z372" i="3"/>
  <c r="W178" i="3"/>
  <c r="Z178" i="3"/>
  <c r="W12" i="3"/>
  <c r="Z12" i="3"/>
  <c r="W385" i="3"/>
  <c r="Z385" i="3"/>
  <c r="W191" i="3"/>
  <c r="Z191" i="3"/>
  <c r="W252" i="3"/>
  <c r="Z252" i="3"/>
  <c r="W168" i="3"/>
  <c r="Z168" i="3"/>
  <c r="W37" i="3"/>
  <c r="Z37" i="3"/>
  <c r="W331" i="3"/>
  <c r="Z331" i="3"/>
  <c r="W120" i="3"/>
  <c r="Z120" i="3"/>
  <c r="W240" i="3"/>
  <c r="Z240" i="3"/>
  <c r="W264" i="3"/>
  <c r="Z264" i="3"/>
  <c r="W68" i="3"/>
  <c r="Z68" i="3"/>
  <c r="W337" i="3"/>
  <c r="Z337" i="3"/>
  <c r="W23" i="3"/>
  <c r="Z23" i="3"/>
  <c r="W288" i="3"/>
  <c r="Z288" i="3"/>
  <c r="W228" i="3"/>
  <c r="Z228" i="3"/>
  <c r="W156" i="3"/>
  <c r="Z156" i="3"/>
  <c r="W145" i="3"/>
  <c r="Z145" i="3"/>
  <c r="W204" i="3"/>
  <c r="Z204" i="3"/>
  <c r="W60" i="3"/>
  <c r="Z60" i="3"/>
  <c r="W277" i="3"/>
  <c r="Z277" i="3"/>
  <c r="U22" i="3" a="1"/>
  <c r="U22" i="3" s="1"/>
  <c r="V22" i="3" s="1"/>
  <c r="U70" i="3" a="1"/>
  <c r="U70" i="3" s="1"/>
  <c r="V70" i="3" s="1"/>
  <c r="U190" i="3" a="1"/>
  <c r="U190" i="3" s="1"/>
  <c r="V190" i="3" s="1"/>
  <c r="T106" i="3"/>
  <c r="X106" i="3" s="1"/>
  <c r="Y106" i="3" s="1"/>
  <c r="U107" i="3" a="1"/>
  <c r="U107" i="3" s="1"/>
  <c r="V107" i="3" s="1"/>
  <c r="R304" i="3"/>
  <c r="U305" i="3" a="1"/>
  <c r="U305" i="3" s="1"/>
  <c r="V305" i="3" s="1"/>
  <c r="R323" i="3"/>
  <c r="U323" i="3" s="1" a="1"/>
  <c r="U323" i="3" s="1"/>
  <c r="V323" i="3" s="1"/>
  <c r="R296" i="3"/>
  <c r="R115" i="3"/>
  <c r="U115" i="3" s="1" a="1"/>
  <c r="U115" i="3" s="1"/>
  <c r="V115" i="3" s="1"/>
  <c r="R336" i="3"/>
  <c r="U336" i="3" s="1" a="1"/>
  <c r="U336" i="3" s="1"/>
  <c r="V336" i="3" s="1"/>
  <c r="R347" i="3"/>
  <c r="U347" i="3" s="1" a="1"/>
  <c r="U347" i="3" s="1"/>
  <c r="V347" i="3" s="1"/>
  <c r="R359" i="3"/>
  <c r="U359" i="3" s="1" a="1"/>
  <c r="U359" i="3" s="1"/>
  <c r="V359" i="3" s="1"/>
  <c r="R384" i="3"/>
  <c r="U384" i="3" s="1" a="1"/>
  <c r="U384" i="3" s="1"/>
  <c r="V384" i="3" s="1"/>
  <c r="R311" i="3"/>
  <c r="U311" i="3" s="1" a="1"/>
  <c r="U311" i="3" s="1"/>
  <c r="V311" i="3" s="1"/>
  <c r="S227" i="3"/>
  <c r="R294" i="3"/>
  <c r="R330" i="3"/>
  <c r="U330" i="3" s="1" a="1"/>
  <c r="U330" i="3" s="1"/>
  <c r="V330" i="3" s="1"/>
  <c r="R203" i="3"/>
  <c r="U203" i="3" s="1" a="1"/>
  <c r="U203" i="3" s="1"/>
  <c r="V203" i="3" s="1"/>
  <c r="R225" i="3"/>
  <c r="U225" i="3" s="1" a="1"/>
  <c r="U225" i="3" s="1"/>
  <c r="V225" i="3" s="1"/>
  <c r="R11" i="3"/>
  <c r="U11" i="3" s="1" a="1"/>
  <c r="U11" i="3" s="1"/>
  <c r="V11" i="3" s="1"/>
  <c r="R392" i="3"/>
  <c r="U392" i="3" s="1" a="1"/>
  <c r="U392" i="3" s="1"/>
  <c r="V392" i="3" s="1"/>
  <c r="R44" i="3"/>
  <c r="U44" i="3" s="1" a="1"/>
  <c r="U44" i="3" s="1"/>
  <c r="V44" i="3" s="1"/>
  <c r="R381" i="3"/>
  <c r="U381" i="3" s="1" a="1"/>
  <c r="U381" i="3" s="1"/>
  <c r="V381" i="3" s="1"/>
  <c r="R19" i="3"/>
  <c r="U19" i="3" s="1" a="1"/>
  <c r="U19" i="3" s="1"/>
  <c r="V19" i="3" s="1"/>
  <c r="R59" i="3"/>
  <c r="U59" i="3" s="1" a="1"/>
  <c r="U59" i="3" s="1"/>
  <c r="V59" i="3" s="1"/>
  <c r="R47" i="3"/>
  <c r="U47" i="3" s="1" a="1"/>
  <c r="U47" i="3" s="1"/>
  <c r="V47" i="3" s="1"/>
  <c r="R276" i="3"/>
  <c r="U276" i="3" s="1" a="1"/>
  <c r="U276" i="3" s="1"/>
  <c r="V276" i="3" s="1"/>
  <c r="R187" i="3"/>
  <c r="U187" i="3" s="1" a="1"/>
  <c r="U187" i="3" s="1"/>
  <c r="V187" i="3" s="1"/>
  <c r="R215" i="3"/>
  <c r="U215" i="3" s="1" a="1"/>
  <c r="U215" i="3" s="1"/>
  <c r="V215" i="3" s="1"/>
  <c r="S167" i="3"/>
  <c r="R251" i="3"/>
  <c r="U251" i="3" s="1" a="1"/>
  <c r="U251" i="3" s="1"/>
  <c r="V251" i="3" s="1"/>
  <c r="R261" i="3"/>
  <c r="R67" i="3"/>
  <c r="U67" i="3" s="1" a="1"/>
  <c r="U67" i="3" s="1"/>
  <c r="V67" i="3" s="1"/>
  <c r="R285" i="3"/>
  <c r="U285" i="3" s="1" a="1"/>
  <c r="U285" i="3" s="1"/>
  <c r="V285" i="3" s="1"/>
  <c r="R263" i="3"/>
  <c r="U263" i="3" s="1" a="1"/>
  <c r="U263" i="3" s="1"/>
  <c r="V263" i="3" s="1"/>
  <c r="R239" i="3"/>
  <c r="U239" i="3" s="1" a="1"/>
  <c r="U239" i="3" s="1"/>
  <c r="V239" i="3" s="1"/>
  <c r="R36" i="3"/>
  <c r="U36" i="3" s="1" a="1"/>
  <c r="U36" i="3" s="1"/>
  <c r="V36" i="3" s="1"/>
  <c r="S236" i="3"/>
  <c r="R155" i="3"/>
  <c r="U155" i="3" s="1" a="1"/>
  <c r="U155" i="3" s="1"/>
  <c r="V155" i="3" s="1"/>
  <c r="R144" i="3"/>
  <c r="U144" i="3" s="1" a="1"/>
  <c r="U144" i="3" s="1"/>
  <c r="V144" i="3" s="1"/>
  <c r="S287" i="3"/>
  <c r="R56" i="3"/>
  <c r="U56" i="3" s="1" a="1"/>
  <c r="U56" i="3" s="1"/>
  <c r="V56" i="3" s="1"/>
  <c r="R268" i="3"/>
  <c r="U268" i="3" s="1" a="1"/>
  <c r="U268" i="3" s="1"/>
  <c r="V268" i="3" s="1"/>
  <c r="R119" i="3"/>
  <c r="U119" i="3" s="1" a="1"/>
  <c r="U119" i="3" s="1"/>
  <c r="V119" i="3" s="1"/>
  <c r="R95" i="3"/>
  <c r="U95" i="3" s="1" a="1"/>
  <c r="U95" i="3" s="1"/>
  <c r="V95" i="3" s="1"/>
  <c r="R8" i="3"/>
  <c r="U8" i="3" s="1" a="1"/>
  <c r="U8" i="3" s="1"/>
  <c r="V8" i="3" s="1"/>
  <c r="R131" i="3"/>
  <c r="U131" i="3" s="1" a="1"/>
  <c r="U131" i="3" s="1"/>
  <c r="V131" i="3" s="1"/>
  <c r="R371" i="3"/>
  <c r="U371" i="3" s="1" a="1"/>
  <c r="U371" i="3" s="1"/>
  <c r="V371" i="3" s="1"/>
  <c r="S298" i="3" l="1"/>
  <c r="U298" i="3" s="1" a="1"/>
  <c r="U298" i="3" s="1"/>
  <c r="V298" i="3" s="1"/>
  <c r="B24" i="14"/>
  <c r="B8" i="14"/>
  <c r="Y8" i="15"/>
  <c r="Z8" i="15"/>
  <c r="AG7" i="12"/>
  <c r="B10" i="14"/>
  <c r="B25" i="14"/>
  <c r="B15" i="14"/>
  <c r="B20" i="14"/>
  <c r="B6" i="14"/>
  <c r="B18" i="14"/>
  <c r="B12" i="14"/>
  <c r="Y95" i="15"/>
  <c r="Z95" i="15"/>
  <c r="B22" i="14"/>
  <c r="B2" i="14"/>
  <c r="B21" i="14"/>
  <c r="B28" i="14"/>
  <c r="B27" i="14"/>
  <c r="B14" i="14"/>
  <c r="B9" i="14"/>
  <c r="B5" i="14"/>
  <c r="B3" i="14"/>
  <c r="B7" i="14"/>
  <c r="B13" i="14"/>
  <c r="Y12" i="15"/>
  <c r="Z12" i="15"/>
  <c r="Y17" i="15"/>
  <c r="Z17" i="15"/>
  <c r="B26" i="14"/>
  <c r="B11" i="14"/>
  <c r="Z54" i="15"/>
  <c r="Y54" i="15"/>
  <c r="B16" i="14"/>
  <c r="B19" i="14"/>
  <c r="Z91" i="15"/>
  <c r="Y91" i="15"/>
  <c r="B17" i="14"/>
  <c r="B23" i="14"/>
  <c r="B4" i="14"/>
  <c r="AB4" i="15"/>
  <c r="AG6" i="15"/>
  <c r="AG2" i="15"/>
  <c r="AG5" i="15"/>
  <c r="AG4" i="15"/>
  <c r="AG7" i="15"/>
  <c r="AG3" i="15"/>
  <c r="AB3" i="15"/>
  <c r="AB2" i="15"/>
  <c r="B24" i="7"/>
  <c r="B15" i="7"/>
  <c r="B8" i="7"/>
  <c r="B22" i="7"/>
  <c r="B13" i="7"/>
  <c r="B27" i="7"/>
  <c r="B20" i="7"/>
  <c r="B5" i="7"/>
  <c r="B25" i="7"/>
  <c r="B18" i="7"/>
  <c r="B2" i="7"/>
  <c r="B4" i="7"/>
  <c r="B14" i="7"/>
  <c r="B17" i="7"/>
  <c r="B9" i="7"/>
  <c r="B11" i="7"/>
  <c r="B26" i="7"/>
  <c r="B16" i="7"/>
  <c r="B19" i="7"/>
  <c r="B21" i="7"/>
  <c r="B7" i="7"/>
  <c r="B12" i="7"/>
  <c r="B3" i="7"/>
  <c r="B23" i="7"/>
  <c r="B6" i="7"/>
  <c r="B10" i="7"/>
  <c r="B28" i="7"/>
  <c r="AG5" i="12"/>
  <c r="AB3" i="12"/>
  <c r="AB2" i="12"/>
  <c r="AG6" i="12"/>
  <c r="AG3" i="12"/>
  <c r="AG4" i="12"/>
  <c r="AG2" i="12"/>
  <c r="Z27" i="12"/>
  <c r="Y27" i="12"/>
  <c r="B28" i="11"/>
  <c r="B24" i="11"/>
  <c r="B16" i="11"/>
  <c r="B12" i="11"/>
  <c r="B4" i="11"/>
  <c r="B2" i="11"/>
  <c r="B18" i="11"/>
  <c r="B23" i="11"/>
  <c r="B27" i="11"/>
  <c r="B11" i="11"/>
  <c r="B15" i="11"/>
  <c r="B22" i="11"/>
  <c r="B3" i="11"/>
  <c r="B10" i="11"/>
  <c r="B6" i="11"/>
  <c r="B7" i="11"/>
  <c r="B21" i="11"/>
  <c r="B17" i="11"/>
  <c r="B26" i="11"/>
  <c r="B9" i="11"/>
  <c r="B5" i="11"/>
  <c r="B14" i="11"/>
  <c r="B20" i="11"/>
  <c r="B19" i="11"/>
  <c r="B25" i="11"/>
  <c r="B8" i="11"/>
  <c r="B13" i="11"/>
  <c r="Z6" i="12"/>
  <c r="Y6" i="12"/>
  <c r="Z20" i="12"/>
  <c r="Y20" i="12"/>
  <c r="Z56" i="12"/>
  <c r="Y56" i="12"/>
  <c r="Z65" i="12"/>
  <c r="Y65" i="12"/>
  <c r="AB4" i="12"/>
  <c r="Z69" i="12"/>
  <c r="Y69" i="12"/>
  <c r="B28" i="9"/>
  <c r="B18" i="9"/>
  <c r="B16" i="9"/>
  <c r="B20" i="9"/>
  <c r="B3" i="9"/>
  <c r="B22" i="9"/>
  <c r="B24" i="9"/>
  <c r="AG6" i="10"/>
  <c r="AG2" i="10"/>
  <c r="AG4" i="10"/>
  <c r="AB4" i="10"/>
  <c r="AG3" i="10"/>
  <c r="AB2" i="10"/>
  <c r="AB3" i="10"/>
  <c r="AG7" i="10"/>
  <c r="AG5" i="10"/>
  <c r="B7" i="9"/>
  <c r="Z7" i="10"/>
  <c r="Y7" i="10"/>
  <c r="B11" i="9"/>
  <c r="B8" i="9"/>
  <c r="B13" i="9"/>
  <c r="B21" i="9"/>
  <c r="B6" i="9"/>
  <c r="B2" i="9"/>
  <c r="B14" i="9"/>
  <c r="Y112" i="10"/>
  <c r="Z112" i="10"/>
  <c r="Y104" i="10"/>
  <c r="Z104" i="10"/>
  <c r="Z46" i="10"/>
  <c r="Y46" i="10"/>
  <c r="B26" i="9"/>
  <c r="B15" i="9"/>
  <c r="Y101" i="10"/>
  <c r="Z101" i="10"/>
  <c r="Z142" i="10"/>
  <c r="Y142" i="10"/>
  <c r="B19" i="9"/>
  <c r="B12" i="9"/>
  <c r="Z26" i="10"/>
  <c r="Y26" i="10"/>
  <c r="Y13" i="10"/>
  <c r="Z13" i="10"/>
  <c r="Z92" i="10"/>
  <c r="Y92" i="10"/>
  <c r="B9" i="9"/>
  <c r="B10" i="9"/>
  <c r="B23" i="9"/>
  <c r="B5" i="9"/>
  <c r="Z90" i="10"/>
  <c r="Y90" i="10"/>
  <c r="Z125" i="10"/>
  <c r="Y125" i="10"/>
  <c r="Z122" i="10"/>
  <c r="Y122" i="10"/>
  <c r="B25" i="9"/>
  <c r="B27" i="9"/>
  <c r="B17" i="9"/>
  <c r="B4" i="9"/>
  <c r="Y55" i="10"/>
  <c r="Z55" i="10"/>
  <c r="AG5" i="8"/>
  <c r="Z43" i="8"/>
  <c r="Y43" i="8"/>
  <c r="Z78" i="8"/>
  <c r="Y78" i="8"/>
  <c r="Z168" i="8"/>
  <c r="Y168" i="8"/>
  <c r="Z149" i="8"/>
  <c r="Y149" i="8"/>
  <c r="Y105" i="8"/>
  <c r="Z105" i="8"/>
  <c r="Z100" i="8"/>
  <c r="Y100" i="8"/>
  <c r="Z157" i="8"/>
  <c r="Y157" i="8"/>
  <c r="Z272" i="8"/>
  <c r="Y272" i="8"/>
  <c r="Z233" i="8"/>
  <c r="Y233" i="8"/>
  <c r="Y267" i="8"/>
  <c r="Z267" i="8"/>
  <c r="AB4" i="8"/>
  <c r="Z113" i="8"/>
  <c r="Y113" i="8"/>
  <c r="Z252" i="8"/>
  <c r="Y252" i="8"/>
  <c r="AG7" i="8"/>
  <c r="AG2" i="8"/>
  <c r="Z205" i="8"/>
  <c r="Y205" i="8"/>
  <c r="Z246" i="8"/>
  <c r="Y246" i="8"/>
  <c r="Z222" i="8"/>
  <c r="Y222" i="8"/>
  <c r="Z180" i="8"/>
  <c r="Y180" i="8"/>
  <c r="AG4" i="8"/>
  <c r="Z97" i="8"/>
  <c r="Y97" i="8"/>
  <c r="Z225" i="8"/>
  <c r="Y225" i="8"/>
  <c r="AG3" i="8"/>
  <c r="AB3" i="8"/>
  <c r="Y185" i="8"/>
  <c r="Z185" i="8"/>
  <c r="Z110" i="8"/>
  <c r="Y110" i="8"/>
  <c r="AB2" i="8"/>
  <c r="Z160" i="8"/>
  <c r="Y160" i="8"/>
  <c r="Z192" i="8"/>
  <c r="Y192" i="8"/>
  <c r="Y301" i="8"/>
  <c r="Z301" i="8"/>
  <c r="AG6" i="8"/>
  <c r="Z238" i="8"/>
  <c r="Y238" i="8"/>
  <c r="Z153" i="8"/>
  <c r="Y153" i="8"/>
  <c r="Y89" i="8"/>
  <c r="Z89" i="8"/>
  <c r="Z254" i="8"/>
  <c r="Y254" i="8"/>
  <c r="Y289" i="8"/>
  <c r="Z289" i="8"/>
  <c r="AB4" i="6"/>
  <c r="AG7" i="6"/>
  <c r="AG2" i="6"/>
  <c r="AG3" i="6"/>
  <c r="AG4" i="6"/>
  <c r="Z313" i="6"/>
  <c r="Y313" i="6"/>
  <c r="Z240" i="6"/>
  <c r="Y240" i="6"/>
  <c r="Z297" i="6"/>
  <c r="Y297" i="6"/>
  <c r="Z291" i="6"/>
  <c r="Y291" i="6"/>
  <c r="Y301" i="6"/>
  <c r="Z301" i="6"/>
  <c r="Y269" i="6"/>
  <c r="Z269" i="6"/>
  <c r="AB2" i="6"/>
  <c r="AG5" i="6"/>
  <c r="Z100" i="6"/>
  <c r="Y100" i="6"/>
  <c r="Z25" i="6"/>
  <c r="Y25" i="6"/>
  <c r="AG6" i="6"/>
  <c r="AB3" i="6"/>
  <c r="Z266" i="6"/>
  <c r="Y266" i="6"/>
  <c r="Y42" i="6"/>
  <c r="Z42" i="6"/>
  <c r="Y286" i="6"/>
  <c r="Z286" i="6"/>
  <c r="Z215" i="6"/>
  <c r="Y215" i="6"/>
  <c r="Z252" i="6"/>
  <c r="Y252" i="6"/>
  <c r="Z318" i="6"/>
  <c r="Y318" i="6"/>
  <c r="Z188" i="6"/>
  <c r="Y188" i="6"/>
  <c r="Z30" i="6"/>
  <c r="Y30" i="6"/>
  <c r="Z371" i="3"/>
  <c r="W371" i="3"/>
  <c r="W190" i="3"/>
  <c r="Z190" i="3"/>
  <c r="W36" i="3"/>
  <c r="Z36" i="3"/>
  <c r="W347" i="3"/>
  <c r="Z347" i="3"/>
  <c r="W70" i="3"/>
  <c r="Z70" i="3"/>
  <c r="W8" i="3"/>
  <c r="Z8" i="3"/>
  <c r="W22" i="3"/>
  <c r="Z22" i="3"/>
  <c r="W59" i="3"/>
  <c r="Z59" i="3"/>
  <c r="W131" i="3"/>
  <c r="Z131" i="3"/>
  <c r="W95" i="3"/>
  <c r="Z95" i="3"/>
  <c r="W115" i="3"/>
  <c r="Z115" i="3"/>
  <c r="W381" i="3"/>
  <c r="Z381" i="3"/>
  <c r="W67" i="3"/>
  <c r="Z67" i="3"/>
  <c r="W392" i="3"/>
  <c r="Z392" i="3"/>
  <c r="W119" i="3"/>
  <c r="Z119" i="3"/>
  <c r="W11" i="3"/>
  <c r="Z11" i="3"/>
  <c r="W239" i="3"/>
  <c r="Z239" i="3"/>
  <c r="W268" i="3"/>
  <c r="Z268" i="3"/>
  <c r="W323" i="3"/>
  <c r="Z323" i="3"/>
  <c r="W359" i="3"/>
  <c r="Z359" i="3"/>
  <c r="W225" i="3"/>
  <c r="Z225" i="3"/>
  <c r="W384" i="3"/>
  <c r="Z384" i="3"/>
  <c r="W44" i="3"/>
  <c r="Z44" i="3"/>
  <c r="W299" i="3"/>
  <c r="Z299" i="3"/>
  <c r="W298" i="3"/>
  <c r="Z298" i="3"/>
  <c r="W263" i="3"/>
  <c r="Z263" i="3"/>
  <c r="W251" i="3"/>
  <c r="Z251" i="3"/>
  <c r="W305" i="3"/>
  <c r="Z305" i="3"/>
  <c r="W19" i="3"/>
  <c r="Z19" i="3"/>
  <c r="W285" i="3"/>
  <c r="Z285" i="3"/>
  <c r="W203" i="3"/>
  <c r="Z203" i="3"/>
  <c r="W330" i="3"/>
  <c r="Z330" i="3"/>
  <c r="W187" i="3"/>
  <c r="Z187" i="3"/>
  <c r="W155" i="3"/>
  <c r="Z155" i="3"/>
  <c r="W276" i="3"/>
  <c r="Z276" i="3"/>
  <c r="W336" i="3"/>
  <c r="Z336" i="3"/>
  <c r="W56" i="3"/>
  <c r="Z56" i="3"/>
  <c r="W215" i="3"/>
  <c r="Z215" i="3"/>
  <c r="W144" i="3"/>
  <c r="Z144" i="3"/>
  <c r="W47" i="3"/>
  <c r="Z47" i="3"/>
  <c r="W311" i="3"/>
  <c r="Z311" i="3"/>
  <c r="W107" i="3"/>
  <c r="Z107" i="3"/>
  <c r="U106" i="3" a="1"/>
  <c r="U106" i="3" s="1"/>
  <c r="V106" i="3" s="1"/>
  <c r="T297" i="3"/>
  <c r="X297" i="3" s="1"/>
  <c r="Y297" i="3" s="1"/>
  <c r="T235" i="3"/>
  <c r="X235" i="3" s="1"/>
  <c r="Y235" i="3" s="1"/>
  <c r="U236" i="3" a="1"/>
  <c r="U236" i="3" s="1"/>
  <c r="V236" i="3" s="1"/>
  <c r="T166" i="3"/>
  <c r="X166" i="3" s="1"/>
  <c r="Y166" i="3" s="1"/>
  <c r="U167" i="3" a="1"/>
  <c r="U167" i="3" s="1"/>
  <c r="V167" i="3" s="1"/>
  <c r="T286" i="3"/>
  <c r="X286" i="3" s="1"/>
  <c r="Y286" i="3" s="1"/>
  <c r="U287" i="3" a="1"/>
  <c r="U287" i="3" s="1"/>
  <c r="V287" i="3" s="1"/>
  <c r="T226" i="3"/>
  <c r="X226" i="3" s="1"/>
  <c r="Y226" i="3" s="1"/>
  <c r="U227" i="3" a="1"/>
  <c r="U227" i="3" s="1"/>
  <c r="V227" i="3" s="1"/>
  <c r="S303" i="3"/>
  <c r="U304" i="3" a="1"/>
  <c r="U304" i="3" s="1"/>
  <c r="V304" i="3" s="1"/>
  <c r="S295" i="3"/>
  <c r="U295" i="3" s="1" a="1"/>
  <c r="U295" i="3" s="1"/>
  <c r="V295" i="3" s="1"/>
  <c r="U296" i="3" a="1"/>
  <c r="U296" i="3" s="1"/>
  <c r="V296" i="3" s="1"/>
  <c r="S130" i="3"/>
  <c r="S238" i="3"/>
  <c r="S18" i="3"/>
  <c r="S391" i="3"/>
  <c r="S358" i="3"/>
  <c r="S143" i="3"/>
  <c r="S262" i="3"/>
  <c r="S214" i="3"/>
  <c r="S380" i="3"/>
  <c r="S10" i="3"/>
  <c r="S310" i="3"/>
  <c r="S346" i="3"/>
  <c r="S94" i="3"/>
  <c r="S284" i="3"/>
  <c r="S186" i="3"/>
  <c r="S224" i="3"/>
  <c r="S335" i="3"/>
  <c r="S118" i="3"/>
  <c r="S66" i="3"/>
  <c r="S275" i="3"/>
  <c r="S202" i="3"/>
  <c r="S114" i="3"/>
  <c r="S154" i="3"/>
  <c r="S267" i="3"/>
  <c r="S260" i="3"/>
  <c r="S46" i="3"/>
  <c r="S329" i="3"/>
  <c r="S7" i="3"/>
  <c r="S370" i="3"/>
  <c r="S55" i="3"/>
  <c r="S35" i="3"/>
  <c r="S250" i="3"/>
  <c r="S58" i="3"/>
  <c r="S43" i="3"/>
  <c r="S293" i="3"/>
  <c r="S383" i="3"/>
  <c r="S322" i="3"/>
  <c r="B29" i="16" l="1"/>
  <c r="C20" i="14"/>
  <c r="C10" i="14"/>
  <c r="C25" i="14"/>
  <c r="C16" i="14"/>
  <c r="C24" i="7"/>
  <c r="C21" i="14"/>
  <c r="C13" i="14"/>
  <c r="C9" i="14"/>
  <c r="C5" i="14"/>
  <c r="C12" i="14"/>
  <c r="C22" i="14"/>
  <c r="C3" i="14"/>
  <c r="C17" i="14"/>
  <c r="C7" i="14"/>
  <c r="C14" i="14"/>
  <c r="C24" i="14"/>
  <c r="C6" i="14"/>
  <c r="C15" i="14"/>
  <c r="C11" i="14"/>
  <c r="C19" i="14"/>
  <c r="C28" i="14"/>
  <c r="C27" i="14"/>
  <c r="C26" i="14"/>
  <c r="C8" i="14"/>
  <c r="AG8" i="15"/>
  <c r="C18" i="14"/>
  <c r="C4" i="14"/>
  <c r="AC7" i="15"/>
  <c r="AC8" i="15"/>
  <c r="AC6" i="15"/>
  <c r="C2" i="14"/>
  <c r="C23" i="14"/>
  <c r="AC3" i="15"/>
  <c r="AC2" i="15"/>
  <c r="AH5" i="15"/>
  <c r="AH4" i="15"/>
  <c r="AC4" i="15"/>
  <c r="AH7" i="15"/>
  <c r="AH3" i="15"/>
  <c r="AH2" i="15"/>
  <c r="AH6" i="15"/>
  <c r="C15" i="7"/>
  <c r="C14" i="7"/>
  <c r="C5" i="7"/>
  <c r="C7" i="7"/>
  <c r="C22" i="7"/>
  <c r="C13" i="7"/>
  <c r="C27" i="7"/>
  <c r="C17" i="7"/>
  <c r="C26" i="7"/>
  <c r="C20" i="7"/>
  <c r="C11" i="7"/>
  <c r="C19" i="7"/>
  <c r="C4" i="7"/>
  <c r="C6" i="7"/>
  <c r="C25" i="7"/>
  <c r="C9" i="7"/>
  <c r="C23" i="7"/>
  <c r="C16" i="7"/>
  <c r="C18" i="7"/>
  <c r="C21" i="7"/>
  <c r="C12" i="7"/>
  <c r="C8" i="7"/>
  <c r="C2" i="7"/>
  <c r="C28" i="7"/>
  <c r="C3" i="7"/>
  <c r="C10" i="7"/>
  <c r="AC8" i="12"/>
  <c r="AC4" i="12"/>
  <c r="AC7" i="12"/>
  <c r="AH4" i="12"/>
  <c r="AC6" i="12"/>
  <c r="AH2" i="12"/>
  <c r="AH7" i="12"/>
  <c r="AH5" i="12"/>
  <c r="C14" i="11"/>
  <c r="C27" i="11"/>
  <c r="C3" i="11"/>
  <c r="C2" i="11"/>
  <c r="C20" i="11"/>
  <c r="C25" i="11"/>
  <c r="C8" i="11"/>
  <c r="C10" i="11"/>
  <c r="C13" i="11"/>
  <c r="C19" i="11"/>
  <c r="C9" i="11"/>
  <c r="C24" i="11"/>
  <c r="C7" i="11"/>
  <c r="C12" i="11"/>
  <c r="C15" i="11"/>
  <c r="C23" i="11"/>
  <c r="C18" i="11"/>
  <c r="C17" i="11"/>
  <c r="C11" i="11"/>
  <c r="C6" i="11"/>
  <c r="C22" i="11"/>
  <c r="C16" i="11"/>
  <c r="C4" i="11"/>
  <c r="C28" i="11"/>
  <c r="C21" i="11"/>
  <c r="C5" i="11"/>
  <c r="C26" i="11"/>
  <c r="AC2" i="12"/>
  <c r="AC3" i="12"/>
  <c r="AG8" i="12"/>
  <c r="AH3" i="12"/>
  <c r="AH6" i="12"/>
  <c r="C14" i="9"/>
  <c r="C6" i="9"/>
  <c r="C12" i="9"/>
  <c r="C17" i="9"/>
  <c r="C9" i="9"/>
  <c r="C27" i="9"/>
  <c r="C20" i="9"/>
  <c r="C4" i="9"/>
  <c r="C5" i="9"/>
  <c r="C24" i="9"/>
  <c r="C15" i="9"/>
  <c r="AH2" i="8"/>
  <c r="C16" i="9"/>
  <c r="C21" i="9"/>
  <c r="C19" i="9"/>
  <c r="C25" i="9"/>
  <c r="C18" i="9"/>
  <c r="C2" i="9"/>
  <c r="C13" i="9"/>
  <c r="AH4" i="10"/>
  <c r="AH2" i="10"/>
  <c r="AC2" i="10"/>
  <c r="AH3" i="10"/>
  <c r="AC3" i="10"/>
  <c r="AH7" i="10"/>
  <c r="AC4" i="10"/>
  <c r="AH6" i="10"/>
  <c r="AH5" i="10"/>
  <c r="AG8" i="10"/>
  <c r="C11" i="9"/>
  <c r="C22" i="9"/>
  <c r="AC7" i="10"/>
  <c r="AC8" i="10"/>
  <c r="AC6" i="10"/>
  <c r="C10" i="9"/>
  <c r="C7" i="9"/>
  <c r="C28" i="9"/>
  <c r="C23" i="9"/>
  <c r="C26" i="9"/>
  <c r="C8" i="9"/>
  <c r="C3" i="9"/>
  <c r="AC2" i="8"/>
  <c r="AC6" i="8"/>
  <c r="AC3" i="8"/>
  <c r="AH5" i="8"/>
  <c r="AH7" i="8"/>
  <c r="AC4" i="8"/>
  <c r="AH4" i="8"/>
  <c r="AG8" i="8"/>
  <c r="AC2" i="6"/>
  <c r="AC6" i="6"/>
  <c r="AC7" i="8"/>
  <c r="AH6" i="8"/>
  <c r="AC8" i="8"/>
  <c r="AH3" i="8"/>
  <c r="AH6" i="6"/>
  <c r="AG8" i="6"/>
  <c r="AH4" i="6"/>
  <c r="AC8" i="6"/>
  <c r="AH5" i="6"/>
  <c r="AC7" i="6"/>
  <c r="AC4" i="6"/>
  <c r="AH2" i="6"/>
  <c r="AC3" i="6"/>
  <c r="AH3" i="6"/>
  <c r="AH7" i="6"/>
  <c r="W304" i="3"/>
  <c r="Z304" i="3"/>
  <c r="W287" i="3"/>
  <c r="Z287" i="3"/>
  <c r="W167" i="3"/>
  <c r="Z167" i="3"/>
  <c r="W227" i="3"/>
  <c r="Z227" i="3"/>
  <c r="W296" i="3"/>
  <c r="Z296" i="3"/>
  <c r="W236" i="3"/>
  <c r="Z236" i="3"/>
  <c r="W295" i="3"/>
  <c r="Z295" i="3"/>
  <c r="W106" i="3"/>
  <c r="Z106" i="3"/>
  <c r="U226" i="3" a="1"/>
  <c r="U226" i="3" s="1"/>
  <c r="V226" i="3" s="1"/>
  <c r="U166" i="3" a="1"/>
  <c r="U166" i="3" s="1"/>
  <c r="V166" i="3" s="1"/>
  <c r="U235" i="3" a="1"/>
  <c r="U235" i="3" s="1"/>
  <c r="V235" i="3" s="1"/>
  <c r="U286" i="3" a="1"/>
  <c r="U286" i="3" s="1"/>
  <c r="V286" i="3" s="1"/>
  <c r="T93" i="3"/>
  <c r="X93" i="3" s="1"/>
  <c r="Y93" i="3" s="1"/>
  <c r="U94" i="3" a="1"/>
  <c r="U94" i="3" s="1"/>
  <c r="V94" i="3" s="1"/>
  <c r="T302" i="3"/>
  <c r="X302" i="3" s="1"/>
  <c r="Y302" i="3" s="1"/>
  <c r="U303" i="3" a="1"/>
  <c r="U303" i="3" s="1"/>
  <c r="V303" i="3" s="1"/>
  <c r="T57" i="3"/>
  <c r="X57" i="3" s="1"/>
  <c r="Y57" i="3" s="1"/>
  <c r="U58" i="3" a="1"/>
  <c r="U58" i="3" s="1"/>
  <c r="V58" i="3" s="1"/>
  <c r="T45" i="3"/>
  <c r="X45" i="3" s="1"/>
  <c r="Y45" i="3" s="1"/>
  <c r="U46" i="3" a="1"/>
  <c r="U46" i="3" s="1"/>
  <c r="V46" i="3" s="1"/>
  <c r="T17" i="3"/>
  <c r="X17" i="3" s="1"/>
  <c r="Y17" i="3" s="1"/>
  <c r="U18" i="3" a="1"/>
  <c r="U18" i="3" s="1"/>
  <c r="V18" i="3" s="1"/>
  <c r="T259" i="3"/>
  <c r="X259" i="3" s="1"/>
  <c r="Y259" i="3" s="1"/>
  <c r="U260" i="3" a="1"/>
  <c r="U260" i="3" s="1"/>
  <c r="V260" i="3" s="1"/>
  <c r="T65" i="3"/>
  <c r="X65" i="3" s="1"/>
  <c r="Y65" i="3" s="1"/>
  <c r="U66" i="3" a="1"/>
  <c r="U66" i="3" s="1"/>
  <c r="V66" i="3" s="1"/>
  <c r="T34" i="3"/>
  <c r="X34" i="3" s="1"/>
  <c r="Y34" i="3" s="1"/>
  <c r="U35" i="3" a="1"/>
  <c r="U35" i="3" s="1"/>
  <c r="V35" i="3" s="1"/>
  <c r="T9" i="3"/>
  <c r="X9" i="3" s="1"/>
  <c r="Y9" i="3" s="1"/>
  <c r="U10" i="3" a="1"/>
  <c r="U10" i="3" s="1"/>
  <c r="V10" i="3" s="1"/>
  <c r="T113" i="3"/>
  <c r="X113" i="3" s="1"/>
  <c r="Y113" i="3" s="1"/>
  <c r="U114" i="3" a="1"/>
  <c r="U114" i="3" s="1"/>
  <c r="V114" i="3" s="1"/>
  <c r="T274" i="3"/>
  <c r="X274" i="3" s="1"/>
  <c r="Y274" i="3" s="1"/>
  <c r="U275" i="3" a="1"/>
  <c r="U275" i="3" s="1"/>
  <c r="V275" i="3" s="1"/>
  <c r="T117" i="3"/>
  <c r="X117" i="3" s="1"/>
  <c r="Y117" i="3" s="1"/>
  <c r="U118" i="3" a="1"/>
  <c r="U118" i="3" s="1"/>
  <c r="V118" i="3" s="1"/>
  <c r="T153" i="3"/>
  <c r="X153" i="3" s="1"/>
  <c r="Y153" i="3" s="1"/>
  <c r="U154" i="3" a="1"/>
  <c r="U154" i="3" s="1"/>
  <c r="V154" i="3" s="1"/>
  <c r="T357" i="3"/>
  <c r="X357" i="3" s="1"/>
  <c r="Y357" i="3" s="1"/>
  <c r="U358" i="3" a="1"/>
  <c r="U358" i="3" s="1"/>
  <c r="V358" i="3" s="1"/>
  <c r="T6" i="3"/>
  <c r="X6" i="3" s="1"/>
  <c r="Y6" i="3" s="1"/>
  <c r="U7" i="3" a="1"/>
  <c r="U7" i="3" s="1"/>
  <c r="V7" i="3" s="1"/>
  <c r="T266" i="3"/>
  <c r="X266" i="3" s="1"/>
  <c r="Y266" i="3" s="1"/>
  <c r="U267" i="3" a="1"/>
  <c r="U267" i="3" s="1"/>
  <c r="V267" i="3" s="1"/>
  <c r="T334" i="3"/>
  <c r="X334" i="3" s="1"/>
  <c r="Y334" i="3" s="1"/>
  <c r="U335" i="3" a="1"/>
  <c r="U335" i="3" s="1"/>
  <c r="V335" i="3" s="1"/>
  <c r="T213" i="3"/>
  <c r="X213" i="3" s="1"/>
  <c r="Y213" i="3" s="1"/>
  <c r="U214" i="3" a="1"/>
  <c r="U214" i="3" s="1"/>
  <c r="V214" i="3" s="1"/>
  <c r="T237" i="3"/>
  <c r="X237" i="3" s="1"/>
  <c r="Y237" i="3" s="1"/>
  <c r="U238" i="3" a="1"/>
  <c r="U238" i="3" s="1"/>
  <c r="V238" i="3" s="1"/>
  <c r="T201" i="3"/>
  <c r="X201" i="3" s="1"/>
  <c r="Y201" i="3" s="1"/>
  <c r="U202" i="3" a="1"/>
  <c r="U202" i="3" s="1"/>
  <c r="V202" i="3" s="1"/>
  <c r="T249" i="3"/>
  <c r="X249" i="3" s="1"/>
  <c r="Y249" i="3" s="1"/>
  <c r="U250" i="3" a="1"/>
  <c r="U250" i="3" s="1"/>
  <c r="V250" i="3" s="1"/>
  <c r="T345" i="3"/>
  <c r="X345" i="3" s="1"/>
  <c r="Y345" i="3" s="1"/>
  <c r="U346" i="3" a="1"/>
  <c r="U346" i="3" s="1"/>
  <c r="V346" i="3" s="1"/>
  <c r="T390" i="3"/>
  <c r="X390" i="3" s="1"/>
  <c r="Y390" i="3" s="1"/>
  <c r="U391" i="3" a="1"/>
  <c r="U391" i="3" s="1"/>
  <c r="V391" i="3" s="1"/>
  <c r="T369" i="3"/>
  <c r="X369" i="3" s="1"/>
  <c r="Y369" i="3" s="1"/>
  <c r="U370" i="3" a="1"/>
  <c r="U370" i="3" s="1"/>
  <c r="V370" i="3" s="1"/>
  <c r="T321" i="3"/>
  <c r="X321" i="3" s="1"/>
  <c r="Y321" i="3" s="1"/>
  <c r="U322" i="3" a="1"/>
  <c r="U322" i="3" s="1"/>
  <c r="V322" i="3" s="1"/>
  <c r="T223" i="3"/>
  <c r="X223" i="3" s="1"/>
  <c r="Y223" i="3" s="1"/>
  <c r="U224" i="3" a="1"/>
  <c r="U224" i="3" s="1"/>
  <c r="V224" i="3" s="1"/>
  <c r="T382" i="3"/>
  <c r="X382" i="3" s="1"/>
  <c r="Y382" i="3" s="1"/>
  <c r="U383" i="3" a="1"/>
  <c r="U383" i="3" s="1"/>
  <c r="V383" i="3" s="1"/>
  <c r="T129" i="3"/>
  <c r="X129" i="3" s="1"/>
  <c r="Y129" i="3" s="1"/>
  <c r="U130" i="3" a="1"/>
  <c r="U130" i="3" s="1"/>
  <c r="V130" i="3" s="1"/>
  <c r="T294" i="3"/>
  <c r="X294" i="3" s="1"/>
  <c r="Y294" i="3" s="1"/>
  <c r="T54" i="3"/>
  <c r="X54" i="3" s="1"/>
  <c r="Y54" i="3" s="1"/>
  <c r="U55" i="3" a="1"/>
  <c r="U55" i="3" s="1"/>
  <c r="V55" i="3" s="1"/>
  <c r="T309" i="3"/>
  <c r="X309" i="3" s="1"/>
  <c r="Y309" i="3" s="1"/>
  <c r="U310" i="3" a="1"/>
  <c r="U310" i="3" s="1"/>
  <c r="V310" i="3" s="1"/>
  <c r="T379" i="3"/>
  <c r="X379" i="3" s="1"/>
  <c r="Y379" i="3" s="1"/>
  <c r="U380" i="3" a="1"/>
  <c r="U380" i="3" s="1"/>
  <c r="V380" i="3" s="1"/>
  <c r="T328" i="3"/>
  <c r="X328" i="3" s="1"/>
  <c r="Y328" i="3" s="1"/>
  <c r="U329" i="3" a="1"/>
  <c r="U329" i="3" s="1"/>
  <c r="V329" i="3" s="1"/>
  <c r="T185" i="3"/>
  <c r="X185" i="3" s="1"/>
  <c r="Y185" i="3" s="1"/>
  <c r="U186" i="3" a="1"/>
  <c r="U186" i="3" s="1"/>
  <c r="V186" i="3" s="1"/>
  <c r="T261" i="3"/>
  <c r="X261" i="3" s="1"/>
  <c r="Y261" i="3" s="1"/>
  <c r="U262" i="3" a="1"/>
  <c r="U262" i="3" s="1"/>
  <c r="V262" i="3" s="1"/>
  <c r="T292" i="3"/>
  <c r="X292" i="3" s="1"/>
  <c r="Y292" i="3" s="1"/>
  <c r="U293" i="3" a="1"/>
  <c r="U293" i="3" s="1"/>
  <c r="V293" i="3" s="1"/>
  <c r="T283" i="3"/>
  <c r="X283" i="3" s="1"/>
  <c r="Y283" i="3" s="1"/>
  <c r="U284" i="3" a="1"/>
  <c r="U284" i="3" s="1"/>
  <c r="V284" i="3" s="1"/>
  <c r="T42" i="3"/>
  <c r="X42" i="3" s="1"/>
  <c r="Y42" i="3" s="1"/>
  <c r="U43" i="3" a="1"/>
  <c r="U43" i="3" s="1"/>
  <c r="V43" i="3" s="1"/>
  <c r="T142" i="3"/>
  <c r="X142" i="3" s="1"/>
  <c r="Y142" i="3" s="1"/>
  <c r="U143" i="3" a="1"/>
  <c r="U143" i="3" s="1"/>
  <c r="V143" i="3" s="1"/>
  <c r="U297" i="3" a="1"/>
  <c r="U297" i="3" s="1"/>
  <c r="V297" i="3" s="1"/>
  <c r="C29" i="16" l="1"/>
  <c r="AH8" i="15"/>
  <c r="AH8" i="12"/>
  <c r="AH8" i="10"/>
  <c r="AH8" i="8"/>
  <c r="C4" i="5"/>
  <c r="AH4" i="3"/>
  <c r="C5" i="5"/>
  <c r="C2" i="5"/>
  <c r="C28" i="5"/>
  <c r="C16" i="5"/>
  <c r="C9" i="5"/>
  <c r="C12" i="5"/>
  <c r="C7" i="5"/>
  <c r="AH7" i="3"/>
  <c r="C14" i="5"/>
  <c r="C8" i="5"/>
  <c r="C21" i="5"/>
  <c r="C3" i="5"/>
  <c r="AH2" i="3"/>
  <c r="C13" i="5"/>
  <c r="AH3" i="3"/>
  <c r="C24" i="5"/>
  <c r="C25" i="5"/>
  <c r="C17" i="5"/>
  <c r="C10" i="5"/>
  <c r="C26" i="5"/>
  <c r="AH6" i="3"/>
  <c r="C15" i="5"/>
  <c r="C27" i="5"/>
  <c r="C22" i="5"/>
  <c r="C20" i="5"/>
  <c r="AH5" i="3"/>
  <c r="C19" i="5"/>
  <c r="C23" i="5"/>
  <c r="C11" i="5"/>
  <c r="C6" i="5"/>
  <c r="C18" i="5"/>
  <c r="AH8" i="6"/>
  <c r="AC4" i="3"/>
  <c r="AC3" i="3"/>
  <c r="AC2" i="3"/>
  <c r="Z358" i="3"/>
  <c r="W358" i="3"/>
  <c r="W43" i="3"/>
  <c r="Z43" i="3"/>
  <c r="Z380" i="3"/>
  <c r="W380" i="3"/>
  <c r="W202" i="3"/>
  <c r="Z202" i="3"/>
  <c r="W284" i="3"/>
  <c r="Z284" i="3"/>
  <c r="W310" i="3"/>
  <c r="Z310" i="3"/>
  <c r="W66" i="3"/>
  <c r="Z66" i="3"/>
  <c r="W214" i="3"/>
  <c r="Z214" i="3"/>
  <c r="W260" i="3"/>
  <c r="Z260" i="3"/>
  <c r="W286" i="3"/>
  <c r="Z286" i="3"/>
  <c r="W224" i="3"/>
  <c r="Z224" i="3"/>
  <c r="W94" i="3"/>
  <c r="Z94" i="3"/>
  <c r="W370" i="3"/>
  <c r="Z370" i="3"/>
  <c r="W118" i="3"/>
  <c r="Z118" i="3"/>
  <c r="W293" i="3"/>
  <c r="Z293" i="3"/>
  <c r="W55" i="3"/>
  <c r="Z55" i="3"/>
  <c r="W235" i="3"/>
  <c r="Z235" i="3"/>
  <c r="W322" i="3"/>
  <c r="Z322" i="3"/>
  <c r="W18" i="3"/>
  <c r="Z18" i="3"/>
  <c r="W154" i="3"/>
  <c r="Z154" i="3"/>
  <c r="W335" i="3"/>
  <c r="Z335" i="3"/>
  <c r="W275" i="3"/>
  <c r="Z275" i="3"/>
  <c r="Z166" i="3"/>
  <c r="W166" i="3"/>
  <c r="W262" i="3"/>
  <c r="Z262" i="3"/>
  <c r="W226" i="3"/>
  <c r="Z226" i="3"/>
  <c r="W35" i="3"/>
  <c r="Z35" i="3"/>
  <c r="W267" i="3"/>
  <c r="Z267" i="3"/>
  <c r="W238" i="3"/>
  <c r="Z238" i="3"/>
  <c r="W130" i="3"/>
  <c r="Z130" i="3"/>
  <c r="W114" i="3"/>
  <c r="Z114" i="3"/>
  <c r="W297" i="3"/>
  <c r="Z297" i="3"/>
  <c r="W250" i="3"/>
  <c r="Z250" i="3"/>
  <c r="W10" i="3"/>
  <c r="Z10" i="3"/>
  <c r="W58" i="3"/>
  <c r="Z58" i="3"/>
  <c r="W303" i="3"/>
  <c r="Z303" i="3"/>
  <c r="W391" i="3"/>
  <c r="Z391" i="3"/>
  <c r="W346" i="3"/>
  <c r="Z346" i="3"/>
  <c r="W46" i="3"/>
  <c r="Z46" i="3"/>
  <c r="Z186" i="3"/>
  <c r="W186" i="3"/>
  <c r="W383" i="3"/>
  <c r="Z383" i="3"/>
  <c r="W7" i="3"/>
  <c r="Z7" i="3"/>
  <c r="W143" i="3"/>
  <c r="Z143" i="3"/>
  <c r="W329" i="3"/>
  <c r="Z329" i="3"/>
  <c r="U223" i="3" a="1"/>
  <c r="U223" i="3" s="1"/>
  <c r="V223" i="3" s="1"/>
  <c r="U201" i="3" a="1"/>
  <c r="U201" i="3" s="1"/>
  <c r="V201" i="3" s="1"/>
  <c r="U357" i="3" a="1"/>
  <c r="U357" i="3" s="1"/>
  <c r="V357" i="3" s="1"/>
  <c r="U34" i="3" a="1"/>
  <c r="U34" i="3" s="1"/>
  <c r="V34" i="3" s="1"/>
  <c r="U302" i="3" a="1"/>
  <c r="U302" i="3" s="1"/>
  <c r="V302" i="3" s="1"/>
  <c r="U321" i="3" a="1"/>
  <c r="U321" i="3" s="1"/>
  <c r="V321" i="3" s="1"/>
  <c r="U237" i="3" a="1"/>
  <c r="U237" i="3" s="1"/>
  <c r="V237" i="3" s="1"/>
  <c r="U153" i="3" a="1"/>
  <c r="U153" i="3" s="1"/>
  <c r="V153" i="3" s="1"/>
  <c r="U65" i="3" a="1"/>
  <c r="U65" i="3" s="1"/>
  <c r="V65" i="3" s="1"/>
  <c r="U93" i="3" a="1"/>
  <c r="U93" i="3" s="1"/>
  <c r="V93" i="3" s="1"/>
  <c r="U328" i="3" a="1"/>
  <c r="U328" i="3" s="1"/>
  <c r="V328" i="3" s="1"/>
  <c r="U283" i="3" a="1"/>
  <c r="U283" i="3" s="1"/>
  <c r="V283" i="3" s="1"/>
  <c r="U369" i="3" a="1"/>
  <c r="U369" i="3" s="1"/>
  <c r="V369" i="3" s="1"/>
  <c r="U213" i="3" a="1"/>
  <c r="U213" i="3" s="1"/>
  <c r="V213" i="3" s="1"/>
  <c r="U117" i="3" a="1"/>
  <c r="U117" i="3" s="1"/>
  <c r="V117" i="3" s="1"/>
  <c r="U259" i="3" a="1"/>
  <c r="U259" i="3" s="1"/>
  <c r="V259" i="3" s="1"/>
  <c r="U292" i="3" a="1"/>
  <c r="U292" i="3" s="1"/>
  <c r="V292" i="3" s="1"/>
  <c r="U54" i="3" a="1"/>
  <c r="U54" i="3" s="1"/>
  <c r="V54" i="3" s="1"/>
  <c r="U42" i="3" a="1"/>
  <c r="U42" i="3" s="1"/>
  <c r="V42" i="3" s="1"/>
  <c r="U309" i="3" a="1"/>
  <c r="U309" i="3" s="1"/>
  <c r="V309" i="3" s="1"/>
  <c r="U390" i="3" a="1"/>
  <c r="U390" i="3" s="1"/>
  <c r="V390" i="3" s="1"/>
  <c r="U334" i="3" a="1"/>
  <c r="U334" i="3" s="1"/>
  <c r="V334" i="3" s="1"/>
  <c r="U274" i="3" a="1"/>
  <c r="U274" i="3" s="1"/>
  <c r="V274" i="3" s="1"/>
  <c r="U17" i="3" a="1"/>
  <c r="U17" i="3" s="1"/>
  <c r="V17" i="3" s="1"/>
  <c r="U379" i="3" a="1"/>
  <c r="U379" i="3" s="1"/>
  <c r="V379" i="3" s="1"/>
  <c r="U261" i="3" a="1"/>
  <c r="U261" i="3" s="1"/>
  <c r="V261" i="3" s="1"/>
  <c r="U129" i="3" a="1"/>
  <c r="U129" i="3" s="1"/>
  <c r="V129" i="3" s="1"/>
  <c r="U345" i="3" a="1"/>
  <c r="U345" i="3" s="1"/>
  <c r="V345" i="3" s="1"/>
  <c r="U266" i="3" a="1"/>
  <c r="U266" i="3" s="1"/>
  <c r="V266" i="3" s="1"/>
  <c r="U113" i="3" a="1"/>
  <c r="U113" i="3" s="1"/>
  <c r="V113" i="3" s="1"/>
  <c r="U45" i="3" a="1"/>
  <c r="U45" i="3" s="1"/>
  <c r="V45" i="3" s="1"/>
  <c r="U185" i="3" a="1"/>
  <c r="U185" i="3" s="1"/>
  <c r="V185" i="3" s="1"/>
  <c r="U142" i="3" a="1"/>
  <c r="U142" i="3" s="1"/>
  <c r="V142" i="3" s="1"/>
  <c r="U382" i="3" a="1"/>
  <c r="U382" i="3" s="1"/>
  <c r="V382" i="3" s="1"/>
  <c r="U249" i="3" a="1"/>
  <c r="U249" i="3" s="1"/>
  <c r="V249" i="3" s="1"/>
  <c r="U9" i="3" a="1"/>
  <c r="U9" i="3" s="1"/>
  <c r="V9" i="3" s="1"/>
  <c r="U57" i="3" a="1"/>
  <c r="U57" i="3" s="1"/>
  <c r="V57" i="3" s="1"/>
  <c r="U294" i="3" a="1"/>
  <c r="U294" i="3" s="1"/>
  <c r="V294" i="3" s="1"/>
  <c r="U6" i="3" a="1"/>
  <c r="U6" i="3" s="1"/>
  <c r="V6" i="3" s="1"/>
  <c r="C29" i="14" l="1"/>
  <c r="C29" i="11"/>
  <c r="C29" i="9"/>
  <c r="C29" i="7"/>
  <c r="C29" i="5"/>
  <c r="AH8" i="3"/>
  <c r="W390" i="3"/>
  <c r="Z390" i="3"/>
  <c r="W65" i="3"/>
  <c r="Z65" i="3"/>
  <c r="W309" i="3"/>
  <c r="Z309" i="3"/>
  <c r="W42" i="3"/>
  <c r="Z42" i="3"/>
  <c r="W54" i="3"/>
  <c r="Z54" i="3"/>
  <c r="W382" i="3"/>
  <c r="Z382" i="3"/>
  <c r="W292" i="3"/>
  <c r="Z292" i="3"/>
  <c r="W302" i="3"/>
  <c r="Z302" i="3"/>
  <c r="W93" i="3"/>
  <c r="Z93" i="3"/>
  <c r="W45" i="3"/>
  <c r="Z45" i="3"/>
  <c r="Z345" i="3"/>
  <c r="W345" i="3"/>
  <c r="W34" i="3"/>
  <c r="Z34" i="3"/>
  <c r="W153" i="3"/>
  <c r="Z153" i="3"/>
  <c r="W321" i="3"/>
  <c r="Z321" i="3"/>
  <c r="W357" i="3"/>
  <c r="Z357" i="3"/>
  <c r="W334" i="3"/>
  <c r="Z334" i="3"/>
  <c r="W237" i="3"/>
  <c r="Z237" i="3"/>
  <c r="W129" i="3"/>
  <c r="Z129" i="3"/>
  <c r="W201" i="3"/>
  <c r="Z201" i="3"/>
  <c r="W142" i="3"/>
  <c r="Z142" i="3"/>
  <c r="W6" i="3"/>
  <c r="Z6" i="3"/>
  <c r="Z294" i="3"/>
  <c r="W294" i="3"/>
  <c r="W57" i="3"/>
  <c r="Z57" i="3"/>
  <c r="W379" i="3"/>
  <c r="Z379" i="3"/>
  <c r="W369" i="3"/>
  <c r="Z369" i="3"/>
  <c r="W223" i="3"/>
  <c r="Z223" i="3"/>
  <c r="W185" i="3"/>
  <c r="Z185" i="3"/>
  <c r="W113" i="3"/>
  <c r="Z113" i="3"/>
  <c r="W259" i="3"/>
  <c r="Z259" i="3"/>
  <c r="W261" i="3"/>
  <c r="Z261" i="3"/>
  <c r="W9" i="3"/>
  <c r="Z9" i="3"/>
  <c r="W17" i="3"/>
  <c r="Z17" i="3"/>
  <c r="W283" i="3"/>
  <c r="Z283" i="3"/>
  <c r="W266" i="3"/>
  <c r="Z266" i="3"/>
  <c r="W117" i="3"/>
  <c r="Z117" i="3"/>
  <c r="W213" i="3"/>
  <c r="Z213" i="3"/>
  <c r="W249" i="3"/>
  <c r="Z249" i="3"/>
  <c r="Z274" i="3"/>
  <c r="W274" i="3"/>
  <c r="W328" i="3"/>
  <c r="Z328" i="3"/>
  <c r="W2" i="3"/>
  <c r="Z2" i="3"/>
  <c r="B12" i="5" l="1"/>
  <c r="B24" i="5"/>
  <c r="AG5" i="3"/>
  <c r="AG4" i="3"/>
  <c r="B21" i="5"/>
  <c r="B10" i="5"/>
  <c r="B3" i="5"/>
  <c r="B13" i="5"/>
  <c r="B25" i="5"/>
  <c r="AG7" i="3"/>
  <c r="B26" i="5"/>
  <c r="B15" i="5"/>
  <c r="B9" i="5"/>
  <c r="B22" i="5"/>
  <c r="B23" i="5"/>
  <c r="B2" i="5"/>
  <c r="B14" i="5"/>
  <c r="AG6" i="3"/>
  <c r="B27" i="5"/>
  <c r="B7" i="5"/>
  <c r="B16" i="5"/>
  <c r="AG3" i="3"/>
  <c r="B4" i="5"/>
  <c r="B17" i="5"/>
  <c r="B5" i="5"/>
  <c r="B18" i="5"/>
  <c r="AG2" i="3"/>
  <c r="B19" i="5"/>
  <c r="B28" i="5"/>
  <c r="B6" i="5"/>
  <c r="B8" i="5"/>
  <c r="B20" i="5"/>
  <c r="B11" i="5"/>
  <c r="AC7" i="3"/>
  <c r="AC8" i="3"/>
  <c r="AC6" i="3"/>
  <c r="AB4" i="3"/>
  <c r="AB3" i="3"/>
  <c r="AB2" i="3"/>
  <c r="B29" i="14" l="1"/>
  <c r="B29" i="11"/>
  <c r="B29" i="9"/>
  <c r="B29" i="7"/>
  <c r="AG8" i="3"/>
  <c r="B2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<sst xmlns="http://schemas.openxmlformats.org/spreadsheetml/2006/main" count="3908" uniqueCount="47">
  <si>
    <t>Codice</t>
  </si>
  <si>
    <t>Descr.</t>
  </si>
  <si>
    <t>Data</t>
  </si>
  <si>
    <t>Data Confr.</t>
  </si>
  <si>
    <t>Valuta</t>
  </si>
  <si>
    <t>Val. Valuta</t>
  </si>
  <si>
    <t>Val. Euro</t>
  </si>
  <si>
    <t>000016</t>
  </si>
  <si>
    <t>000027</t>
  </si>
  <si>
    <t>000030</t>
  </si>
  <si>
    <t>000034</t>
  </si>
  <si>
    <t>BTC</t>
  </si>
  <si>
    <t>ETF iShares Core MSCI World UCITS ETF USD</t>
  </si>
  <si>
    <t>ETC Invesco Physical Gold A</t>
  </si>
  <si>
    <t>Indice S&amp;P 500 in USD</t>
  </si>
  <si>
    <t>Indice Nasdaq 100</t>
  </si>
  <si>
    <t>Bitcoin</t>
  </si>
  <si>
    <t>EUR</t>
  </si>
  <si>
    <t>USD</t>
  </si>
  <si>
    <t>Val.Indice</t>
  </si>
  <si>
    <t>Capitale a disposizione</t>
  </si>
  <si>
    <t>Quota mensile</t>
  </si>
  <si>
    <t>PAC</t>
  </si>
  <si>
    <t>Quote</t>
  </si>
  <si>
    <t>PIC</t>
  </si>
  <si>
    <t>Valore con PAC</t>
  </si>
  <si>
    <t>% con PAC</t>
  </si>
  <si>
    <t>Valore con PIC</t>
  </si>
  <si>
    <t>% con PIC</t>
  </si>
  <si>
    <t>Confronto</t>
  </si>
  <si>
    <t>Massimo DrawDown</t>
  </si>
  <si>
    <t>Massimo Guadagno</t>
  </si>
  <si>
    <t>Guadagno Medio</t>
  </si>
  <si>
    <t>Il PAC NON conviene</t>
  </si>
  <si>
    <t>In Linea</t>
  </si>
  <si>
    <t>Il PAC conviene</t>
  </si>
  <si>
    <t>Drawdown</t>
  </si>
  <si>
    <t>&lt;-50%</t>
  </si>
  <si>
    <t>0% -10%</t>
  </si>
  <si>
    <t>-10% -20%</t>
  </si>
  <si>
    <t>-20% -30%</t>
  </si>
  <si>
    <t>-30% -40%</t>
  </si>
  <si>
    <t>-40% -50%</t>
  </si>
  <si>
    <t>More</t>
  </si>
  <si>
    <t>Less</t>
  </si>
  <si>
    <t>Potete cambiarlo a piacimento</t>
  </si>
  <si>
    <t>In queste simulazioni si è ipotizzato di divider eil PAC in 18 mesi, potete variare la formula ma poi dovete rivedere i vari fogli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</si>
</sst>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;@"/>
    <numFmt numFmtId="165" formatCode="_-* #,##0\ &quot;€&quot;_-;\-* #,##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1" fontId="0" fillId="0" borderId="0" xfId="0" applyNumberFormat="1"/>
    <xf numFmtId="165" fontId="0" fillId="0" borderId="0" xfId="2" applyNumberFormat="1" applyFont="1"/>
    <xf numFmtId="1" fontId="0" fillId="0" borderId="1" xfId="0" applyNumberFormat="1" applyBorder="1"/>
    <xf numFmtId="2" fontId="0" fillId="0" borderId="1" xfId="0" applyNumberFormat="1" applyBorder="1"/>
    <xf numFmtId="165" fontId="0" fillId="0" borderId="1" xfId="2" applyNumberFormat="1" applyFont="1" applyFill="1" applyBorder="1"/>
    <xf numFmtId="9" fontId="0" fillId="0" borderId="1" xfId="3" applyFont="1" applyFill="1" applyBorder="1"/>
    <xf numFmtId="1" fontId="0" fillId="3" borderId="1" xfId="0" applyNumberFormat="1" applyFill="1" applyBorder="1" applyAlignment="1">
      <alignment vertical="top" wrapText="1"/>
    </xf>
    <xf numFmtId="165" fontId="1" fillId="5" borderId="0" xfId="2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165" fontId="1" fillId="4" borderId="0" xfId="2" applyNumberFormat="1" applyFont="1" applyFill="1" applyAlignment="1">
      <alignment vertical="top" wrapText="1"/>
    </xf>
    <xf numFmtId="165" fontId="1" fillId="5" borderId="1" xfId="2" applyNumberFormat="1" applyFont="1" applyFill="1" applyBorder="1" applyAlignment="1">
      <alignment vertical="top" wrapText="1"/>
    </xf>
    <xf numFmtId="165" fontId="1" fillId="4" borderId="1" xfId="2" applyNumberFormat="1" applyFont="1" applyFill="1" applyBorder="1" applyAlignment="1">
      <alignment vertical="top" wrapText="1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0" borderId="1" xfId="0" quotePrefix="1" applyBorder="1" applyAlignment="1">
      <alignment horizontal="center"/>
    </xf>
    <xf numFmtId="9" fontId="0" fillId="0" borderId="0" xfId="3" applyFont="1" applyFill="1" applyBorder="1" applyAlignment="1"/>
    <xf numFmtId="0" fontId="0" fillId="0" borderId="1" xfId="0" applyBorder="1" applyAlignment="1">
      <alignment horizontal="right"/>
    </xf>
    <xf numFmtId="9" fontId="0" fillId="0" borderId="1" xfId="3" applyFont="1" applyFill="1" applyBorder="1" applyAlignment="1"/>
    <xf numFmtId="9" fontId="0" fillId="0" borderId="1" xfId="3" applyFont="1" applyFill="1" applyBorder="1" applyAlignment="1">
      <alignment horizontal="right"/>
    </xf>
    <xf numFmtId="165" fontId="0" fillId="0" borderId="1" xfId="0" applyNumberFormat="1" applyBorder="1"/>
    <xf numFmtId="165" fontId="0" fillId="3" borderId="1" xfId="2" applyNumberFormat="1" applyFont="1" applyFill="1" applyBorder="1"/>
  </cellXfs>
  <cellStyles count="4">
    <cellStyle name="Normale" xfId="0" builtinId="0"/>
    <cellStyle name="Normale 2" xfId="1" xr:uid="{AA5B628E-EF22-45FC-B62B-B0F3EA2C7F0B}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AA-4E94-BA3F-6E73B67987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AA-4E94-BA3F-6E73B67987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CAA-4E94-BA3F-6E73B67987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'SeP500'!$AB$6:$AB$8</c:f>
              <c:strCache>
                <c:ptCount val="3"/>
                <c:pt idx="0">
                  <c:v>Il PAC NON conviene</c:v>
                </c:pt>
                <c:pt idx="1">
                  <c:v>In Linea</c:v>
                </c:pt>
                <c:pt idx="2">
                  <c:v>Il PAC conviene</c:v>
                </c:pt>
              </c:strCache>
            </c:strRef>
          </c:cat>
          <c:val>
            <c:numRef>
              <c:f>'SeP500'!$AC$6:$AC$8</c:f>
              <c:numCache>
                <c:formatCode>General</c:formatCode>
                <c:ptCount val="3"/>
                <c:pt idx="0">
                  <c:v>285</c:v>
                </c:pt>
                <c:pt idx="1">
                  <c:v>54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6-4239-8810-9DFFE77767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'SeP500'!$AG$1</c:f>
              <c:strCache>
                <c:ptCount val="1"/>
                <c:pt idx="0">
                  <c:v> PAC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'SeP500'!$AF$2:$AF$7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'SeP500'!$AG$2:$AG$7</c:f>
              <c:numCache>
                <c:formatCode>General</c:formatCode>
                <c:ptCount val="6"/>
                <c:pt idx="0">
                  <c:v>45</c:v>
                </c:pt>
                <c:pt idx="1">
                  <c:v>20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40A-AA23-D7BA7DD45A92}"/>
            </c:ext>
          </c:extLst>
        </c:ser>
        <c:ser>
          <c:idx val="1"/>
          <c:order val="1"/>
          <c:tx>
            <c:strRef>
              <c:f>'SeP500'!$AH$1</c:f>
              <c:strCache>
                <c:ptCount val="1"/>
                <c:pt idx="0">
                  <c:v> PIC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'SeP500'!$AF$2:$AF$7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'SeP500'!$AH$2:$AH$7</c:f>
              <c:numCache>
                <c:formatCode>General</c:formatCode>
                <c:ptCount val="6"/>
                <c:pt idx="0">
                  <c:v>25</c:v>
                </c:pt>
                <c:pt idx="1">
                  <c:v>24</c:v>
                </c:pt>
                <c:pt idx="2">
                  <c:v>18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40A-AA23-D7BA7DD45A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8634832"/>
        <c:axId val="898658352"/>
      </c:barChart>
      <c:catAx>
        <c:axId val="8986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658352"/>
        <c:crosses val="autoZero"/>
        <c:auto val="1"/>
        <c:lblAlgn val="ctr"/>
        <c:lblOffset val="100"/>
        <c:noMultiLvlLbl val="0"/>
      </c:catAx>
      <c:valAx>
        <c:axId val="89865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86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'SeP500 Graf'!$B$1</c:f>
              <c:strCache>
                <c:ptCount val="1"/>
                <c:pt idx="0">
                  <c:v>PAC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'SeP500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'SeP500 Graf'!$B$2:$B$28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21</c:v>
                </c:pt>
                <c:pt idx="13">
                  <c:v>24</c:v>
                </c:pt>
                <c:pt idx="14">
                  <c:v>62</c:v>
                </c:pt>
                <c:pt idx="15">
                  <c:v>97</c:v>
                </c:pt>
                <c:pt idx="16">
                  <c:v>86</c:v>
                </c:pt>
                <c:pt idx="17">
                  <c:v>49</c:v>
                </c:pt>
                <c:pt idx="18">
                  <c:v>22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E-496F-9A54-E0842DACFE1A}"/>
            </c:ext>
          </c:extLst>
        </c:ser>
        <c:ser>
          <c:idx val="1"/>
          <c:order val="1"/>
          <c:tx>
            <c:strRef>
              <c:f>'SeP500 Graf'!$C$1</c:f>
              <c:strCache>
                <c:ptCount val="1"/>
                <c:pt idx="0">
                  <c:v>PIC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'SeP500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'SeP500 Graf'!$C$2:$C$28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15</c:v>
                </c:pt>
                <c:pt idx="12">
                  <c:v>9</c:v>
                </c:pt>
                <c:pt idx="13">
                  <c:v>16</c:v>
                </c:pt>
                <c:pt idx="14">
                  <c:v>30</c:v>
                </c:pt>
                <c:pt idx="15">
                  <c:v>38</c:v>
                </c:pt>
                <c:pt idx="16">
                  <c:v>47</c:v>
                </c:pt>
                <c:pt idx="17">
                  <c:v>47</c:v>
                </c:pt>
                <c:pt idx="18">
                  <c:v>43</c:v>
                </c:pt>
                <c:pt idx="19">
                  <c:v>36</c:v>
                </c:pt>
                <c:pt idx="20">
                  <c:v>37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E-496F-9A54-E0842DACFE1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2845024"/>
        <c:axId val="942845504"/>
      </c:barChart>
      <c:catAx>
        <c:axId val="9428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45504"/>
        <c:crosses val="autoZero"/>
        <c:auto val="1"/>
        <c:lblAlgn val="ctr"/>
        <c:lblOffset val="100"/>
        <c:noMultiLvlLbl val="0"/>
      </c:catAx>
      <c:valAx>
        <c:axId val="9428455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12-4AB8-BB20-A81AF116FE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12-4AB8-BB20-A81AF116FE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12-4AB8-BB20-A81AF116FE3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 EUR'!$AB$6:$AB$8</c:f>
              <c:strCache>
                <c:ptCount val="3"/>
                <c:pt idx="0">
                  <c:v>Il PAC NON conviene</c:v>
                </c:pt>
                <c:pt idx="1">
                  <c:v>In Linea</c:v>
                </c:pt>
                <c:pt idx="2">
                  <c:v>Il PAC conviene</c:v>
                </c:pt>
              </c:strCache>
            </c:strRef>
          </c:cat>
          <c:val>
            <c:numRef>
              <c:f>'SeP EUR'!$AC$6:$AC$8</c:f>
              <c:numCache>
                <c:formatCode>General</c:formatCode>
                <c:ptCount val="3"/>
                <c:pt idx="0">
                  <c:v>273</c:v>
                </c:pt>
                <c:pt idx="1">
                  <c:v>57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2-4AB8-BB20-A81AF116FE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 EUR'!$AG$1</c:f>
              <c:strCache>
                <c:ptCount val="1"/>
                <c:pt idx="0">
                  <c:v> PAC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EUR'!$AF$2:$AF$7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'SeP EUR'!$AG$2:$AG$7</c:f>
              <c:numCache>
                <c:formatCode>General</c:formatCode>
                <c:ptCount val="6"/>
                <c:pt idx="0">
                  <c:v>49</c:v>
                </c:pt>
                <c:pt idx="1">
                  <c:v>19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E-4A19-9D79-BCA4777AA919}"/>
            </c:ext>
          </c:extLst>
        </c:ser>
        <c:ser>
          <c:idx val="1"/>
          <c:order val="1"/>
          <c:tx>
            <c:strRef>
              <c:f>'SeP EUR'!$AH$1</c:f>
              <c:strCache>
                <c:ptCount val="1"/>
                <c:pt idx="0">
                  <c:v> PIC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EUR'!$AF$2:$AF$7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'SeP EUR'!$AH$2:$AH$7</c:f>
              <c:numCache>
                <c:formatCode>General</c:formatCode>
                <c:ptCount val="6"/>
                <c:pt idx="0">
                  <c:v>19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E-4A19-9D79-BCA4777AA9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8634832"/>
        <c:axId val="898658352"/>
      </c:barChart>
      <c:catAx>
        <c:axId val="8986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658352"/>
        <c:crosses val="autoZero"/>
        <c:auto val="1"/>
        <c:lblAlgn val="ctr"/>
        <c:lblOffset val="100"/>
        <c:noMultiLvlLbl val="0"/>
      </c:catAx>
      <c:valAx>
        <c:axId val="89865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86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 EUR Graf'!$B$1</c:f>
              <c:strCache>
                <c:ptCount val="1"/>
                <c:pt idx="0">
                  <c:v>PAC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EUR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'SeP EUR Graf'!$B$2:$B$28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17</c:v>
                </c:pt>
                <c:pt idx="13">
                  <c:v>32</c:v>
                </c:pt>
                <c:pt idx="14">
                  <c:v>67</c:v>
                </c:pt>
                <c:pt idx="15">
                  <c:v>66</c:v>
                </c:pt>
                <c:pt idx="16">
                  <c:v>72</c:v>
                </c:pt>
                <c:pt idx="17">
                  <c:v>45</c:v>
                </c:pt>
                <c:pt idx="18">
                  <c:v>33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D-47FF-888A-997EA93C7DED}"/>
            </c:ext>
          </c:extLst>
        </c:ser>
        <c:ser>
          <c:idx val="1"/>
          <c:order val="1"/>
          <c:tx>
            <c:strRef>
              <c:f>'SeP EUR Graf'!$C$1</c:f>
              <c:strCache>
                <c:ptCount val="1"/>
                <c:pt idx="0">
                  <c:v>PIC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EUR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'SeP EUR Graf'!$C$2:$C$28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13</c:v>
                </c:pt>
                <c:pt idx="14">
                  <c:v>29</c:v>
                </c:pt>
                <c:pt idx="15">
                  <c:v>32</c:v>
                </c:pt>
                <c:pt idx="16">
                  <c:v>53</c:v>
                </c:pt>
                <c:pt idx="17">
                  <c:v>49</c:v>
                </c:pt>
                <c:pt idx="18">
                  <c:v>35</c:v>
                </c:pt>
                <c:pt idx="19">
                  <c:v>22</c:v>
                </c:pt>
                <c:pt idx="20">
                  <c:v>25</c:v>
                </c:pt>
                <c:pt idx="21">
                  <c:v>29</c:v>
                </c:pt>
                <c:pt idx="22">
                  <c:v>16</c:v>
                </c:pt>
                <c:pt idx="23">
                  <c:v>15</c:v>
                </c:pt>
                <c:pt idx="24">
                  <c:v>4</c:v>
                </c:pt>
                <c:pt idx="25">
                  <c:v>4</c:v>
                </c:pt>
                <c:pt idx="2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D-47FF-888A-997EA93C7D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2845024"/>
        <c:axId val="942845504"/>
      </c:barChart>
      <c:catAx>
        <c:axId val="9428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45504"/>
        <c:crosses val="autoZero"/>
        <c:auto val="1"/>
        <c:lblAlgn val="ctr"/>
        <c:lblOffset val="100"/>
        <c:noMultiLvlLbl val="0"/>
      </c:catAx>
      <c:valAx>
        <c:axId val="9428455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C8-45D6-801D-93E27C6932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C8-45D6-801D-93E27C6932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C8-45D6-801D-93E27C69328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Nasdaq!$AB$6:$AB$8</c:f>
              <c:strCache>
                <c:ptCount val="3"/>
                <c:pt idx="0">
                  <c:v>Il PAC NON conviene</c:v>
                </c:pt>
                <c:pt idx="1">
                  <c:v>In Linea</c:v>
                </c:pt>
                <c:pt idx="2">
                  <c:v>Il PAC conviene</c:v>
                </c:pt>
              </c:strCache>
            </c:strRef>
          </c:cat>
          <c:val>
            <c:numRef>
              <c:f>Nasdaq!$AC$6:$AC$8</c:f>
              <c:numCache>
                <c:formatCode>General</c:formatCode>
                <c:ptCount val="3"/>
                <c:pt idx="0">
                  <c:v>304</c:v>
                </c:pt>
                <c:pt idx="1">
                  <c:v>37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C8-45D6-801D-93E27C6932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Nasdaq!$AG$1</c:f>
              <c:strCache>
                <c:ptCount val="1"/>
                <c:pt idx="0">
                  <c:v> PAC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Nasdaq!$AF$2:$AF$7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Nasdaq!$AG$2:$AG$7</c:f>
              <c:numCache>
                <c:formatCode>General</c:formatCode>
                <c:ptCount val="6"/>
                <c:pt idx="0">
                  <c:v>24</c:v>
                </c:pt>
                <c:pt idx="1">
                  <c:v>18</c:v>
                </c:pt>
                <c:pt idx="2">
                  <c:v>9</c:v>
                </c:pt>
                <c:pt idx="3">
                  <c:v>15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C-40A0-94CF-63F9644E5434}"/>
            </c:ext>
          </c:extLst>
        </c:ser>
        <c:ser>
          <c:idx val="1"/>
          <c:order val="1"/>
          <c:tx>
            <c:strRef>
              <c:f>Nasdaq!$AH$1</c:f>
              <c:strCache>
                <c:ptCount val="1"/>
                <c:pt idx="0">
                  <c:v> PIC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Nasdaq!$AF$2:$AF$7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Nasdaq!$AH$2:$AH$7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C-40A0-94CF-63F9644E54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8634832"/>
        <c:axId val="898658352"/>
      </c:barChart>
      <c:catAx>
        <c:axId val="8986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658352"/>
        <c:crosses val="autoZero"/>
        <c:auto val="1"/>
        <c:lblAlgn val="ctr"/>
        <c:lblOffset val="100"/>
        <c:noMultiLvlLbl val="0"/>
      </c:catAx>
      <c:valAx>
        <c:axId val="89865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86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'Nasdaq Graf'!$B$1</c:f>
              <c:strCache>
                <c:ptCount val="1"/>
                <c:pt idx="0">
                  <c:v>PAC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'Nasdaq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'Nasdaq Graf'!$B$2:$B$28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9</c:v>
                </c:pt>
                <c:pt idx="8">
                  <c:v>1</c:v>
                </c:pt>
                <c:pt idx="9">
                  <c:v>8</c:v>
                </c:pt>
                <c:pt idx="10">
                  <c:v>11</c:v>
                </c:pt>
                <c:pt idx="11">
                  <c:v>7</c:v>
                </c:pt>
                <c:pt idx="12">
                  <c:v>7</c:v>
                </c:pt>
                <c:pt idx="13">
                  <c:v>17</c:v>
                </c:pt>
                <c:pt idx="14">
                  <c:v>33</c:v>
                </c:pt>
                <c:pt idx="15">
                  <c:v>63</c:v>
                </c:pt>
                <c:pt idx="16">
                  <c:v>56</c:v>
                </c:pt>
                <c:pt idx="17">
                  <c:v>53</c:v>
                </c:pt>
                <c:pt idx="18">
                  <c:v>42</c:v>
                </c:pt>
                <c:pt idx="19">
                  <c:v>28</c:v>
                </c:pt>
                <c:pt idx="20">
                  <c:v>26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5-451C-B199-8C42FF509B1C}"/>
            </c:ext>
          </c:extLst>
        </c:ser>
        <c:ser>
          <c:idx val="1"/>
          <c:order val="1"/>
          <c:tx>
            <c:strRef>
              <c:f>'Nasdaq Graf'!$C$1</c:f>
              <c:strCache>
                <c:ptCount val="1"/>
                <c:pt idx="0">
                  <c:v>PIC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'Nasdaq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'Nasdaq Graf'!$C$2:$C$28</c:f>
              <c:numCache>
                <c:formatCode>General</c:formatCode>
                <c:ptCount val="27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17</c:v>
                </c:pt>
                <c:pt idx="15">
                  <c:v>27</c:v>
                </c:pt>
                <c:pt idx="16">
                  <c:v>35</c:v>
                </c:pt>
                <c:pt idx="17">
                  <c:v>39</c:v>
                </c:pt>
                <c:pt idx="18">
                  <c:v>23</c:v>
                </c:pt>
                <c:pt idx="19">
                  <c:v>24</c:v>
                </c:pt>
                <c:pt idx="20">
                  <c:v>20</c:v>
                </c:pt>
                <c:pt idx="21">
                  <c:v>27</c:v>
                </c:pt>
                <c:pt idx="22">
                  <c:v>18</c:v>
                </c:pt>
                <c:pt idx="23">
                  <c:v>22</c:v>
                </c:pt>
                <c:pt idx="24">
                  <c:v>8</c:v>
                </c:pt>
                <c:pt idx="25">
                  <c:v>17</c:v>
                </c:pt>
                <c:pt idx="2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51C-B199-8C42FF509B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2845024"/>
        <c:axId val="942845504"/>
      </c:barChart>
      <c:catAx>
        <c:axId val="9428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45504"/>
        <c:crosses val="autoZero"/>
        <c:auto val="1"/>
        <c:lblAlgn val="ctr"/>
        <c:lblOffset val="100"/>
        <c:noMultiLvlLbl val="0"/>
      </c:catAx>
      <c:valAx>
        <c:axId val="9428455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82-4E17-A899-B7F55C05C2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82-4E17-A899-B7F55C05C2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82-4E17-A899-B7F55C05C2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'MSCI World'!$AB$6:$AB$8</c:f>
              <c:strCache>
                <c:ptCount val="3"/>
                <c:pt idx="0">
                  <c:v>Il PAC NON conviene</c:v>
                </c:pt>
                <c:pt idx="1">
                  <c:v>In Linea</c:v>
                </c:pt>
                <c:pt idx="2">
                  <c:v>Il PAC conviene</c:v>
                </c:pt>
              </c:strCache>
            </c:strRef>
          </c:cat>
          <c:val>
            <c:numRef>
              <c:f>'MSCI World'!$AC$6:$AC$8</c:f>
              <c:numCache>
                <c:formatCode>General</c:formatCode>
                <c:ptCount val="3"/>
                <c:pt idx="0">
                  <c:v>124</c:v>
                </c:pt>
                <c:pt idx="1">
                  <c:v>27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2-4E17-A899-B7F55C05C2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'MSCI World'!$AG$1</c:f>
              <c:strCache>
                <c:ptCount val="1"/>
                <c:pt idx="0">
                  <c:v> PAC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'MSCI World'!$AF$2:$AF$7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'MSCI World'!$AG$2:$AG$7</c:f>
              <c:numCache>
                <c:formatCode>General</c:formatCode>
                <c:ptCount val="6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C-4E9B-8ED4-4285464C6995}"/>
            </c:ext>
          </c:extLst>
        </c:ser>
        <c:ser>
          <c:idx val="1"/>
          <c:order val="1"/>
          <c:tx>
            <c:strRef>
              <c:f>'MSCI World'!$AH$1</c:f>
              <c:strCache>
                <c:ptCount val="1"/>
                <c:pt idx="0">
                  <c:v> PIC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'MSCI World'!$AF$2:$AF$7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'MSCI World'!$AH$2:$AH$7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C-4E9B-8ED4-4285464C69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8634832"/>
        <c:axId val="898658352"/>
      </c:barChart>
      <c:catAx>
        <c:axId val="8986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658352"/>
        <c:crosses val="autoZero"/>
        <c:auto val="1"/>
        <c:lblAlgn val="ctr"/>
        <c:lblOffset val="100"/>
        <c:noMultiLvlLbl val="0"/>
      </c:catAx>
      <c:valAx>
        <c:axId val="89865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86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'MSCi World Graf'!$B$1</c:f>
              <c:strCache>
                <c:ptCount val="1"/>
                <c:pt idx="0">
                  <c:v>PAC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'MSCi World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'MSCi World Graf'!$B$2:$B$28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15</c:v>
                </c:pt>
                <c:pt idx="14">
                  <c:v>30</c:v>
                </c:pt>
                <c:pt idx="15">
                  <c:v>44</c:v>
                </c:pt>
                <c:pt idx="16">
                  <c:v>42</c:v>
                </c:pt>
                <c:pt idx="17">
                  <c:v>15</c:v>
                </c:pt>
                <c:pt idx="18">
                  <c:v>8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5-410C-9AFB-48E80812BFE2}"/>
            </c:ext>
          </c:extLst>
        </c:ser>
        <c:ser>
          <c:idx val="1"/>
          <c:order val="1"/>
          <c:tx>
            <c:strRef>
              <c:f>'MSCi World Graf'!$C$1</c:f>
              <c:strCache>
                <c:ptCount val="1"/>
                <c:pt idx="0">
                  <c:v>PIC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'MSCi World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'MSCi World Graf'!$C$2:$C$28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9</c:v>
                </c:pt>
                <c:pt idx="14">
                  <c:v>15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22</c:v>
                </c:pt>
                <c:pt idx="19">
                  <c:v>13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5-410C-9AFB-48E80812BF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2845024"/>
        <c:axId val="942845504"/>
      </c:barChart>
      <c:catAx>
        <c:axId val="9428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45504"/>
        <c:crosses val="autoZero"/>
        <c:auto val="1"/>
        <c:lblAlgn val="ctr"/>
        <c:lblOffset val="100"/>
        <c:noMultiLvlLbl val="0"/>
      </c:catAx>
      <c:valAx>
        <c:axId val="9428455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30-4DCF-A831-EF4157ACAB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30-4DCF-A831-EF4157ACAB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30-4DCF-A831-EF4157ACABF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Oro!$AB$6:$AB$8</c:f>
              <c:strCache>
                <c:ptCount val="3"/>
                <c:pt idx="0">
                  <c:v>Il PAC NON conviene</c:v>
                </c:pt>
                <c:pt idx="1">
                  <c:v>In Linea</c:v>
                </c:pt>
                <c:pt idx="2">
                  <c:v>Il PAC conviene</c:v>
                </c:pt>
              </c:strCache>
            </c:strRef>
          </c:cat>
          <c:val>
            <c:numRef>
              <c:f>Oro!$AC$6:$AC$8</c:f>
              <c:numCache>
                <c:formatCode>General</c:formatCode>
                <c:ptCount val="3"/>
                <c:pt idx="0">
                  <c:v>60</c:v>
                </c:pt>
                <c:pt idx="1">
                  <c:v>22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30-4DCF-A831-EF4157ACAB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Oro!$AG$1</c:f>
              <c:strCache>
                <c:ptCount val="1"/>
                <c:pt idx="0">
                  <c:v> PAC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Oro!$AF$2:$AF$7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Oro!$AG$2:$AG$7</c:f>
              <c:numCache>
                <c:formatCode>General</c:formatCode>
                <c:ptCount val="6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E-4B04-8A06-0FF1F652EE2A}"/>
            </c:ext>
          </c:extLst>
        </c:ser>
        <c:ser>
          <c:idx val="1"/>
          <c:order val="1"/>
          <c:tx>
            <c:strRef>
              <c:f>Oro!$AH$1</c:f>
              <c:strCache>
                <c:ptCount val="1"/>
                <c:pt idx="0">
                  <c:v> PIC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Oro!$AF$2:$AF$7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Oro!$AH$2:$AH$7</c:f>
              <c:numCache>
                <c:formatCode>General</c:formatCode>
                <c:ptCount val="6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E-4B04-8A06-0FF1F652EE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8634832"/>
        <c:axId val="898658352"/>
      </c:barChart>
      <c:catAx>
        <c:axId val="8986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658352"/>
        <c:crosses val="autoZero"/>
        <c:auto val="1"/>
        <c:lblAlgn val="ctr"/>
        <c:lblOffset val="100"/>
        <c:noMultiLvlLbl val="0"/>
      </c:catAx>
      <c:valAx>
        <c:axId val="89865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86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'Oro Graf'!$B$1</c:f>
              <c:strCache>
                <c:ptCount val="1"/>
                <c:pt idx="0">
                  <c:v>PAC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'Oro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'Oro Graf'!$B$2:$B$28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20</c:v>
                </c:pt>
                <c:pt idx="14">
                  <c:v>25</c:v>
                </c:pt>
                <c:pt idx="15">
                  <c:v>24</c:v>
                </c:pt>
                <c:pt idx="16">
                  <c:v>8</c:v>
                </c:pt>
                <c:pt idx="17">
                  <c:v>15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4-45F1-9ABA-C618FA3BD417}"/>
            </c:ext>
          </c:extLst>
        </c:ser>
        <c:ser>
          <c:idx val="1"/>
          <c:order val="1"/>
          <c:tx>
            <c:strRef>
              <c:f>'Oro Graf'!$C$1</c:f>
              <c:strCache>
                <c:ptCount val="1"/>
                <c:pt idx="0">
                  <c:v>PIC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'Oro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'Oro Graf'!$C$2:$C$28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8</c:v>
                </c:pt>
                <c:pt idx="15">
                  <c:v>21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4-45F1-9ABA-C618FA3BD4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2845024"/>
        <c:axId val="942845504"/>
      </c:barChart>
      <c:catAx>
        <c:axId val="9428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45504"/>
        <c:crosses val="autoZero"/>
        <c:auto val="1"/>
        <c:lblAlgn val="ctr"/>
        <c:lblOffset val="100"/>
        <c:noMultiLvlLbl val="0"/>
      </c:catAx>
      <c:valAx>
        <c:axId val="9428455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25B-4F59-A070-E5082D906F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25B-4F59-A070-E5082D906F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25B-4F59-A070-E5082D906F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'BTC EUR'!$AB$6:$AB$8</c:f>
              <c:strCache>
                <c:ptCount val="3"/>
                <c:pt idx="0">
                  <c:v>Il PAC NON conviene</c:v>
                </c:pt>
                <c:pt idx="1">
                  <c:v>In Linea</c:v>
                </c:pt>
                <c:pt idx="2">
                  <c:v>Il PAC conviene</c:v>
                </c:pt>
              </c:strCache>
            </c:strRef>
          </c:cat>
          <c:val>
            <c:numRef>
              <c:f>'BTC EUR'!$AC$6:$AC$8</c:f>
              <c:numCache>
                <c:formatCode>General</c:formatCode>
                <c:ptCount val="3"/>
                <c:pt idx="0">
                  <c:v>67</c:v>
                </c:pt>
                <c:pt idx="1">
                  <c:v>1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5B-4F59-A070-E5082D906F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'BTC EUR'!$AG$1</c:f>
              <c:strCache>
                <c:ptCount val="1"/>
                <c:pt idx="0">
                  <c:v> PAC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'BTC EUR'!$AF$2:$AF$7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'BTC EUR'!$AG$2:$AG$7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4-44FA-B202-A249DE831652}"/>
            </c:ext>
          </c:extLst>
        </c:ser>
        <c:ser>
          <c:idx val="1"/>
          <c:order val="1"/>
          <c:tx>
            <c:strRef>
              <c:f>'BTC EUR'!$AH$1</c:f>
              <c:strCache>
                <c:ptCount val="1"/>
                <c:pt idx="0">
                  <c:v> PIC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'BTC EUR'!$AF$2:$AF$7</c:f>
              <c:strCache>
                <c:ptCount val="6"/>
                <c:pt idx="0">
                  <c:v>0% -10%</c:v>
                </c:pt>
                <c:pt idx="1">
                  <c:v>-10% -20%</c:v>
                </c:pt>
                <c:pt idx="2">
                  <c:v>-20% -30%</c:v>
                </c:pt>
                <c:pt idx="3">
                  <c:v>-30% -40%</c:v>
                </c:pt>
                <c:pt idx="4">
                  <c:v>-40% -50%</c:v>
                </c:pt>
                <c:pt idx="5">
                  <c:v>&lt;-50%</c:v>
                </c:pt>
              </c:strCache>
            </c:strRef>
          </c:cat>
          <c:val>
            <c:numRef>
              <c:f>'BTC EUR'!$AH$2:$AH$7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4-44FA-B202-A249DE8316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8634832"/>
        <c:axId val="898658352"/>
      </c:barChart>
      <c:catAx>
        <c:axId val="8986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658352"/>
        <c:crosses val="autoZero"/>
        <c:auto val="1"/>
        <c:lblAlgn val="ctr"/>
        <c:lblOffset val="100"/>
        <c:noMultiLvlLbl val="0"/>
      </c:catAx>
      <c:valAx>
        <c:axId val="89865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86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'BTC EUR Graf'!$B$1</c:f>
              <c:strCache>
                <c:ptCount val="1"/>
                <c:pt idx="0">
                  <c:v>PAC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'BTC EUR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'BTC EUR Graf'!$B$2:$B$28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0-40CF-8C27-88A57243485D}"/>
            </c:ext>
          </c:extLst>
        </c:ser>
        <c:ser>
          <c:idx val="1"/>
          <c:order val="1"/>
          <c:tx>
            <c:strRef>
              <c:f>'BTC EUR Graf'!$C$1</c:f>
              <c:strCache>
                <c:ptCount val="1"/>
                <c:pt idx="0">
                  <c:v>PIC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'BTC EUR Graf'!$A$2:$A$28</c:f>
              <c:strCache>
                <c:ptCount val="27"/>
                <c:pt idx="0">
                  <c:v>Less</c:v>
                </c:pt>
                <c:pt idx="1">
                  <c:v>-60%</c:v>
                </c:pt>
                <c:pt idx="2">
                  <c:v>-55%</c:v>
                </c:pt>
                <c:pt idx="3">
                  <c:v>-50%</c:v>
                </c:pt>
                <c:pt idx="4">
                  <c:v>-45%</c:v>
                </c:pt>
                <c:pt idx="5">
                  <c:v>-40%</c:v>
                </c:pt>
                <c:pt idx="6">
                  <c:v>-35%</c:v>
                </c:pt>
                <c:pt idx="7">
                  <c:v>-30%</c:v>
                </c:pt>
                <c:pt idx="8">
                  <c:v>-25%</c:v>
                </c:pt>
                <c:pt idx="9">
                  <c:v>-20%</c:v>
                </c:pt>
                <c:pt idx="10">
                  <c:v>-15%</c:v>
                </c:pt>
                <c:pt idx="11">
                  <c:v>-10%</c:v>
                </c:pt>
                <c:pt idx="12">
                  <c:v>-5%</c:v>
                </c:pt>
                <c:pt idx="13">
                  <c:v>0%</c:v>
                </c:pt>
                <c:pt idx="14">
                  <c:v>5%</c:v>
                </c:pt>
                <c:pt idx="15">
                  <c:v>10%</c:v>
                </c:pt>
                <c:pt idx="16">
                  <c:v>15%</c:v>
                </c:pt>
                <c:pt idx="17">
                  <c:v>20%</c:v>
                </c:pt>
                <c:pt idx="18">
                  <c:v>25%</c:v>
                </c:pt>
                <c:pt idx="19">
                  <c:v>30%</c:v>
                </c:pt>
                <c:pt idx="20">
                  <c:v>35%</c:v>
                </c:pt>
                <c:pt idx="21">
                  <c:v>40%</c:v>
                </c:pt>
                <c:pt idx="22">
                  <c:v>45%</c:v>
                </c:pt>
                <c:pt idx="23">
                  <c:v>50%</c:v>
                </c:pt>
                <c:pt idx="24">
                  <c:v>55%</c:v>
                </c:pt>
                <c:pt idx="25">
                  <c:v>60%</c:v>
                </c:pt>
                <c:pt idx="26">
                  <c:v>More</c:v>
                </c:pt>
              </c:strCache>
            </c:strRef>
          </c:cat>
          <c:val>
            <c:numRef>
              <c:f>'BTC EUR Graf'!$C$2:$C$28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0-40CF-8C27-88A5724348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2845024"/>
        <c:axId val="942845504"/>
      </c:barChart>
      <c:catAx>
        <c:axId val="9428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45504"/>
        <c:crosses val="autoZero"/>
        <c:auto val="1"/>
        <c:lblAlgn val="ctr"/>
        <c:lblOffset val="100"/>
        <c:noMultiLvlLbl val="0"/>
      </c:catAx>
      <c:valAx>
        <c:axId val="9428455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8</xdr:row>
      <xdr:rowOff>190499</xdr:rowOff>
    </xdr:from>
    <xdr:to>
      <xdr:col>30</xdr:col>
      <xdr:colOff>0</xdr:colOff>
      <xdr:row>22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21F25CC-9291-A400-A4D5-195828D77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14287</xdr:colOff>
      <xdr:row>9</xdr:row>
      <xdr:rowOff>1</xdr:rowOff>
    </xdr:from>
    <xdr:to>
      <xdr:col>34</xdr:col>
      <xdr:colOff>0</xdr:colOff>
      <xdr:row>23</xdr:row>
      <xdr:rowOff>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842A90E-7F69-75B2-6007-F7B92FF48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33336</xdr:colOff>
      <xdr:row>1</xdr:row>
      <xdr:rowOff>14287</xdr:rowOff>
    </xdr:from>
    <xdr:to>
      <xdr:col>19</xdr:col>
      <xdr:colOff>47625</xdr:colOff>
      <xdr:row>28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963060B-F8F6-5142-5605-8E096E19B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9</xdr:row>
      <xdr:rowOff>0</xdr:rowOff>
    </xdr:from>
    <xdr:to>
      <xdr:col>30</xdr:col>
      <xdr:colOff>0</xdr:colOff>
      <xdr:row>22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03B991-CF02-483B-8E1D-6A3F5F332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14287</xdr:colOff>
      <xdr:row>9</xdr:row>
      <xdr:rowOff>9525</xdr:rowOff>
    </xdr:from>
    <xdr:to>
      <xdr:col>34</xdr:col>
      <xdr:colOff>9525</xdr:colOff>
      <xdr:row>22</xdr:row>
      <xdr:rowOff>161925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D513947-C367-4A50-A54A-5E7FB34EF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33336</xdr:colOff>
      <xdr:row>1</xdr:row>
      <xdr:rowOff>14287</xdr:rowOff>
    </xdr:from>
    <xdr:to>
      <xdr:col>19</xdr:col>
      <xdr:colOff>47625</xdr:colOff>
      <xdr:row>28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7443230-C852-45C3-A4DB-413B03616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9</xdr:row>
      <xdr:rowOff>0</xdr:rowOff>
    </xdr:from>
    <xdr:to>
      <xdr:col>29</xdr:col>
      <xdr:colOff>1362075</xdr:colOff>
      <xdr:row>22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DB2957-FB07-4391-A660-FC7E9A22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14287</xdr:colOff>
      <xdr:row>9</xdr:row>
      <xdr:rowOff>9525</xdr:rowOff>
    </xdr:from>
    <xdr:to>
      <xdr:col>34</xdr:col>
      <xdr:colOff>9525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E61A5CE-0FF8-477A-9B66-303FCA02B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195261</xdr:colOff>
      <xdr:row>1</xdr:row>
      <xdr:rowOff>4761</xdr:rowOff>
    </xdr:from>
    <xdr:to>
      <xdr:col>18</xdr:col>
      <xdr:colOff>438150</xdr:colOff>
      <xdr:row>28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FD6D02E-645E-46C5-9D55-8908BF336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8</xdr:row>
      <xdr:rowOff>190499</xdr:rowOff>
    </xdr:from>
    <xdr:to>
      <xdr:col>29</xdr:col>
      <xdr:colOff>1362075</xdr:colOff>
      <xdr:row>22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15D7E6-3ECE-4BBA-BFB7-51E959AEA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14287</xdr:colOff>
      <xdr:row>9</xdr:row>
      <xdr:rowOff>9525</xdr:rowOff>
    </xdr:from>
    <xdr:to>
      <xdr:col>33</xdr:col>
      <xdr:colOff>1371600</xdr:colOff>
      <xdr:row>22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7BE0DEE-0F7F-4376-B415-9095F86E7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33336</xdr:colOff>
      <xdr:row>1</xdr:row>
      <xdr:rowOff>14287</xdr:rowOff>
    </xdr:from>
    <xdr:to>
      <xdr:col>19</xdr:col>
      <xdr:colOff>47625</xdr:colOff>
      <xdr:row>28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7D91B36-2BF1-4E65-9475-C7654C782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</xdr:colOff>
      <xdr:row>8</xdr:row>
      <xdr:rowOff>190499</xdr:rowOff>
    </xdr:from>
    <xdr:to>
      <xdr:col>29</xdr:col>
      <xdr:colOff>1371599</xdr:colOff>
      <xdr:row>22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2E6FEF-A939-4D1B-BC03-03B96E445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14287</xdr:colOff>
      <xdr:row>9</xdr:row>
      <xdr:rowOff>19050</xdr:rowOff>
    </xdr:from>
    <xdr:to>
      <xdr:col>34</xdr:col>
      <xdr:colOff>19050</xdr:colOff>
      <xdr:row>22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261067C-053A-45B0-82D9-37DDA353F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33336</xdr:colOff>
      <xdr:row>1</xdr:row>
      <xdr:rowOff>14287</xdr:rowOff>
    </xdr:from>
    <xdr:to>
      <xdr:col>19</xdr:col>
      <xdr:colOff>47625</xdr:colOff>
      <xdr:row>28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9DB5BFE-2AF7-4999-9249-07BB7701D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9</xdr:row>
      <xdr:rowOff>0</xdr:rowOff>
    </xdr:from>
    <xdr:to>
      <xdr:col>30</xdr:col>
      <xdr:colOff>0</xdr:colOff>
      <xdr:row>22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C34AB9-2C04-48D7-B0EE-336BB9097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14287</xdr:colOff>
      <xdr:row>9</xdr:row>
      <xdr:rowOff>9525</xdr:rowOff>
    </xdr:from>
    <xdr:to>
      <xdr:col>33</xdr:col>
      <xdr:colOff>1371600</xdr:colOff>
      <xdr:row>22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882C597-3A65-4DA4-B277-676770A63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33336</xdr:colOff>
      <xdr:row>1</xdr:row>
      <xdr:rowOff>14287</xdr:rowOff>
    </xdr:from>
    <xdr:to>
      <xdr:col>19</xdr:col>
      <xdr:colOff>47625</xdr:colOff>
      <xdr:row>28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FDB3909-0B44-4173-A13E-D98EA2959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CCDD-8314-43DC-BAC3-6EC5A4BA206B}">
  <sheetPr>
    <tabColor rgb="FF00B050"/>
  </sheetPr>
  <dimension ref="A2:D3"/>
  <sheetViews>
    <sheetView workbookViewId="0">
      <selection activeCell="B21" sqref="B21"/>
    </sheetView>
  </sheetViews>
  <sheetFormatPr defaultRowHeight="15" x14ac:dyDescent="0.25"/>
  <cols>
    <col min="1" max="1" width="25.5703125" customWidth="1"/>
    <col min="2" max="2" width="13.140625" bestFit="1" customWidth="1"/>
  </cols>
  <sheetData>
    <row r="2" spans="1:4" x14ac:dyDescent="0.25">
      <c r="A2" s="6" t="s">
        <v>20</v>
      </c>
      <c r="B2" s="30">
        <v>150000</v>
      </c>
      <c r="D2" t="s">
        <v>45</v>
      </c>
    </row>
    <row r="3" spans="1:4" x14ac:dyDescent="0.25">
      <c r="A3" s="6" t="s">
        <v>21</v>
      </c>
      <c r="B3" s="29">
        <f>B2/18</f>
        <v>8333.3333333333339</v>
      </c>
      <c r="D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8CA0-352E-4620-A323-B2DA8DC2E53C}">
  <sheetPr>
    <tabColor theme="3" tint="0.749992370372631"/>
  </sheetPr>
  <dimension ref="A1:AH416"/>
  <sheetViews>
    <sheetView workbookViewId="0">
      <pane ySplit="1" topLeftCell="A2" activePane="bottomLeft" state="frozen"/>
      <selection pane="bottomLeft" activeCell="AH1" activeCellId="3" sqref="AB1:AD1048576 AF1:AF1048576 AG1:AG1048576 AH1:AH1048576"/>
    </sheetView>
  </sheetViews>
  <sheetFormatPr defaultRowHeight="15" outlineLevelCol="1" x14ac:dyDescent="0.25"/>
  <cols>
    <col min="2" max="2" width="11.7109375" customWidth="1"/>
    <col min="3" max="20" width="6.5703125" style="9" hidden="1" customWidth="1" outlineLevel="1"/>
    <col min="21" max="21" width="9.140625" collapsed="1"/>
    <col min="22" max="22" width="11.5703125" style="10" customWidth="1"/>
    <col min="23" max="23" width="9.42578125" style="10" customWidth="1"/>
    <col min="24" max="24" width="11.5703125" style="10" customWidth="1"/>
    <col min="25" max="25" width="9.42578125" style="10" customWidth="1"/>
    <col min="26" max="26" width="19.28515625" bestFit="1" customWidth="1"/>
    <col min="27" max="27" width="10.7109375" customWidth="1"/>
    <col min="28" max="30" width="20.7109375" customWidth="1"/>
    <col min="31" max="31" width="10.7109375" customWidth="1"/>
    <col min="32" max="34" width="20.7109375" customWidth="1"/>
  </cols>
  <sheetData>
    <row r="1" spans="1:34" s="17" customFormat="1" ht="30" x14ac:dyDescent="0.25">
      <c r="A1" s="4" t="s">
        <v>2</v>
      </c>
      <c r="B1" s="5" t="s">
        <v>19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5" t="s">
        <v>23</v>
      </c>
      <c r="V1" s="16" t="s">
        <v>25</v>
      </c>
      <c r="W1" s="16" t="s">
        <v>26</v>
      </c>
      <c r="X1" s="18" t="s">
        <v>27</v>
      </c>
      <c r="Y1" s="18" t="s">
        <v>28</v>
      </c>
      <c r="Z1" s="5" t="s">
        <v>29</v>
      </c>
      <c r="AB1" s="19" t="s">
        <v>22</v>
      </c>
      <c r="AC1" s="20" t="s">
        <v>24</v>
      </c>
      <c r="AD1" s="5"/>
      <c r="AF1" s="5" t="s">
        <v>36</v>
      </c>
      <c r="AG1" s="19" t="s">
        <v>22</v>
      </c>
      <c r="AH1" s="20" t="s">
        <v>24</v>
      </c>
    </row>
    <row r="2" spans="1:34" x14ac:dyDescent="0.25">
      <c r="A2" s="7">
        <v>32904</v>
      </c>
      <c r="B2" s="8">
        <v>329.07998700000002</v>
      </c>
      <c r="C2" s="11">
        <f t="shared" ref="C2:C65" si="0">B2</f>
        <v>329.07998700000002</v>
      </c>
      <c r="D2" s="11">
        <f>C3</f>
        <v>331.89001500000001</v>
      </c>
      <c r="E2" s="11">
        <f t="shared" ref="E2:T17" si="1">D3</f>
        <v>339.94000199999999</v>
      </c>
      <c r="F2" s="11">
        <f t="shared" si="1"/>
        <v>330.79998799999998</v>
      </c>
      <c r="G2" s="11">
        <f t="shared" si="1"/>
        <v>361.23001099999999</v>
      </c>
      <c r="H2" s="11">
        <f t="shared" si="1"/>
        <v>358.01998900000001</v>
      </c>
      <c r="I2" s="11">
        <f t="shared" si="1"/>
        <v>356.14999399999999</v>
      </c>
      <c r="J2" s="11">
        <f t="shared" si="1"/>
        <v>322.55999800000001</v>
      </c>
      <c r="K2" s="11">
        <f t="shared" si="1"/>
        <v>306.04998799999998</v>
      </c>
      <c r="L2" s="11">
        <f t="shared" si="1"/>
        <v>304</v>
      </c>
      <c r="M2" s="11">
        <f t="shared" si="1"/>
        <v>322.22000100000002</v>
      </c>
      <c r="N2" s="11">
        <f t="shared" si="1"/>
        <v>330.22000100000002</v>
      </c>
      <c r="O2" s="11">
        <f t="shared" si="1"/>
        <v>343.92999300000002</v>
      </c>
      <c r="P2" s="11">
        <f t="shared" si="1"/>
        <v>367.07000699999998</v>
      </c>
      <c r="Q2" s="11">
        <f t="shared" si="1"/>
        <v>375.22000100000002</v>
      </c>
      <c r="R2" s="11">
        <f t="shared" si="1"/>
        <v>375.33999599999999</v>
      </c>
      <c r="S2" s="11">
        <f t="shared" si="1"/>
        <v>389.82998700000002</v>
      </c>
      <c r="T2" s="11">
        <f t="shared" si="1"/>
        <v>371.16000400000001</v>
      </c>
      <c r="U2" s="12" cm="1">
        <f t="array" ref="U2">quota_mese*SUMPRODUCT(1/C2:T2)</f>
        <v>436.62748362464919</v>
      </c>
      <c r="V2" s="13">
        <f>U2*T2</f>
        <v>162058.65856863474</v>
      </c>
      <c r="W2" s="14">
        <f t="shared" ref="W2" si="2">V2/capitale -1</f>
        <v>8.0391057124231668E-2</v>
      </c>
      <c r="X2" s="13">
        <f t="shared" ref="X2:X65" si="3">(capitale/C2)*T2</f>
        <v>169180.75482967609</v>
      </c>
      <c r="Y2" s="14">
        <f t="shared" ref="Y2" si="4">X2/capitale -1</f>
        <v>0.12787169886450722</v>
      </c>
      <c r="Z2" s="6" t="str">
        <f t="shared" ref="Z2:Z65" si="5">IF(ABS((X2-V2)/X2)&lt;=2.5%, "In Linea", IF(X2&gt;V2, "Il PAC NON conviene", "Il PAC conviene"))</f>
        <v>Il PAC NON conviene</v>
      </c>
      <c r="AB2" s="21">
        <f>MIN(W2:W399)</f>
        <v>-0.37276902623431918</v>
      </c>
      <c r="AC2" s="21">
        <f>MIN(Y2:Y399)</f>
        <v>-0.51852626363189791</v>
      </c>
      <c r="AD2" s="6" t="s">
        <v>30</v>
      </c>
      <c r="AF2" s="22" t="s">
        <v>38</v>
      </c>
      <c r="AG2" s="6">
        <f>COUNTIFS(W:W,"&lt;0%",W:W,"&gt;=-10%")</f>
        <v>45</v>
      </c>
      <c r="AH2" s="6">
        <f>COUNTIFS(Y:Y,"&lt;0%",Y:Y,"&gt;=-10%")</f>
        <v>25</v>
      </c>
    </row>
    <row r="3" spans="1:34" x14ac:dyDescent="0.25">
      <c r="A3" s="7">
        <v>32932</v>
      </c>
      <c r="B3" s="8">
        <v>331.89001500000001</v>
      </c>
      <c r="C3" s="11">
        <f t="shared" si="0"/>
        <v>331.89001500000001</v>
      </c>
      <c r="D3" s="11">
        <f t="shared" ref="D3:H66" si="6">C4</f>
        <v>339.94000199999999</v>
      </c>
      <c r="E3" s="11">
        <f t="shared" si="1"/>
        <v>330.79998799999998</v>
      </c>
      <c r="F3" s="11">
        <f t="shared" si="1"/>
        <v>361.23001099999999</v>
      </c>
      <c r="G3" s="11">
        <f t="shared" si="1"/>
        <v>358.01998900000001</v>
      </c>
      <c r="H3" s="11">
        <f t="shared" si="1"/>
        <v>356.14999399999999</v>
      </c>
      <c r="I3" s="11">
        <f t="shared" si="1"/>
        <v>322.55999800000001</v>
      </c>
      <c r="J3" s="11">
        <f t="shared" si="1"/>
        <v>306.04998799999998</v>
      </c>
      <c r="K3" s="11">
        <f t="shared" si="1"/>
        <v>304</v>
      </c>
      <c r="L3" s="11">
        <f t="shared" si="1"/>
        <v>322.22000100000002</v>
      </c>
      <c r="M3" s="11">
        <f t="shared" si="1"/>
        <v>330.22000100000002</v>
      </c>
      <c r="N3" s="11">
        <f t="shared" si="1"/>
        <v>343.92999300000002</v>
      </c>
      <c r="O3" s="11">
        <f t="shared" si="1"/>
        <v>367.07000699999998</v>
      </c>
      <c r="P3" s="11">
        <f t="shared" si="1"/>
        <v>375.22000100000002</v>
      </c>
      <c r="Q3" s="11">
        <f t="shared" si="1"/>
        <v>375.33999599999999</v>
      </c>
      <c r="R3" s="11">
        <f t="shared" si="1"/>
        <v>389.82998700000002</v>
      </c>
      <c r="S3" s="11">
        <f t="shared" si="1"/>
        <v>371.16000400000001</v>
      </c>
      <c r="T3" s="11">
        <f t="shared" si="1"/>
        <v>387.80999800000001</v>
      </c>
      <c r="U3" s="12" cm="1">
        <f t="array" ref="U3">quota_mese*SUMPRODUCT(1/C3:T3)</f>
        <v>432.79254548043093</v>
      </c>
      <c r="V3" s="13">
        <f t="shared" ref="V3:V66" si="7">U3*T3</f>
        <v>167841.27619718082</v>
      </c>
      <c r="W3" s="14">
        <f t="shared" ref="W3:W66" si="8">V3/capitale -1</f>
        <v>0.11894184131453889</v>
      </c>
      <c r="X3" s="13">
        <f t="shared" si="3"/>
        <v>175273.42514356753</v>
      </c>
      <c r="Y3" s="14">
        <f t="shared" ref="Y3:Y66" si="9">X3/capitale -1</f>
        <v>0.16848950095711679</v>
      </c>
      <c r="Z3" s="6" t="str">
        <f t="shared" si="5"/>
        <v>Il PAC NON conviene</v>
      </c>
      <c r="AB3" s="21">
        <f>MAX(W2:W399)</f>
        <v>0.31094658922503782</v>
      </c>
      <c r="AC3" s="21">
        <f>MAX(Y2:Y399)</f>
        <v>0.74986362324856226</v>
      </c>
      <c r="AD3" s="6" t="s">
        <v>31</v>
      </c>
      <c r="AF3" s="24" t="s">
        <v>39</v>
      </c>
      <c r="AG3" s="6">
        <f>COUNTIFS(W:W,"&lt;-10%",W:W,"&gt;=-20%")</f>
        <v>20</v>
      </c>
      <c r="AH3" s="6">
        <f>COUNTIFS(Y:Y,"&lt;-10%",Y:Y,"&gt;=-20%")</f>
        <v>24</v>
      </c>
    </row>
    <row r="4" spans="1:34" x14ac:dyDescent="0.25">
      <c r="A4" s="7">
        <v>32962</v>
      </c>
      <c r="B4" s="8">
        <v>339.94000199999999</v>
      </c>
      <c r="C4" s="11">
        <f t="shared" si="0"/>
        <v>339.94000199999999</v>
      </c>
      <c r="D4" s="11">
        <f t="shared" si="6"/>
        <v>330.79998799999998</v>
      </c>
      <c r="E4" s="11">
        <f t="shared" si="1"/>
        <v>361.23001099999999</v>
      </c>
      <c r="F4" s="11">
        <f t="shared" si="1"/>
        <v>358.01998900000001</v>
      </c>
      <c r="G4" s="11">
        <f t="shared" si="1"/>
        <v>356.14999399999999</v>
      </c>
      <c r="H4" s="11">
        <f t="shared" si="1"/>
        <v>322.55999800000001</v>
      </c>
      <c r="I4" s="11">
        <f t="shared" si="1"/>
        <v>306.04998799999998</v>
      </c>
      <c r="J4" s="11">
        <f t="shared" si="1"/>
        <v>304</v>
      </c>
      <c r="K4" s="11">
        <f t="shared" si="1"/>
        <v>322.22000100000002</v>
      </c>
      <c r="L4" s="11">
        <f t="shared" si="1"/>
        <v>330.22000100000002</v>
      </c>
      <c r="M4" s="11">
        <f t="shared" si="1"/>
        <v>343.92999300000002</v>
      </c>
      <c r="N4" s="11">
        <f t="shared" si="1"/>
        <v>367.07000699999998</v>
      </c>
      <c r="O4" s="11">
        <f t="shared" si="1"/>
        <v>375.22000100000002</v>
      </c>
      <c r="P4" s="11">
        <f t="shared" si="1"/>
        <v>375.33999599999999</v>
      </c>
      <c r="Q4" s="11">
        <f t="shared" si="1"/>
        <v>389.82998700000002</v>
      </c>
      <c r="R4" s="11">
        <f t="shared" si="1"/>
        <v>371.16000400000001</v>
      </c>
      <c r="S4" s="11">
        <f t="shared" si="1"/>
        <v>387.80999800000001</v>
      </c>
      <c r="T4" s="11">
        <f t="shared" si="1"/>
        <v>395.42999300000002</v>
      </c>
      <c r="U4" s="12" cm="1">
        <f t="array" ref="U4">quota_mese*SUMPRODUCT(1/C4:T4)</f>
        <v>428.75793121016272</v>
      </c>
      <c r="V4" s="13">
        <f t="shared" si="7"/>
        <v>169543.74573712912</v>
      </c>
      <c r="W4" s="14">
        <f t="shared" si="8"/>
        <v>0.13029163824752743</v>
      </c>
      <c r="X4" s="13">
        <f t="shared" si="3"/>
        <v>174485.19915582048</v>
      </c>
      <c r="Y4" s="14">
        <f t="shared" si="9"/>
        <v>0.16323466103880313</v>
      </c>
      <c r="Z4" s="6" t="str">
        <f t="shared" si="5"/>
        <v>Il PAC NON conviene</v>
      </c>
      <c r="AB4" s="21">
        <f>AVERAGE(W2:W399)</f>
        <v>6.7880626874501193E-2</v>
      </c>
      <c r="AC4" s="21">
        <f>AVERAGE(Y2:Y399)</f>
        <v>0.13765178621806648</v>
      </c>
      <c r="AD4" s="6" t="s">
        <v>32</v>
      </c>
      <c r="AF4" s="24" t="s">
        <v>40</v>
      </c>
      <c r="AG4" s="6">
        <f>COUNTIFS(W:W,"&lt;-20%",W:W,"&gt;=-30%")</f>
        <v>6</v>
      </c>
      <c r="AH4" s="6">
        <f>COUNTIFS(Y:Y,"&lt;-20%",Y:Y,"&gt;=-30%")</f>
        <v>18</v>
      </c>
    </row>
    <row r="5" spans="1:34" x14ac:dyDescent="0.25">
      <c r="A5" s="7">
        <v>32993</v>
      </c>
      <c r="B5" s="8">
        <v>330.79998799999998</v>
      </c>
      <c r="C5" s="11">
        <f t="shared" si="0"/>
        <v>330.79998799999998</v>
      </c>
      <c r="D5" s="11">
        <f t="shared" si="6"/>
        <v>361.23001099999999</v>
      </c>
      <c r="E5" s="11">
        <f t="shared" si="1"/>
        <v>358.01998900000001</v>
      </c>
      <c r="F5" s="11">
        <f t="shared" si="1"/>
        <v>356.14999399999999</v>
      </c>
      <c r="G5" s="11">
        <f t="shared" si="1"/>
        <v>322.55999800000001</v>
      </c>
      <c r="H5" s="11">
        <f t="shared" si="1"/>
        <v>306.04998799999998</v>
      </c>
      <c r="I5" s="11">
        <f t="shared" si="1"/>
        <v>304</v>
      </c>
      <c r="J5" s="11">
        <f t="shared" si="1"/>
        <v>322.22000100000002</v>
      </c>
      <c r="K5" s="11">
        <f t="shared" si="1"/>
        <v>330.22000100000002</v>
      </c>
      <c r="L5" s="11">
        <f t="shared" si="1"/>
        <v>343.92999300000002</v>
      </c>
      <c r="M5" s="11">
        <f t="shared" si="1"/>
        <v>367.07000699999998</v>
      </c>
      <c r="N5" s="11">
        <f t="shared" si="1"/>
        <v>375.22000100000002</v>
      </c>
      <c r="O5" s="11">
        <f t="shared" si="1"/>
        <v>375.33999599999999</v>
      </c>
      <c r="P5" s="11">
        <f t="shared" si="1"/>
        <v>389.82998700000002</v>
      </c>
      <c r="Q5" s="11">
        <f t="shared" si="1"/>
        <v>371.16000400000001</v>
      </c>
      <c r="R5" s="11">
        <f t="shared" si="1"/>
        <v>387.80999800000001</v>
      </c>
      <c r="S5" s="11">
        <f t="shared" si="1"/>
        <v>395.42999300000002</v>
      </c>
      <c r="T5" s="11">
        <f t="shared" si="1"/>
        <v>387.85998499999999</v>
      </c>
      <c r="U5" s="12" cm="1">
        <f t="array" ref="U5">quota_mese*SUMPRODUCT(1/C5:T5)</f>
        <v>425.72921794063342</v>
      </c>
      <c r="V5" s="13">
        <f t="shared" si="7"/>
        <v>165123.32808451582</v>
      </c>
      <c r="W5" s="14">
        <f t="shared" si="8"/>
        <v>0.10082218723010539</v>
      </c>
      <c r="X5" s="13">
        <f t="shared" si="3"/>
        <v>175873.63923967251</v>
      </c>
      <c r="Y5" s="14">
        <f t="shared" si="9"/>
        <v>0.17249092826448331</v>
      </c>
      <c r="Z5" s="6" t="str">
        <f t="shared" si="5"/>
        <v>Il PAC NON conviene</v>
      </c>
      <c r="AF5" s="24" t="s">
        <v>41</v>
      </c>
      <c r="AG5" s="6">
        <f>COUNTIFS(W:W,"&lt;-30%",W:W,"&gt;=-40%")</f>
        <v>3</v>
      </c>
      <c r="AH5" s="6">
        <f>COUNTIFS(Y:Y,"&lt;-30%",Y:Y,"&gt;=-40%")</f>
        <v>5</v>
      </c>
    </row>
    <row r="6" spans="1:34" x14ac:dyDescent="0.25">
      <c r="A6" s="7">
        <v>33024</v>
      </c>
      <c r="B6" s="8">
        <v>361.23001099999999</v>
      </c>
      <c r="C6" s="11">
        <f t="shared" si="0"/>
        <v>361.23001099999999</v>
      </c>
      <c r="D6" s="11">
        <f t="shared" si="6"/>
        <v>358.01998900000001</v>
      </c>
      <c r="E6" s="11">
        <f t="shared" si="1"/>
        <v>356.14999399999999</v>
      </c>
      <c r="F6" s="11">
        <f t="shared" si="1"/>
        <v>322.55999800000001</v>
      </c>
      <c r="G6" s="11">
        <f t="shared" si="1"/>
        <v>306.04998799999998</v>
      </c>
      <c r="H6" s="11">
        <f t="shared" si="1"/>
        <v>304</v>
      </c>
      <c r="I6" s="11">
        <f t="shared" si="1"/>
        <v>322.22000100000002</v>
      </c>
      <c r="J6" s="11">
        <f t="shared" si="1"/>
        <v>330.22000100000002</v>
      </c>
      <c r="K6" s="11">
        <f t="shared" si="1"/>
        <v>343.92999300000002</v>
      </c>
      <c r="L6" s="11">
        <f t="shared" si="1"/>
        <v>367.07000699999998</v>
      </c>
      <c r="M6" s="11">
        <f t="shared" si="1"/>
        <v>375.22000100000002</v>
      </c>
      <c r="N6" s="11">
        <f t="shared" si="1"/>
        <v>375.33999599999999</v>
      </c>
      <c r="O6" s="11">
        <f t="shared" si="1"/>
        <v>389.82998700000002</v>
      </c>
      <c r="P6" s="11">
        <f t="shared" si="1"/>
        <v>371.16000400000001</v>
      </c>
      <c r="Q6" s="11">
        <f t="shared" si="1"/>
        <v>387.80999800000001</v>
      </c>
      <c r="R6" s="11">
        <f t="shared" si="1"/>
        <v>395.42999300000002</v>
      </c>
      <c r="S6" s="11">
        <f t="shared" si="1"/>
        <v>387.85998499999999</v>
      </c>
      <c r="T6" s="11">
        <f t="shared" si="1"/>
        <v>392.45001200000002</v>
      </c>
      <c r="U6" s="12" cm="1">
        <f t="array" ref="U6">quota_mese*SUMPRODUCT(1/C6:T6)</f>
        <v>421.77188880877424</v>
      </c>
      <c r="V6" s="13">
        <f t="shared" si="7"/>
        <v>165524.38282426613</v>
      </c>
      <c r="W6" s="14">
        <f t="shared" si="8"/>
        <v>0.10349588549510758</v>
      </c>
      <c r="X6" s="13">
        <f t="shared" si="3"/>
        <v>162964.03955207366</v>
      </c>
      <c r="Y6" s="14">
        <f t="shared" si="9"/>
        <v>8.6426930347157649E-2</v>
      </c>
      <c r="Z6" s="6" t="str">
        <f t="shared" si="5"/>
        <v>In Linea</v>
      </c>
      <c r="AB6" s="6" t="s">
        <v>33</v>
      </c>
      <c r="AC6" s="6">
        <f>COUNTIF(Z:Z,"="&amp;AB6)</f>
        <v>285</v>
      </c>
      <c r="AF6" s="24" t="s">
        <v>42</v>
      </c>
      <c r="AG6" s="6">
        <f>COUNTIFS(W:W,"&lt;-40%",W:W,"&gt;=-50%")</f>
        <v>0</v>
      </c>
      <c r="AH6" s="6">
        <f>COUNTIFS(Y:Y,"&lt;-40%",Y:Y,"&gt;=-50%")</f>
        <v>4</v>
      </c>
    </row>
    <row r="7" spans="1:34" x14ac:dyDescent="0.25">
      <c r="A7" s="7">
        <v>33053</v>
      </c>
      <c r="B7" s="8">
        <v>358.01998900000001</v>
      </c>
      <c r="C7" s="11">
        <f t="shared" si="0"/>
        <v>358.01998900000001</v>
      </c>
      <c r="D7" s="11">
        <f t="shared" si="6"/>
        <v>356.14999399999999</v>
      </c>
      <c r="E7" s="11">
        <f t="shared" si="1"/>
        <v>322.55999800000001</v>
      </c>
      <c r="F7" s="11">
        <f t="shared" si="1"/>
        <v>306.04998799999998</v>
      </c>
      <c r="G7" s="11">
        <f t="shared" si="1"/>
        <v>304</v>
      </c>
      <c r="H7" s="11">
        <f t="shared" si="1"/>
        <v>322.22000100000002</v>
      </c>
      <c r="I7" s="11">
        <f t="shared" si="1"/>
        <v>330.22000100000002</v>
      </c>
      <c r="J7" s="11">
        <f t="shared" si="1"/>
        <v>343.92999300000002</v>
      </c>
      <c r="K7" s="11">
        <f t="shared" si="1"/>
        <v>367.07000699999998</v>
      </c>
      <c r="L7" s="11">
        <f t="shared" si="1"/>
        <v>375.22000100000002</v>
      </c>
      <c r="M7" s="11">
        <f t="shared" si="1"/>
        <v>375.33999599999999</v>
      </c>
      <c r="N7" s="11">
        <f t="shared" si="1"/>
        <v>389.82998700000002</v>
      </c>
      <c r="O7" s="11">
        <f t="shared" si="1"/>
        <v>371.16000400000001</v>
      </c>
      <c r="P7" s="11">
        <f t="shared" si="1"/>
        <v>387.80999800000001</v>
      </c>
      <c r="Q7" s="11">
        <f t="shared" si="1"/>
        <v>395.42999300000002</v>
      </c>
      <c r="R7" s="11">
        <f t="shared" si="1"/>
        <v>387.85998499999999</v>
      </c>
      <c r="S7" s="11">
        <f t="shared" si="1"/>
        <v>392.45001200000002</v>
      </c>
      <c r="T7" s="11">
        <f t="shared" si="1"/>
        <v>375.22000100000002</v>
      </c>
      <c r="U7" s="12" cm="1">
        <f t="array" ref="U7">quota_mese*SUMPRODUCT(1/C7:T7)</f>
        <v>420.91175433683776</v>
      </c>
      <c r="V7" s="13">
        <f t="shared" si="7"/>
        <v>157934.50888318004</v>
      </c>
      <c r="W7" s="14">
        <f t="shared" si="8"/>
        <v>5.289672588786698E-2</v>
      </c>
      <c r="X7" s="13">
        <f t="shared" si="3"/>
        <v>157206.30657301092</v>
      </c>
      <c r="Y7" s="14">
        <f t="shared" si="9"/>
        <v>4.8042043820072822E-2</v>
      </c>
      <c r="Z7" s="6" t="str">
        <f t="shared" si="5"/>
        <v>In Linea</v>
      </c>
      <c r="AB7" s="6" t="s">
        <v>34</v>
      </c>
      <c r="AC7" s="6">
        <f>COUNTIF(Z:Z,"="&amp;AB7)</f>
        <v>54</v>
      </c>
      <c r="AF7" s="22" t="s">
        <v>37</v>
      </c>
      <c r="AG7" s="6">
        <f>COUNTIFS(W:W,"&lt;-50%",W:W,"&gt;=-99999%")</f>
        <v>0</v>
      </c>
      <c r="AH7" s="6">
        <f>COUNTIFS(Y:Y,"&lt;-50%",Y:Y,"&gt;=-99999%")</f>
        <v>1</v>
      </c>
    </row>
    <row r="8" spans="1:34" x14ac:dyDescent="0.25">
      <c r="A8" s="7">
        <v>33085</v>
      </c>
      <c r="B8" s="8">
        <v>356.14999399999999</v>
      </c>
      <c r="C8" s="11">
        <f t="shared" si="0"/>
        <v>356.14999399999999</v>
      </c>
      <c r="D8" s="11">
        <f t="shared" si="6"/>
        <v>322.55999800000001</v>
      </c>
      <c r="E8" s="11">
        <f t="shared" si="1"/>
        <v>306.04998799999998</v>
      </c>
      <c r="F8" s="11">
        <f t="shared" si="1"/>
        <v>304</v>
      </c>
      <c r="G8" s="11">
        <f t="shared" si="1"/>
        <v>322.22000100000002</v>
      </c>
      <c r="H8" s="11">
        <f t="shared" si="1"/>
        <v>330.22000100000002</v>
      </c>
      <c r="I8" s="11">
        <f t="shared" si="1"/>
        <v>343.92999300000002</v>
      </c>
      <c r="J8" s="11">
        <f t="shared" si="1"/>
        <v>367.07000699999998</v>
      </c>
      <c r="K8" s="11">
        <f t="shared" si="1"/>
        <v>375.22000100000002</v>
      </c>
      <c r="L8" s="11">
        <f t="shared" si="1"/>
        <v>375.33999599999999</v>
      </c>
      <c r="M8" s="11">
        <f t="shared" si="1"/>
        <v>389.82998700000002</v>
      </c>
      <c r="N8" s="11">
        <f t="shared" si="1"/>
        <v>371.16000400000001</v>
      </c>
      <c r="O8" s="11">
        <f t="shared" si="1"/>
        <v>387.80999800000001</v>
      </c>
      <c r="P8" s="11">
        <f t="shared" si="1"/>
        <v>395.42999300000002</v>
      </c>
      <c r="Q8" s="11">
        <f t="shared" si="1"/>
        <v>387.85998499999999</v>
      </c>
      <c r="R8" s="11">
        <f t="shared" si="1"/>
        <v>392.45001200000002</v>
      </c>
      <c r="S8" s="11">
        <f t="shared" si="1"/>
        <v>375.22000100000002</v>
      </c>
      <c r="T8" s="11">
        <f t="shared" si="1"/>
        <v>417.08999599999999</v>
      </c>
      <c r="U8" s="12" cm="1">
        <f t="array" ref="U8">quota_mese*SUMPRODUCT(1/C8:T8)</f>
        <v>417.61528737044785</v>
      </c>
      <c r="V8" s="13">
        <f t="shared" si="7"/>
        <v>174183.15853887892</v>
      </c>
      <c r="W8" s="14">
        <f t="shared" si="8"/>
        <v>0.16122105692585942</v>
      </c>
      <c r="X8" s="13">
        <f t="shared" si="3"/>
        <v>175666.15317702349</v>
      </c>
      <c r="Y8" s="14">
        <f t="shared" si="9"/>
        <v>0.17110768784682318</v>
      </c>
      <c r="Z8" s="6" t="str">
        <f t="shared" si="5"/>
        <v>In Linea</v>
      </c>
      <c r="AB8" s="6" t="s">
        <v>35</v>
      </c>
      <c r="AC8" s="6">
        <f>COUNTIF(Z:Z,"="&amp;AB8)</f>
        <v>59</v>
      </c>
      <c r="AF8" s="23"/>
      <c r="AG8" s="23">
        <f>SUM(AG2:AG7)</f>
        <v>74</v>
      </c>
      <c r="AH8" s="23">
        <f>SUM(AH2:AH7)</f>
        <v>77</v>
      </c>
    </row>
    <row r="9" spans="1:34" x14ac:dyDescent="0.25">
      <c r="A9" s="7">
        <v>33116</v>
      </c>
      <c r="B9" s="8">
        <v>322.55999800000001</v>
      </c>
      <c r="C9" s="11">
        <f t="shared" si="0"/>
        <v>322.55999800000001</v>
      </c>
      <c r="D9" s="11">
        <f t="shared" si="6"/>
        <v>306.04998799999998</v>
      </c>
      <c r="E9" s="11">
        <f t="shared" si="1"/>
        <v>304</v>
      </c>
      <c r="F9" s="11">
        <f t="shared" si="1"/>
        <v>322.22000100000002</v>
      </c>
      <c r="G9" s="11">
        <f t="shared" si="1"/>
        <v>330.22000100000002</v>
      </c>
      <c r="H9" s="11">
        <f t="shared" si="1"/>
        <v>343.92999300000002</v>
      </c>
      <c r="I9" s="11">
        <f t="shared" si="1"/>
        <v>367.07000699999998</v>
      </c>
      <c r="J9" s="11">
        <f t="shared" si="1"/>
        <v>375.22000100000002</v>
      </c>
      <c r="K9" s="11">
        <f t="shared" si="1"/>
        <v>375.33999599999999</v>
      </c>
      <c r="L9" s="11">
        <f t="shared" si="1"/>
        <v>389.82998700000002</v>
      </c>
      <c r="M9" s="11">
        <f t="shared" si="1"/>
        <v>371.16000400000001</v>
      </c>
      <c r="N9" s="11">
        <f t="shared" si="1"/>
        <v>387.80999800000001</v>
      </c>
      <c r="O9" s="11">
        <f t="shared" si="1"/>
        <v>395.42999300000002</v>
      </c>
      <c r="P9" s="11">
        <f t="shared" si="1"/>
        <v>387.85998499999999</v>
      </c>
      <c r="Q9" s="11">
        <f t="shared" si="1"/>
        <v>392.45001200000002</v>
      </c>
      <c r="R9" s="11">
        <f t="shared" si="1"/>
        <v>375.22000100000002</v>
      </c>
      <c r="S9" s="11">
        <f t="shared" si="1"/>
        <v>417.08999599999999</v>
      </c>
      <c r="T9" s="11">
        <f t="shared" si="1"/>
        <v>408.77999899999998</v>
      </c>
      <c r="U9" s="12" cm="1">
        <f t="array" ref="U9">quota_mese*SUMPRODUCT(1/C9:T9)</f>
        <v>414.60276982080939</v>
      </c>
      <c r="V9" s="13">
        <f t="shared" si="7"/>
        <v>169481.31983274769</v>
      </c>
      <c r="W9" s="14">
        <f t="shared" si="8"/>
        <v>0.12987546555165119</v>
      </c>
      <c r="X9" s="13">
        <f t="shared" si="3"/>
        <v>190094.86678506242</v>
      </c>
      <c r="Y9" s="14">
        <f t="shared" si="9"/>
        <v>0.26729911190041622</v>
      </c>
      <c r="Z9" s="6" t="str">
        <f t="shared" si="5"/>
        <v>Il PAC NON conviene</v>
      </c>
    </row>
    <row r="10" spans="1:34" x14ac:dyDescent="0.25">
      <c r="A10" s="7">
        <v>33144</v>
      </c>
      <c r="B10" s="8">
        <v>306.04998799999998</v>
      </c>
      <c r="C10" s="11">
        <f t="shared" si="0"/>
        <v>306.04998799999998</v>
      </c>
      <c r="D10" s="11">
        <f t="shared" si="6"/>
        <v>304</v>
      </c>
      <c r="E10" s="11">
        <f t="shared" si="1"/>
        <v>322.22000100000002</v>
      </c>
      <c r="F10" s="11">
        <f t="shared" si="1"/>
        <v>330.22000100000002</v>
      </c>
      <c r="G10" s="11">
        <f t="shared" si="1"/>
        <v>343.92999300000002</v>
      </c>
      <c r="H10" s="11">
        <f t="shared" si="1"/>
        <v>367.07000699999998</v>
      </c>
      <c r="I10" s="11">
        <f t="shared" si="1"/>
        <v>375.22000100000002</v>
      </c>
      <c r="J10" s="11">
        <f t="shared" si="1"/>
        <v>375.33999599999999</v>
      </c>
      <c r="K10" s="11">
        <f t="shared" si="1"/>
        <v>389.82998700000002</v>
      </c>
      <c r="L10" s="11">
        <f t="shared" si="1"/>
        <v>371.16000400000001</v>
      </c>
      <c r="M10" s="11">
        <f t="shared" si="1"/>
        <v>387.80999800000001</v>
      </c>
      <c r="N10" s="11">
        <f t="shared" si="1"/>
        <v>395.42999300000002</v>
      </c>
      <c r="O10" s="11">
        <f t="shared" si="1"/>
        <v>387.85998499999999</v>
      </c>
      <c r="P10" s="11">
        <f t="shared" si="1"/>
        <v>392.45001200000002</v>
      </c>
      <c r="Q10" s="11">
        <f t="shared" si="1"/>
        <v>375.22000100000002</v>
      </c>
      <c r="R10" s="11">
        <f t="shared" si="1"/>
        <v>417.08999599999999</v>
      </c>
      <c r="S10" s="11">
        <f t="shared" si="1"/>
        <v>408.77999899999998</v>
      </c>
      <c r="T10" s="11">
        <f t="shared" si="1"/>
        <v>412.70001200000002</v>
      </c>
      <c r="U10" s="12" cm="1">
        <f t="array" ref="U10">quota_mese*SUMPRODUCT(1/C10:T10)</f>
        <v>408.9600123308943</v>
      </c>
      <c r="V10" s="13">
        <f t="shared" si="7"/>
        <v>168777.80199648024</v>
      </c>
      <c r="W10" s="14">
        <f t="shared" si="8"/>
        <v>0.12518534664320158</v>
      </c>
      <c r="X10" s="13">
        <f t="shared" si="3"/>
        <v>202270.88458503716</v>
      </c>
      <c r="Y10" s="14">
        <f t="shared" si="9"/>
        <v>0.34847256390024772</v>
      </c>
      <c r="Z10" s="6" t="str">
        <f t="shared" si="5"/>
        <v>Il PAC NON conviene</v>
      </c>
    </row>
    <row r="11" spans="1:34" x14ac:dyDescent="0.25">
      <c r="A11" s="7">
        <v>33177</v>
      </c>
      <c r="B11" s="8">
        <v>304</v>
      </c>
      <c r="C11" s="11">
        <f t="shared" si="0"/>
        <v>304</v>
      </c>
      <c r="D11" s="11">
        <f t="shared" si="6"/>
        <v>322.22000100000002</v>
      </c>
      <c r="E11" s="11">
        <f t="shared" si="1"/>
        <v>330.22000100000002</v>
      </c>
      <c r="F11" s="11">
        <f t="shared" si="1"/>
        <v>343.92999300000002</v>
      </c>
      <c r="G11" s="11">
        <f t="shared" si="1"/>
        <v>367.07000699999998</v>
      </c>
      <c r="H11" s="11">
        <f t="shared" si="1"/>
        <v>375.22000100000002</v>
      </c>
      <c r="I11" s="11">
        <f t="shared" si="1"/>
        <v>375.33999599999999</v>
      </c>
      <c r="J11" s="11">
        <f t="shared" si="1"/>
        <v>389.82998700000002</v>
      </c>
      <c r="K11" s="11">
        <f t="shared" si="1"/>
        <v>371.16000400000001</v>
      </c>
      <c r="L11" s="11">
        <f t="shared" si="1"/>
        <v>387.80999800000001</v>
      </c>
      <c r="M11" s="11">
        <f t="shared" si="1"/>
        <v>395.42999300000002</v>
      </c>
      <c r="N11" s="11">
        <f t="shared" si="1"/>
        <v>387.85998499999999</v>
      </c>
      <c r="O11" s="11">
        <f t="shared" si="1"/>
        <v>392.45001200000002</v>
      </c>
      <c r="P11" s="11">
        <f t="shared" si="1"/>
        <v>375.22000100000002</v>
      </c>
      <c r="Q11" s="11">
        <f t="shared" si="1"/>
        <v>417.08999599999999</v>
      </c>
      <c r="R11" s="11">
        <f t="shared" si="1"/>
        <v>408.77999899999998</v>
      </c>
      <c r="S11" s="11">
        <f t="shared" si="1"/>
        <v>412.70001200000002</v>
      </c>
      <c r="T11" s="11">
        <f t="shared" si="1"/>
        <v>403.69000199999999</v>
      </c>
      <c r="U11" s="12" cm="1">
        <f t="array" ref="U11">quota_mese*SUMPRODUCT(1/C11:T11)</f>
        <v>402.37424737832697</v>
      </c>
      <c r="V11" s="13">
        <f t="shared" si="7"/>
        <v>162434.46072890531</v>
      </c>
      <c r="W11" s="14">
        <f t="shared" si="8"/>
        <v>8.2896404859368777E-2</v>
      </c>
      <c r="X11" s="13">
        <f t="shared" si="3"/>
        <v>199189.14572368423</v>
      </c>
      <c r="Y11" s="14">
        <f t="shared" si="9"/>
        <v>0.32792763815789483</v>
      </c>
      <c r="Z11" s="6" t="str">
        <f t="shared" si="5"/>
        <v>Il PAC NON conviene</v>
      </c>
    </row>
    <row r="12" spans="1:34" x14ac:dyDescent="0.25">
      <c r="A12" s="7">
        <v>33207</v>
      </c>
      <c r="B12" s="8">
        <v>322.22000100000002</v>
      </c>
      <c r="C12" s="11">
        <f t="shared" si="0"/>
        <v>322.22000100000002</v>
      </c>
      <c r="D12" s="11">
        <f t="shared" si="6"/>
        <v>330.22000100000002</v>
      </c>
      <c r="E12" s="11">
        <f t="shared" si="1"/>
        <v>343.92999300000002</v>
      </c>
      <c r="F12" s="11">
        <f t="shared" si="1"/>
        <v>367.07000699999998</v>
      </c>
      <c r="G12" s="11">
        <f t="shared" si="1"/>
        <v>375.22000100000002</v>
      </c>
      <c r="H12" s="11">
        <f t="shared" si="1"/>
        <v>375.33999599999999</v>
      </c>
      <c r="I12" s="11">
        <f t="shared" si="1"/>
        <v>389.82998700000002</v>
      </c>
      <c r="J12" s="11">
        <f t="shared" si="1"/>
        <v>371.16000400000001</v>
      </c>
      <c r="K12" s="11">
        <f t="shared" si="1"/>
        <v>387.80999800000001</v>
      </c>
      <c r="L12" s="11">
        <f t="shared" si="1"/>
        <v>395.42999300000002</v>
      </c>
      <c r="M12" s="11">
        <f t="shared" si="1"/>
        <v>387.85998499999999</v>
      </c>
      <c r="N12" s="11">
        <f t="shared" si="1"/>
        <v>392.45001200000002</v>
      </c>
      <c r="O12" s="11">
        <f t="shared" si="1"/>
        <v>375.22000100000002</v>
      </c>
      <c r="P12" s="11">
        <f t="shared" si="1"/>
        <v>417.08999599999999</v>
      </c>
      <c r="Q12" s="11">
        <f t="shared" si="1"/>
        <v>408.77999899999998</v>
      </c>
      <c r="R12" s="11">
        <f t="shared" si="1"/>
        <v>412.70001200000002</v>
      </c>
      <c r="S12" s="11">
        <f t="shared" si="1"/>
        <v>403.69000199999999</v>
      </c>
      <c r="T12" s="11">
        <f t="shared" si="1"/>
        <v>414.95001200000002</v>
      </c>
      <c r="U12" s="12" cm="1">
        <f t="array" ref="U12">quota_mese*SUMPRODUCT(1/C12:T12)</f>
        <v>395.04470698827384</v>
      </c>
      <c r="V12" s="13">
        <f t="shared" si="7"/>
        <v>163923.80590532071</v>
      </c>
      <c r="W12" s="14">
        <f t="shared" si="8"/>
        <v>9.2825372702137976E-2</v>
      </c>
      <c r="X12" s="13">
        <f t="shared" si="3"/>
        <v>193167.71648821389</v>
      </c>
      <c r="Y12" s="14">
        <f t="shared" si="9"/>
        <v>0.28778477658809254</v>
      </c>
      <c r="Z12" s="6" t="str">
        <f t="shared" si="5"/>
        <v>Il PAC NON conviene</v>
      </c>
    </row>
    <row r="13" spans="1:34" x14ac:dyDescent="0.25">
      <c r="A13" s="7">
        <v>33238</v>
      </c>
      <c r="B13" s="8">
        <v>330.22000100000002</v>
      </c>
      <c r="C13" s="11">
        <f t="shared" si="0"/>
        <v>330.22000100000002</v>
      </c>
      <c r="D13" s="11">
        <f t="shared" si="6"/>
        <v>343.92999300000002</v>
      </c>
      <c r="E13" s="11">
        <f t="shared" si="1"/>
        <v>367.07000699999998</v>
      </c>
      <c r="F13" s="11">
        <f t="shared" si="1"/>
        <v>375.22000100000002</v>
      </c>
      <c r="G13" s="11">
        <f t="shared" si="1"/>
        <v>375.33999599999999</v>
      </c>
      <c r="H13" s="11">
        <f t="shared" si="1"/>
        <v>389.82998700000002</v>
      </c>
      <c r="I13" s="11">
        <f t="shared" si="1"/>
        <v>371.16000400000001</v>
      </c>
      <c r="J13" s="11">
        <f t="shared" si="1"/>
        <v>387.80999800000001</v>
      </c>
      <c r="K13" s="11">
        <f t="shared" si="1"/>
        <v>395.42999300000002</v>
      </c>
      <c r="L13" s="11">
        <f t="shared" si="1"/>
        <v>387.85998499999999</v>
      </c>
      <c r="M13" s="11">
        <f t="shared" si="1"/>
        <v>392.45001200000002</v>
      </c>
      <c r="N13" s="11">
        <f t="shared" si="1"/>
        <v>375.22000100000002</v>
      </c>
      <c r="O13" s="11">
        <f t="shared" si="1"/>
        <v>417.08999599999999</v>
      </c>
      <c r="P13" s="11">
        <f t="shared" si="1"/>
        <v>408.77999899999998</v>
      </c>
      <c r="Q13" s="11">
        <f t="shared" si="1"/>
        <v>412.70001200000002</v>
      </c>
      <c r="R13" s="11">
        <f t="shared" si="1"/>
        <v>403.69000199999999</v>
      </c>
      <c r="S13" s="11">
        <f t="shared" si="1"/>
        <v>414.95001200000002</v>
      </c>
      <c r="T13" s="11">
        <f t="shared" si="1"/>
        <v>415.35000600000001</v>
      </c>
      <c r="U13" s="12" cm="1">
        <f t="array" ref="U13">quota_mese*SUMPRODUCT(1/C13:T13)</f>
        <v>389.24585979795461</v>
      </c>
      <c r="V13" s="13">
        <f t="shared" si="7"/>
        <v>161673.27020255561</v>
      </c>
      <c r="W13" s="14">
        <f t="shared" si="8"/>
        <v>7.7821801350370645E-2</v>
      </c>
      <c r="X13" s="13">
        <f t="shared" si="3"/>
        <v>188669.67691639005</v>
      </c>
      <c r="Y13" s="14">
        <f t="shared" si="9"/>
        <v>0.25779784610926693</v>
      </c>
      <c r="Z13" s="6" t="str">
        <f t="shared" si="5"/>
        <v>Il PAC NON conviene</v>
      </c>
    </row>
    <row r="14" spans="1:34" x14ac:dyDescent="0.25">
      <c r="A14" s="7">
        <v>33269</v>
      </c>
      <c r="B14" s="8">
        <v>343.92999300000002</v>
      </c>
      <c r="C14" s="11">
        <f t="shared" si="0"/>
        <v>343.92999300000002</v>
      </c>
      <c r="D14" s="11">
        <f t="shared" si="6"/>
        <v>367.07000699999998</v>
      </c>
      <c r="E14" s="11">
        <f t="shared" si="1"/>
        <v>375.22000100000002</v>
      </c>
      <c r="F14" s="11">
        <f t="shared" si="1"/>
        <v>375.33999599999999</v>
      </c>
      <c r="G14" s="11">
        <f t="shared" si="1"/>
        <v>389.82998700000002</v>
      </c>
      <c r="H14" s="11">
        <f t="shared" si="1"/>
        <v>371.16000400000001</v>
      </c>
      <c r="I14" s="11">
        <f t="shared" si="1"/>
        <v>387.80999800000001</v>
      </c>
      <c r="J14" s="11">
        <f t="shared" si="1"/>
        <v>395.42999300000002</v>
      </c>
      <c r="K14" s="11">
        <f t="shared" si="1"/>
        <v>387.85998499999999</v>
      </c>
      <c r="L14" s="11">
        <f t="shared" si="1"/>
        <v>392.45001200000002</v>
      </c>
      <c r="M14" s="11">
        <f t="shared" si="1"/>
        <v>375.22000100000002</v>
      </c>
      <c r="N14" s="11">
        <f t="shared" si="1"/>
        <v>417.08999599999999</v>
      </c>
      <c r="O14" s="11">
        <f t="shared" si="1"/>
        <v>408.77999899999998</v>
      </c>
      <c r="P14" s="11">
        <f t="shared" si="1"/>
        <v>412.70001200000002</v>
      </c>
      <c r="Q14" s="11">
        <f t="shared" si="1"/>
        <v>403.69000199999999</v>
      </c>
      <c r="R14" s="11">
        <f t="shared" si="1"/>
        <v>414.95001200000002</v>
      </c>
      <c r="S14" s="11">
        <f t="shared" si="1"/>
        <v>415.35000600000001</v>
      </c>
      <c r="T14" s="11">
        <f t="shared" si="1"/>
        <v>408.14001500000001</v>
      </c>
      <c r="U14" s="12" cm="1">
        <f t="array" ref="U14">quota_mese*SUMPRODUCT(1/C14:T14)</f>
        <v>384.42798815542415</v>
      </c>
      <c r="V14" s="13">
        <f t="shared" si="7"/>
        <v>156900.44485217464</v>
      </c>
      <c r="W14" s="14">
        <f t="shared" si="8"/>
        <v>4.6002965681164243E-2</v>
      </c>
      <c r="X14" s="13">
        <f t="shared" si="3"/>
        <v>178004.25521481052</v>
      </c>
      <c r="Y14" s="14">
        <f t="shared" si="9"/>
        <v>0.1866950347654035</v>
      </c>
      <c r="Z14" s="6" t="str">
        <f t="shared" si="5"/>
        <v>Il PAC NON conviene</v>
      </c>
    </row>
    <row r="15" spans="1:34" x14ac:dyDescent="0.25">
      <c r="A15" s="7">
        <v>33297</v>
      </c>
      <c r="B15" s="8">
        <v>367.07000699999998</v>
      </c>
      <c r="C15" s="11">
        <f t="shared" si="0"/>
        <v>367.07000699999998</v>
      </c>
      <c r="D15" s="11">
        <f t="shared" si="6"/>
        <v>375.22000100000002</v>
      </c>
      <c r="E15" s="11">
        <f t="shared" si="1"/>
        <v>375.33999599999999</v>
      </c>
      <c r="F15" s="11">
        <f t="shared" si="1"/>
        <v>389.82998700000002</v>
      </c>
      <c r="G15" s="11">
        <f t="shared" si="1"/>
        <v>371.16000400000001</v>
      </c>
      <c r="H15" s="11">
        <f t="shared" si="1"/>
        <v>387.80999800000001</v>
      </c>
      <c r="I15" s="11">
        <f t="shared" si="1"/>
        <v>395.42999300000002</v>
      </c>
      <c r="J15" s="11">
        <f t="shared" si="1"/>
        <v>387.85998499999999</v>
      </c>
      <c r="K15" s="11">
        <f t="shared" si="1"/>
        <v>392.45001200000002</v>
      </c>
      <c r="L15" s="11">
        <f t="shared" si="1"/>
        <v>375.22000100000002</v>
      </c>
      <c r="M15" s="11">
        <f t="shared" si="1"/>
        <v>417.08999599999999</v>
      </c>
      <c r="N15" s="11">
        <f t="shared" si="1"/>
        <v>408.77999899999998</v>
      </c>
      <c r="O15" s="11">
        <f t="shared" si="1"/>
        <v>412.70001200000002</v>
      </c>
      <c r="P15" s="11">
        <f t="shared" si="1"/>
        <v>403.69000199999999</v>
      </c>
      <c r="Q15" s="11">
        <f t="shared" si="1"/>
        <v>414.95001200000002</v>
      </c>
      <c r="R15" s="11">
        <f t="shared" si="1"/>
        <v>415.35000600000001</v>
      </c>
      <c r="S15" s="11">
        <f t="shared" si="1"/>
        <v>408.14001500000001</v>
      </c>
      <c r="T15" s="11">
        <f t="shared" si="1"/>
        <v>424.209991</v>
      </c>
      <c r="U15" s="12" cm="1">
        <f t="array" ref="U15">quota_mese*SUMPRODUCT(1/C15:T15)</f>
        <v>379.84260994094433</v>
      </c>
      <c r="V15" s="13">
        <f t="shared" si="7"/>
        <v>161133.03014446452</v>
      </c>
      <c r="W15" s="14">
        <f t="shared" si="8"/>
        <v>7.4220200963096783E-2</v>
      </c>
      <c r="X15" s="13">
        <f t="shared" si="3"/>
        <v>173349.76281513515</v>
      </c>
      <c r="Y15" s="14">
        <f t="shared" si="9"/>
        <v>0.1556650854342343</v>
      </c>
      <c r="Z15" s="6" t="str">
        <f t="shared" si="5"/>
        <v>Il PAC NON conviene</v>
      </c>
    </row>
    <row r="16" spans="1:34" x14ac:dyDescent="0.25">
      <c r="A16" s="7">
        <v>33325</v>
      </c>
      <c r="B16" s="8">
        <v>375.22000100000002</v>
      </c>
      <c r="C16" s="11">
        <f t="shared" si="0"/>
        <v>375.22000100000002</v>
      </c>
      <c r="D16" s="11">
        <f t="shared" si="6"/>
        <v>375.33999599999999</v>
      </c>
      <c r="E16" s="11">
        <f t="shared" si="1"/>
        <v>389.82998700000002</v>
      </c>
      <c r="F16" s="11">
        <f t="shared" si="1"/>
        <v>371.16000400000001</v>
      </c>
      <c r="G16" s="11">
        <f t="shared" si="1"/>
        <v>387.80999800000001</v>
      </c>
      <c r="H16" s="11">
        <f t="shared" si="1"/>
        <v>395.42999300000002</v>
      </c>
      <c r="I16" s="11">
        <f t="shared" si="1"/>
        <v>387.85998499999999</v>
      </c>
      <c r="J16" s="11">
        <f t="shared" si="1"/>
        <v>392.45001200000002</v>
      </c>
      <c r="K16" s="11">
        <f t="shared" si="1"/>
        <v>375.22000100000002</v>
      </c>
      <c r="L16" s="11">
        <f t="shared" si="1"/>
        <v>417.08999599999999</v>
      </c>
      <c r="M16" s="11">
        <f t="shared" si="1"/>
        <v>408.77999899999998</v>
      </c>
      <c r="N16" s="11">
        <f t="shared" si="1"/>
        <v>412.70001200000002</v>
      </c>
      <c r="O16" s="11">
        <f t="shared" si="1"/>
        <v>403.69000199999999</v>
      </c>
      <c r="P16" s="11">
        <f t="shared" si="1"/>
        <v>414.95001200000002</v>
      </c>
      <c r="Q16" s="11">
        <f t="shared" si="1"/>
        <v>415.35000600000001</v>
      </c>
      <c r="R16" s="11">
        <f t="shared" si="1"/>
        <v>408.14001500000001</v>
      </c>
      <c r="S16" s="11">
        <f t="shared" si="1"/>
        <v>424.209991</v>
      </c>
      <c r="T16" s="11">
        <f t="shared" si="1"/>
        <v>414.02999899999998</v>
      </c>
      <c r="U16" s="12" cm="1">
        <f t="array" ref="U16">quota_mese*SUMPRODUCT(1/C16:T16)</f>
        <v>377.26767619730299</v>
      </c>
      <c r="V16" s="13">
        <f t="shared" si="7"/>
        <v>156200.13559870166</v>
      </c>
      <c r="W16" s="14">
        <f t="shared" si="8"/>
        <v>4.133423732467767E-2</v>
      </c>
      <c r="X16" s="13">
        <f t="shared" si="3"/>
        <v>165514.89708567</v>
      </c>
      <c r="Y16" s="14">
        <f t="shared" si="9"/>
        <v>0.10343264723779999</v>
      </c>
      <c r="Z16" s="6" t="str">
        <f t="shared" si="5"/>
        <v>Il PAC NON conviene</v>
      </c>
    </row>
    <row r="17" spans="1:26" x14ac:dyDescent="0.25">
      <c r="A17" s="7">
        <v>33358</v>
      </c>
      <c r="B17" s="8">
        <v>375.33999599999999</v>
      </c>
      <c r="C17" s="11">
        <f t="shared" si="0"/>
        <v>375.33999599999999</v>
      </c>
      <c r="D17" s="11">
        <f t="shared" si="6"/>
        <v>389.82998700000002</v>
      </c>
      <c r="E17" s="11">
        <f t="shared" si="1"/>
        <v>371.16000400000001</v>
      </c>
      <c r="F17" s="11">
        <f t="shared" si="1"/>
        <v>387.80999800000001</v>
      </c>
      <c r="G17" s="11">
        <f t="shared" si="1"/>
        <v>395.42999300000002</v>
      </c>
      <c r="H17" s="11">
        <f t="shared" si="1"/>
        <v>387.85998499999999</v>
      </c>
      <c r="I17" s="11">
        <f t="shared" si="1"/>
        <v>392.45001200000002</v>
      </c>
      <c r="J17" s="11">
        <f t="shared" si="1"/>
        <v>375.22000100000002</v>
      </c>
      <c r="K17" s="11">
        <f t="shared" si="1"/>
        <v>417.08999599999999</v>
      </c>
      <c r="L17" s="11">
        <f t="shared" si="1"/>
        <v>408.77999899999998</v>
      </c>
      <c r="M17" s="11">
        <f t="shared" si="1"/>
        <v>412.70001200000002</v>
      </c>
      <c r="N17" s="11">
        <f t="shared" si="1"/>
        <v>403.69000199999999</v>
      </c>
      <c r="O17" s="11">
        <f t="shared" si="1"/>
        <v>414.95001200000002</v>
      </c>
      <c r="P17" s="11">
        <f t="shared" si="1"/>
        <v>415.35000600000001</v>
      </c>
      <c r="Q17" s="11">
        <f t="shared" si="1"/>
        <v>408.14001500000001</v>
      </c>
      <c r="R17" s="11">
        <f t="shared" si="1"/>
        <v>424.209991</v>
      </c>
      <c r="S17" s="11">
        <f t="shared" si="1"/>
        <v>414.02999899999998</v>
      </c>
      <c r="T17" s="11">
        <f t="shared" ref="O17:T60" si="10">S18</f>
        <v>417.79998799999998</v>
      </c>
      <c r="U17" s="12" cm="1">
        <f t="array" ref="U17">quota_mese*SUMPRODUCT(1/C17:T17)</f>
        <v>375.00423156689516</v>
      </c>
      <c r="V17" s="13">
        <f t="shared" si="7"/>
        <v>156676.76344859801</v>
      </c>
      <c r="W17" s="14">
        <f t="shared" si="8"/>
        <v>4.451175632398674E-2</v>
      </c>
      <c r="X17" s="13">
        <f t="shared" si="3"/>
        <v>166968.6121060224</v>
      </c>
      <c r="Y17" s="14">
        <f t="shared" si="9"/>
        <v>0.1131240807068159</v>
      </c>
      <c r="Z17" s="6" t="str">
        <f t="shared" si="5"/>
        <v>Il PAC NON conviene</v>
      </c>
    </row>
    <row r="18" spans="1:26" x14ac:dyDescent="0.25">
      <c r="A18" s="7">
        <v>33389</v>
      </c>
      <c r="B18" s="8">
        <v>389.82998700000002</v>
      </c>
      <c r="C18" s="11">
        <f t="shared" si="0"/>
        <v>389.82998700000002</v>
      </c>
      <c r="D18" s="11">
        <f t="shared" si="6"/>
        <v>371.16000400000001</v>
      </c>
      <c r="E18" s="11">
        <f t="shared" si="6"/>
        <v>387.80999800000001</v>
      </c>
      <c r="F18" s="11">
        <f t="shared" si="6"/>
        <v>395.42999300000002</v>
      </c>
      <c r="G18" s="11">
        <f t="shared" si="6"/>
        <v>387.85998499999999</v>
      </c>
      <c r="H18" s="11">
        <f t="shared" si="6"/>
        <v>392.45001200000002</v>
      </c>
      <c r="I18" s="11">
        <f t="shared" ref="I18:L81" si="11">H19</f>
        <v>375.22000100000002</v>
      </c>
      <c r="J18" s="11">
        <f t="shared" si="11"/>
        <v>417.08999599999999</v>
      </c>
      <c r="K18" s="11">
        <f t="shared" si="11"/>
        <v>408.77999899999998</v>
      </c>
      <c r="L18" s="11">
        <f t="shared" si="11"/>
        <v>412.70001200000002</v>
      </c>
      <c r="M18" s="11">
        <f t="shared" ref="M18:N81" si="12">L19</f>
        <v>403.69000199999999</v>
      </c>
      <c r="N18" s="11">
        <f t="shared" si="12"/>
        <v>414.95001200000002</v>
      </c>
      <c r="O18" s="11">
        <f t="shared" si="10"/>
        <v>415.35000600000001</v>
      </c>
      <c r="P18" s="11">
        <f t="shared" si="10"/>
        <v>408.14001500000001</v>
      </c>
      <c r="Q18" s="11">
        <f t="shared" si="10"/>
        <v>424.209991</v>
      </c>
      <c r="R18" s="11">
        <f t="shared" si="10"/>
        <v>414.02999899999998</v>
      </c>
      <c r="S18" s="11">
        <f t="shared" si="10"/>
        <v>417.79998799999998</v>
      </c>
      <c r="T18" s="11">
        <f t="shared" si="10"/>
        <v>418.67999300000002</v>
      </c>
      <c r="U18" s="12" cm="1">
        <f t="array" ref="U18">quota_mese*SUMPRODUCT(1/C18:T18)</f>
        <v>372.70596405684091</v>
      </c>
      <c r="V18" s="13">
        <f t="shared" si="7"/>
        <v>156044.53042237641</v>
      </c>
      <c r="W18" s="14">
        <f t="shared" si="8"/>
        <v>4.0296869482509434E-2</v>
      </c>
      <c r="X18" s="13">
        <f t="shared" si="3"/>
        <v>161100.99541931853</v>
      </c>
      <c r="Y18" s="14">
        <f t="shared" si="9"/>
        <v>7.4006636128790104E-2</v>
      </c>
      <c r="Z18" s="6" t="str">
        <f t="shared" si="5"/>
        <v>Il PAC NON conviene</v>
      </c>
    </row>
    <row r="19" spans="1:26" x14ac:dyDescent="0.25">
      <c r="A19" s="7">
        <v>33417</v>
      </c>
      <c r="B19" s="8">
        <v>371.16000400000001</v>
      </c>
      <c r="C19" s="11">
        <f t="shared" si="0"/>
        <v>371.16000400000001</v>
      </c>
      <c r="D19" s="11">
        <f t="shared" si="6"/>
        <v>387.80999800000001</v>
      </c>
      <c r="E19" s="11">
        <f t="shared" si="6"/>
        <v>395.42999300000002</v>
      </c>
      <c r="F19" s="11">
        <f t="shared" si="6"/>
        <v>387.85998499999999</v>
      </c>
      <c r="G19" s="11">
        <f t="shared" si="6"/>
        <v>392.45001200000002</v>
      </c>
      <c r="H19" s="11">
        <f t="shared" si="6"/>
        <v>375.22000100000002</v>
      </c>
      <c r="I19" s="11">
        <f t="shared" si="11"/>
        <v>417.08999599999999</v>
      </c>
      <c r="J19" s="11">
        <f t="shared" si="11"/>
        <v>408.77999899999998</v>
      </c>
      <c r="K19" s="11">
        <f t="shared" si="11"/>
        <v>412.70001200000002</v>
      </c>
      <c r="L19" s="11">
        <f t="shared" si="11"/>
        <v>403.69000199999999</v>
      </c>
      <c r="M19" s="11">
        <f t="shared" si="12"/>
        <v>414.95001200000002</v>
      </c>
      <c r="N19" s="11">
        <f t="shared" si="12"/>
        <v>415.35000600000001</v>
      </c>
      <c r="O19" s="11">
        <f t="shared" si="10"/>
        <v>408.14001500000001</v>
      </c>
      <c r="P19" s="11">
        <f t="shared" si="10"/>
        <v>424.209991</v>
      </c>
      <c r="Q19" s="11">
        <f t="shared" si="10"/>
        <v>414.02999899999998</v>
      </c>
      <c r="R19" s="11">
        <f t="shared" si="10"/>
        <v>417.79998799999998</v>
      </c>
      <c r="S19" s="11">
        <f t="shared" si="10"/>
        <v>418.67999300000002</v>
      </c>
      <c r="T19" s="11">
        <f t="shared" si="10"/>
        <v>431.35000600000001</v>
      </c>
      <c r="U19" s="12" cm="1">
        <f t="array" ref="U19">quota_mese*SUMPRODUCT(1/C19:T19)</f>
        <v>370.64831528322532</v>
      </c>
      <c r="V19" s="13">
        <f t="shared" si="7"/>
        <v>159879.15302130915</v>
      </c>
      <c r="W19" s="14">
        <f t="shared" si="8"/>
        <v>6.5861020142061077E-2</v>
      </c>
      <c r="X19" s="13">
        <f t="shared" si="3"/>
        <v>174325.08945656763</v>
      </c>
      <c r="Y19" s="14">
        <f t="shared" si="9"/>
        <v>0.16216726304378426</v>
      </c>
      <c r="Z19" s="6" t="str">
        <f t="shared" si="5"/>
        <v>Il PAC NON conviene</v>
      </c>
    </row>
    <row r="20" spans="1:26" x14ac:dyDescent="0.25">
      <c r="A20" s="7">
        <v>33450</v>
      </c>
      <c r="B20" s="8">
        <v>387.80999800000001</v>
      </c>
      <c r="C20" s="11">
        <f t="shared" si="0"/>
        <v>387.80999800000001</v>
      </c>
      <c r="D20" s="11">
        <f t="shared" si="6"/>
        <v>395.42999300000002</v>
      </c>
      <c r="E20" s="11">
        <f t="shared" si="6"/>
        <v>387.85998499999999</v>
      </c>
      <c r="F20" s="11">
        <f t="shared" si="6"/>
        <v>392.45001200000002</v>
      </c>
      <c r="G20" s="11">
        <f t="shared" si="6"/>
        <v>375.22000100000002</v>
      </c>
      <c r="H20" s="11">
        <f t="shared" si="6"/>
        <v>417.08999599999999</v>
      </c>
      <c r="I20" s="11">
        <f t="shared" si="11"/>
        <v>408.77999899999998</v>
      </c>
      <c r="J20" s="11">
        <f t="shared" si="11"/>
        <v>412.70001200000002</v>
      </c>
      <c r="K20" s="11">
        <f t="shared" si="11"/>
        <v>403.69000199999999</v>
      </c>
      <c r="L20" s="11">
        <f t="shared" si="11"/>
        <v>414.95001200000002</v>
      </c>
      <c r="M20" s="11">
        <f t="shared" si="12"/>
        <v>415.35000600000001</v>
      </c>
      <c r="N20" s="11">
        <f t="shared" si="12"/>
        <v>408.14001500000001</v>
      </c>
      <c r="O20" s="11">
        <f t="shared" si="10"/>
        <v>424.209991</v>
      </c>
      <c r="P20" s="11">
        <f t="shared" si="10"/>
        <v>414.02999899999998</v>
      </c>
      <c r="Q20" s="11">
        <f t="shared" si="10"/>
        <v>417.79998799999998</v>
      </c>
      <c r="R20" s="11">
        <f t="shared" si="10"/>
        <v>418.67999300000002</v>
      </c>
      <c r="S20" s="11">
        <f t="shared" si="10"/>
        <v>431.35000600000001</v>
      </c>
      <c r="T20" s="11">
        <f t="shared" si="10"/>
        <v>435.709991</v>
      </c>
      <c r="U20" s="12" cm="1">
        <f t="array" ref="U20">quota_mese*SUMPRODUCT(1/C20:T20)</f>
        <v>367.32205504922786</v>
      </c>
      <c r="V20" s="13">
        <f t="shared" si="7"/>
        <v>160045.88929960059</v>
      </c>
      <c r="W20" s="14">
        <f t="shared" si="8"/>
        <v>6.697259533067057E-2</v>
      </c>
      <c r="X20" s="13">
        <f t="shared" si="3"/>
        <v>168527.11118087266</v>
      </c>
      <c r="Y20" s="14">
        <f t="shared" si="9"/>
        <v>0.12351407453915098</v>
      </c>
      <c r="Z20" s="6" t="str">
        <f t="shared" si="5"/>
        <v>Il PAC NON conviene</v>
      </c>
    </row>
    <row r="21" spans="1:26" x14ac:dyDescent="0.25">
      <c r="A21" s="7">
        <v>33480</v>
      </c>
      <c r="B21" s="8">
        <v>395.42999300000002</v>
      </c>
      <c r="C21" s="11">
        <f t="shared" si="0"/>
        <v>395.42999300000002</v>
      </c>
      <c r="D21" s="11">
        <f t="shared" si="6"/>
        <v>387.85998499999999</v>
      </c>
      <c r="E21" s="11">
        <f t="shared" si="6"/>
        <v>392.45001200000002</v>
      </c>
      <c r="F21" s="11">
        <f t="shared" si="6"/>
        <v>375.22000100000002</v>
      </c>
      <c r="G21" s="11">
        <f t="shared" si="6"/>
        <v>417.08999599999999</v>
      </c>
      <c r="H21" s="11">
        <f t="shared" si="6"/>
        <v>408.77999899999998</v>
      </c>
      <c r="I21" s="11">
        <f t="shared" si="11"/>
        <v>412.70001200000002</v>
      </c>
      <c r="J21" s="11">
        <f t="shared" si="11"/>
        <v>403.69000199999999</v>
      </c>
      <c r="K21" s="11">
        <f t="shared" si="11"/>
        <v>414.95001200000002</v>
      </c>
      <c r="L21" s="11">
        <f t="shared" si="11"/>
        <v>415.35000600000001</v>
      </c>
      <c r="M21" s="11">
        <f t="shared" si="12"/>
        <v>408.14001500000001</v>
      </c>
      <c r="N21" s="11">
        <f t="shared" si="12"/>
        <v>424.209991</v>
      </c>
      <c r="O21" s="11">
        <f t="shared" si="10"/>
        <v>414.02999899999998</v>
      </c>
      <c r="P21" s="11">
        <f t="shared" si="10"/>
        <v>417.79998799999998</v>
      </c>
      <c r="Q21" s="11">
        <f t="shared" si="10"/>
        <v>418.67999300000002</v>
      </c>
      <c r="R21" s="11">
        <f t="shared" si="10"/>
        <v>431.35000600000001</v>
      </c>
      <c r="S21" s="11">
        <f t="shared" si="10"/>
        <v>435.709991</v>
      </c>
      <c r="T21" s="11">
        <f t="shared" si="10"/>
        <v>438.77999899999998</v>
      </c>
      <c r="U21" s="12" cm="1">
        <f t="array" ref="U21">quota_mese*SUMPRODUCT(1/C21:T21)</f>
        <v>364.8259229109654</v>
      </c>
      <c r="V21" s="13">
        <f t="shared" si="7"/>
        <v>160078.31809004745</v>
      </c>
      <c r="W21" s="14">
        <f t="shared" si="8"/>
        <v>6.7188787266982963E-2</v>
      </c>
      <c r="X21" s="13">
        <f t="shared" si="3"/>
        <v>166444.12668515005</v>
      </c>
      <c r="Y21" s="14">
        <f t="shared" si="9"/>
        <v>0.10962751123433367</v>
      </c>
      <c r="Z21" s="6" t="str">
        <f t="shared" si="5"/>
        <v>Il PAC NON conviene</v>
      </c>
    </row>
    <row r="22" spans="1:26" x14ac:dyDescent="0.25">
      <c r="A22" s="7">
        <v>33511</v>
      </c>
      <c r="B22" s="8">
        <v>387.85998499999999</v>
      </c>
      <c r="C22" s="11">
        <f t="shared" si="0"/>
        <v>387.85998499999999</v>
      </c>
      <c r="D22" s="11">
        <f t="shared" si="6"/>
        <v>392.45001200000002</v>
      </c>
      <c r="E22" s="11">
        <f t="shared" si="6"/>
        <v>375.22000100000002</v>
      </c>
      <c r="F22" s="11">
        <f t="shared" si="6"/>
        <v>417.08999599999999</v>
      </c>
      <c r="G22" s="11">
        <f t="shared" si="6"/>
        <v>408.77999899999998</v>
      </c>
      <c r="H22" s="11">
        <f t="shared" si="6"/>
        <v>412.70001200000002</v>
      </c>
      <c r="I22" s="11">
        <f t="shared" si="11"/>
        <v>403.69000199999999</v>
      </c>
      <c r="J22" s="11">
        <f t="shared" si="11"/>
        <v>414.95001200000002</v>
      </c>
      <c r="K22" s="11">
        <f t="shared" si="11"/>
        <v>415.35000600000001</v>
      </c>
      <c r="L22" s="11">
        <f t="shared" si="11"/>
        <v>408.14001500000001</v>
      </c>
      <c r="M22" s="11">
        <f t="shared" si="12"/>
        <v>424.209991</v>
      </c>
      <c r="N22" s="11">
        <f t="shared" si="12"/>
        <v>414.02999899999998</v>
      </c>
      <c r="O22" s="11">
        <f t="shared" si="10"/>
        <v>417.79998799999998</v>
      </c>
      <c r="P22" s="11">
        <f t="shared" si="10"/>
        <v>418.67999300000002</v>
      </c>
      <c r="Q22" s="11">
        <f t="shared" si="10"/>
        <v>431.35000600000001</v>
      </c>
      <c r="R22" s="11">
        <f t="shared" si="10"/>
        <v>435.709991</v>
      </c>
      <c r="S22" s="11">
        <f t="shared" si="10"/>
        <v>438.77999899999998</v>
      </c>
      <c r="T22" s="11">
        <f t="shared" si="10"/>
        <v>443.38000499999998</v>
      </c>
      <c r="U22" s="12" cm="1">
        <f t="array" ref="U22">quota_mese*SUMPRODUCT(1/C22:T22)</f>
        <v>362.54683140186398</v>
      </c>
      <c r="V22" s="13">
        <f t="shared" si="7"/>
        <v>160746.01591969261</v>
      </c>
      <c r="W22" s="14">
        <f t="shared" si="8"/>
        <v>7.1640106131284131E-2</v>
      </c>
      <c r="X22" s="13">
        <f t="shared" si="3"/>
        <v>171471.67359891481</v>
      </c>
      <c r="Y22" s="14">
        <f t="shared" si="9"/>
        <v>0.14314449065943213</v>
      </c>
      <c r="Z22" s="6" t="str">
        <f t="shared" si="5"/>
        <v>Il PAC NON conviene</v>
      </c>
    </row>
    <row r="23" spans="1:26" x14ac:dyDescent="0.25">
      <c r="A23" s="7">
        <v>33542</v>
      </c>
      <c r="B23" s="8">
        <v>392.45001200000002</v>
      </c>
      <c r="C23" s="11">
        <f t="shared" si="0"/>
        <v>392.45001200000002</v>
      </c>
      <c r="D23" s="11">
        <f t="shared" si="6"/>
        <v>375.22000100000002</v>
      </c>
      <c r="E23" s="11">
        <f t="shared" si="6"/>
        <v>417.08999599999999</v>
      </c>
      <c r="F23" s="11">
        <f t="shared" si="6"/>
        <v>408.77999899999998</v>
      </c>
      <c r="G23" s="11">
        <f t="shared" si="6"/>
        <v>412.70001200000002</v>
      </c>
      <c r="H23" s="11">
        <f t="shared" si="6"/>
        <v>403.69000199999999</v>
      </c>
      <c r="I23" s="11">
        <f t="shared" si="11"/>
        <v>414.95001200000002</v>
      </c>
      <c r="J23" s="11">
        <f t="shared" si="11"/>
        <v>415.35000600000001</v>
      </c>
      <c r="K23" s="11">
        <f t="shared" si="11"/>
        <v>408.14001500000001</v>
      </c>
      <c r="L23" s="11">
        <f t="shared" si="11"/>
        <v>424.209991</v>
      </c>
      <c r="M23" s="11">
        <f t="shared" si="12"/>
        <v>414.02999899999998</v>
      </c>
      <c r="N23" s="11">
        <f t="shared" si="12"/>
        <v>417.79998799999998</v>
      </c>
      <c r="O23" s="11">
        <f t="shared" si="10"/>
        <v>418.67999300000002</v>
      </c>
      <c r="P23" s="11">
        <f t="shared" si="10"/>
        <v>431.35000600000001</v>
      </c>
      <c r="Q23" s="11">
        <f t="shared" si="10"/>
        <v>435.709991</v>
      </c>
      <c r="R23" s="11">
        <f t="shared" si="10"/>
        <v>438.77999899999998</v>
      </c>
      <c r="S23" s="11">
        <f t="shared" si="10"/>
        <v>443.38000499999998</v>
      </c>
      <c r="T23" s="11">
        <f t="shared" si="10"/>
        <v>451.67001299999998</v>
      </c>
      <c r="U23" s="12" cm="1">
        <f t="array" ref="U23">quota_mese*SUMPRODUCT(1/C23:T23)</f>
        <v>359.51146267921536</v>
      </c>
      <c r="V23" s="13">
        <f t="shared" si="7"/>
        <v>162380.54702197021</v>
      </c>
      <c r="W23" s="14">
        <f t="shared" si="8"/>
        <v>8.2536980146468153E-2</v>
      </c>
      <c r="X23" s="13">
        <f t="shared" si="3"/>
        <v>172634.73022903103</v>
      </c>
      <c r="Y23" s="14">
        <f t="shared" si="9"/>
        <v>0.15089820152687361</v>
      </c>
      <c r="Z23" s="6" t="str">
        <f t="shared" si="5"/>
        <v>Il PAC NON conviene</v>
      </c>
    </row>
    <row r="24" spans="1:26" x14ac:dyDescent="0.25">
      <c r="A24" s="7">
        <v>33571</v>
      </c>
      <c r="B24" s="8">
        <v>375.22000100000002</v>
      </c>
      <c r="C24" s="11">
        <f t="shared" si="0"/>
        <v>375.22000100000002</v>
      </c>
      <c r="D24" s="11">
        <f t="shared" si="6"/>
        <v>417.08999599999999</v>
      </c>
      <c r="E24" s="11">
        <f t="shared" si="6"/>
        <v>408.77999899999998</v>
      </c>
      <c r="F24" s="11">
        <f t="shared" si="6"/>
        <v>412.70001200000002</v>
      </c>
      <c r="G24" s="11">
        <f t="shared" si="6"/>
        <v>403.69000199999999</v>
      </c>
      <c r="H24" s="11">
        <f t="shared" si="6"/>
        <v>414.95001200000002</v>
      </c>
      <c r="I24" s="11">
        <f t="shared" si="11"/>
        <v>415.35000600000001</v>
      </c>
      <c r="J24" s="11">
        <f t="shared" si="11"/>
        <v>408.14001500000001</v>
      </c>
      <c r="K24" s="11">
        <f t="shared" si="11"/>
        <v>424.209991</v>
      </c>
      <c r="L24" s="11">
        <f t="shared" si="11"/>
        <v>414.02999899999998</v>
      </c>
      <c r="M24" s="11">
        <f t="shared" si="12"/>
        <v>417.79998799999998</v>
      </c>
      <c r="N24" s="11">
        <f t="shared" si="12"/>
        <v>418.67999300000002</v>
      </c>
      <c r="O24" s="11">
        <f t="shared" si="10"/>
        <v>431.35000600000001</v>
      </c>
      <c r="P24" s="11">
        <f t="shared" si="10"/>
        <v>435.709991</v>
      </c>
      <c r="Q24" s="11">
        <f t="shared" si="10"/>
        <v>438.77999899999998</v>
      </c>
      <c r="R24" s="11">
        <f t="shared" si="10"/>
        <v>443.38000499999998</v>
      </c>
      <c r="S24" s="11">
        <f t="shared" si="10"/>
        <v>451.67001299999998</v>
      </c>
      <c r="T24" s="11">
        <f t="shared" si="10"/>
        <v>440.19000199999999</v>
      </c>
      <c r="U24" s="12" cm="1">
        <f t="array" ref="U24">quota_mese*SUMPRODUCT(1/C24:T24)</f>
        <v>357.20855484756385</v>
      </c>
      <c r="V24" s="13">
        <f t="shared" si="7"/>
        <v>157239.63447276625</v>
      </c>
      <c r="W24" s="14">
        <f t="shared" si="8"/>
        <v>4.8264229818441695E-2</v>
      </c>
      <c r="X24" s="13">
        <f t="shared" si="3"/>
        <v>175972.76297645975</v>
      </c>
      <c r="Y24" s="14">
        <f t="shared" si="9"/>
        <v>0.17315175317639842</v>
      </c>
      <c r="Z24" s="6" t="str">
        <f t="shared" si="5"/>
        <v>Il PAC NON conviene</v>
      </c>
    </row>
    <row r="25" spans="1:26" x14ac:dyDescent="0.25">
      <c r="A25" s="7">
        <v>33603</v>
      </c>
      <c r="B25" s="8">
        <v>417.08999599999999</v>
      </c>
      <c r="C25" s="11">
        <f t="shared" si="0"/>
        <v>417.08999599999999</v>
      </c>
      <c r="D25" s="11">
        <f t="shared" si="6"/>
        <v>408.77999899999998</v>
      </c>
      <c r="E25" s="11">
        <f t="shared" si="6"/>
        <v>412.70001200000002</v>
      </c>
      <c r="F25" s="11">
        <f t="shared" si="6"/>
        <v>403.69000199999999</v>
      </c>
      <c r="G25" s="11">
        <f t="shared" si="6"/>
        <v>414.95001200000002</v>
      </c>
      <c r="H25" s="11">
        <f t="shared" si="6"/>
        <v>415.35000600000001</v>
      </c>
      <c r="I25" s="11">
        <f t="shared" si="11"/>
        <v>408.14001500000001</v>
      </c>
      <c r="J25" s="11">
        <f t="shared" si="11"/>
        <v>424.209991</v>
      </c>
      <c r="K25" s="11">
        <f t="shared" si="11"/>
        <v>414.02999899999998</v>
      </c>
      <c r="L25" s="11">
        <f t="shared" si="11"/>
        <v>417.79998799999998</v>
      </c>
      <c r="M25" s="11">
        <f t="shared" si="12"/>
        <v>418.67999300000002</v>
      </c>
      <c r="N25" s="11">
        <f t="shared" si="12"/>
        <v>431.35000600000001</v>
      </c>
      <c r="O25" s="11">
        <f t="shared" si="10"/>
        <v>435.709991</v>
      </c>
      <c r="P25" s="11">
        <f t="shared" si="10"/>
        <v>438.77999899999998</v>
      </c>
      <c r="Q25" s="11">
        <f t="shared" si="10"/>
        <v>443.38000499999998</v>
      </c>
      <c r="R25" s="11">
        <f t="shared" si="10"/>
        <v>451.67001299999998</v>
      </c>
      <c r="S25" s="11">
        <f t="shared" si="10"/>
        <v>440.19000199999999</v>
      </c>
      <c r="T25" s="11">
        <f t="shared" si="10"/>
        <v>450.19000199999999</v>
      </c>
      <c r="U25" s="12" cm="1">
        <f t="array" ref="U25">quota_mese*SUMPRODUCT(1/C25:T25)</f>
        <v>353.5100648838328</v>
      </c>
      <c r="V25" s="13">
        <f t="shared" si="7"/>
        <v>159146.69681707281</v>
      </c>
      <c r="W25" s="14">
        <f t="shared" si="8"/>
        <v>6.0977978780485387E-2</v>
      </c>
      <c r="X25" s="13">
        <f t="shared" si="3"/>
        <v>161903.9079038472</v>
      </c>
      <c r="Y25" s="14">
        <f t="shared" si="9"/>
        <v>7.9359386025648071E-2</v>
      </c>
      <c r="Z25" s="6" t="str">
        <f t="shared" si="5"/>
        <v>In Linea</v>
      </c>
    </row>
    <row r="26" spans="1:26" x14ac:dyDescent="0.25">
      <c r="A26" s="7">
        <v>33634</v>
      </c>
      <c r="B26" s="8">
        <v>408.77999899999998</v>
      </c>
      <c r="C26" s="11">
        <f t="shared" si="0"/>
        <v>408.77999899999998</v>
      </c>
      <c r="D26" s="11">
        <f t="shared" si="6"/>
        <v>412.70001200000002</v>
      </c>
      <c r="E26" s="11">
        <f t="shared" si="6"/>
        <v>403.69000199999999</v>
      </c>
      <c r="F26" s="11">
        <f t="shared" si="6"/>
        <v>414.95001200000002</v>
      </c>
      <c r="G26" s="11">
        <f t="shared" si="6"/>
        <v>415.35000600000001</v>
      </c>
      <c r="H26" s="11">
        <f t="shared" si="6"/>
        <v>408.14001500000001</v>
      </c>
      <c r="I26" s="11">
        <f t="shared" si="11"/>
        <v>424.209991</v>
      </c>
      <c r="J26" s="11">
        <f t="shared" si="11"/>
        <v>414.02999899999998</v>
      </c>
      <c r="K26" s="11">
        <f t="shared" si="11"/>
        <v>417.79998799999998</v>
      </c>
      <c r="L26" s="11">
        <f t="shared" si="11"/>
        <v>418.67999300000002</v>
      </c>
      <c r="M26" s="11">
        <f t="shared" si="12"/>
        <v>431.35000600000001</v>
      </c>
      <c r="N26" s="11">
        <f t="shared" si="12"/>
        <v>435.709991</v>
      </c>
      <c r="O26" s="11">
        <f t="shared" si="10"/>
        <v>438.77999899999998</v>
      </c>
      <c r="P26" s="11">
        <f t="shared" si="10"/>
        <v>443.38000499999998</v>
      </c>
      <c r="Q26" s="11">
        <f t="shared" si="10"/>
        <v>451.67001299999998</v>
      </c>
      <c r="R26" s="11">
        <f t="shared" si="10"/>
        <v>440.19000199999999</v>
      </c>
      <c r="S26" s="11">
        <f t="shared" si="10"/>
        <v>450.19000199999999</v>
      </c>
      <c r="T26" s="11">
        <f t="shared" si="10"/>
        <v>450.52999899999998</v>
      </c>
      <c r="U26" s="12" cm="1">
        <f t="array" ref="U26">quota_mese*SUMPRODUCT(1/C26:T26)</f>
        <v>352.02709758598002</v>
      </c>
      <c r="V26" s="13">
        <f t="shared" si="7"/>
        <v>158598.76792338447</v>
      </c>
      <c r="W26" s="14">
        <f t="shared" si="8"/>
        <v>5.7325119489229692E-2</v>
      </c>
      <c r="X26" s="13">
        <f t="shared" si="3"/>
        <v>165319.97655296241</v>
      </c>
      <c r="Y26" s="14">
        <f t="shared" si="9"/>
        <v>0.10213317701974933</v>
      </c>
      <c r="Z26" s="6" t="str">
        <f t="shared" si="5"/>
        <v>Il PAC NON conviene</v>
      </c>
    </row>
    <row r="27" spans="1:26" x14ac:dyDescent="0.25">
      <c r="A27" s="7">
        <v>33662</v>
      </c>
      <c r="B27" s="8">
        <v>412.70001200000002</v>
      </c>
      <c r="C27" s="11">
        <f t="shared" si="0"/>
        <v>412.70001200000002</v>
      </c>
      <c r="D27" s="11">
        <f t="shared" si="6"/>
        <v>403.69000199999999</v>
      </c>
      <c r="E27" s="11">
        <f t="shared" si="6"/>
        <v>414.95001200000002</v>
      </c>
      <c r="F27" s="11">
        <f t="shared" si="6"/>
        <v>415.35000600000001</v>
      </c>
      <c r="G27" s="11">
        <f t="shared" si="6"/>
        <v>408.14001500000001</v>
      </c>
      <c r="H27" s="11">
        <f t="shared" si="6"/>
        <v>424.209991</v>
      </c>
      <c r="I27" s="11">
        <f t="shared" si="11"/>
        <v>414.02999899999998</v>
      </c>
      <c r="J27" s="11">
        <f t="shared" si="11"/>
        <v>417.79998799999998</v>
      </c>
      <c r="K27" s="11">
        <f t="shared" si="11"/>
        <v>418.67999300000002</v>
      </c>
      <c r="L27" s="11">
        <f t="shared" si="11"/>
        <v>431.35000600000001</v>
      </c>
      <c r="M27" s="11">
        <f t="shared" si="12"/>
        <v>435.709991</v>
      </c>
      <c r="N27" s="11">
        <f t="shared" si="12"/>
        <v>438.77999899999998</v>
      </c>
      <c r="O27" s="11">
        <f t="shared" si="10"/>
        <v>443.38000499999998</v>
      </c>
      <c r="P27" s="11">
        <f t="shared" si="10"/>
        <v>451.67001299999998</v>
      </c>
      <c r="Q27" s="11">
        <f t="shared" si="10"/>
        <v>440.19000199999999</v>
      </c>
      <c r="R27" s="11">
        <f t="shared" si="10"/>
        <v>450.19000199999999</v>
      </c>
      <c r="S27" s="11">
        <f t="shared" si="10"/>
        <v>450.52999899999998</v>
      </c>
      <c r="T27" s="11">
        <f t="shared" si="10"/>
        <v>448.13000499999998</v>
      </c>
      <c r="U27" s="12" cm="1">
        <f t="array" ref="U27">quota_mese*SUMPRODUCT(1/C27:T27)</f>
        <v>350.23702807704524</v>
      </c>
      <c r="V27" s="13">
        <f t="shared" si="7"/>
        <v>156951.72114335143</v>
      </c>
      <c r="W27" s="14">
        <f t="shared" si="8"/>
        <v>4.6344807622342943E-2</v>
      </c>
      <c r="X27" s="13">
        <f t="shared" si="3"/>
        <v>162877.38986060413</v>
      </c>
      <c r="Y27" s="14">
        <f t="shared" si="9"/>
        <v>8.5849265737360847E-2</v>
      </c>
      <c r="Z27" s="6" t="str">
        <f t="shared" si="5"/>
        <v>Il PAC NON conviene</v>
      </c>
    </row>
    <row r="28" spans="1:26" x14ac:dyDescent="0.25">
      <c r="A28" s="7">
        <v>33694</v>
      </c>
      <c r="B28" s="8">
        <v>403.69000199999999</v>
      </c>
      <c r="C28" s="11">
        <f t="shared" si="0"/>
        <v>403.69000199999999</v>
      </c>
      <c r="D28" s="11">
        <f t="shared" si="6"/>
        <v>414.95001200000002</v>
      </c>
      <c r="E28" s="11">
        <f t="shared" si="6"/>
        <v>415.35000600000001</v>
      </c>
      <c r="F28" s="11">
        <f t="shared" si="6"/>
        <v>408.14001500000001</v>
      </c>
      <c r="G28" s="11">
        <f t="shared" si="6"/>
        <v>424.209991</v>
      </c>
      <c r="H28" s="11">
        <f t="shared" si="6"/>
        <v>414.02999899999998</v>
      </c>
      <c r="I28" s="11">
        <f t="shared" si="11"/>
        <v>417.79998799999998</v>
      </c>
      <c r="J28" s="11">
        <f t="shared" si="11"/>
        <v>418.67999300000002</v>
      </c>
      <c r="K28" s="11">
        <f t="shared" si="11"/>
        <v>431.35000600000001</v>
      </c>
      <c r="L28" s="11">
        <f t="shared" si="11"/>
        <v>435.709991</v>
      </c>
      <c r="M28" s="11">
        <f t="shared" si="12"/>
        <v>438.77999899999998</v>
      </c>
      <c r="N28" s="11">
        <f t="shared" si="12"/>
        <v>443.38000499999998</v>
      </c>
      <c r="O28" s="11">
        <f t="shared" si="10"/>
        <v>451.67001299999998</v>
      </c>
      <c r="P28" s="11">
        <f t="shared" si="10"/>
        <v>440.19000199999999</v>
      </c>
      <c r="Q28" s="11">
        <f t="shared" si="10"/>
        <v>450.19000199999999</v>
      </c>
      <c r="R28" s="11">
        <f t="shared" si="10"/>
        <v>450.52999899999998</v>
      </c>
      <c r="S28" s="11">
        <f t="shared" si="10"/>
        <v>448.13000499999998</v>
      </c>
      <c r="T28" s="11">
        <f t="shared" si="10"/>
        <v>463.55999800000001</v>
      </c>
      <c r="U28" s="12" cm="1">
        <f t="array" ref="U28">quota_mese*SUMPRODUCT(1/C28:T28)</f>
        <v>348.02161580851833</v>
      </c>
      <c r="V28" s="13">
        <f t="shared" si="7"/>
        <v>161328.89952815353</v>
      </c>
      <c r="W28" s="14">
        <f t="shared" si="8"/>
        <v>7.5525996854356903E-2</v>
      </c>
      <c r="X28" s="13">
        <f t="shared" si="3"/>
        <v>172246.02877333583</v>
      </c>
      <c r="Y28" s="14">
        <f t="shared" si="9"/>
        <v>0.14830685848890557</v>
      </c>
      <c r="Z28" s="6" t="str">
        <f t="shared" si="5"/>
        <v>Il PAC NON conviene</v>
      </c>
    </row>
    <row r="29" spans="1:26" x14ac:dyDescent="0.25">
      <c r="A29" s="7">
        <v>33724</v>
      </c>
      <c r="B29" s="8">
        <v>414.95001200000002</v>
      </c>
      <c r="C29" s="11">
        <f t="shared" si="0"/>
        <v>414.95001200000002</v>
      </c>
      <c r="D29" s="11">
        <f t="shared" si="6"/>
        <v>415.35000600000001</v>
      </c>
      <c r="E29" s="11">
        <f t="shared" si="6"/>
        <v>408.14001500000001</v>
      </c>
      <c r="F29" s="11">
        <f t="shared" si="6"/>
        <v>424.209991</v>
      </c>
      <c r="G29" s="11">
        <f t="shared" si="6"/>
        <v>414.02999899999998</v>
      </c>
      <c r="H29" s="11">
        <f t="shared" si="6"/>
        <v>417.79998799999998</v>
      </c>
      <c r="I29" s="11">
        <f t="shared" si="11"/>
        <v>418.67999300000002</v>
      </c>
      <c r="J29" s="11">
        <f t="shared" si="11"/>
        <v>431.35000600000001</v>
      </c>
      <c r="K29" s="11">
        <f t="shared" si="11"/>
        <v>435.709991</v>
      </c>
      <c r="L29" s="11">
        <f t="shared" si="11"/>
        <v>438.77999899999998</v>
      </c>
      <c r="M29" s="11">
        <f t="shared" si="12"/>
        <v>443.38000499999998</v>
      </c>
      <c r="N29" s="11">
        <f t="shared" si="12"/>
        <v>451.67001299999998</v>
      </c>
      <c r="O29" s="11">
        <f t="shared" si="10"/>
        <v>440.19000199999999</v>
      </c>
      <c r="P29" s="11">
        <f t="shared" si="10"/>
        <v>450.19000199999999</v>
      </c>
      <c r="Q29" s="11">
        <f t="shared" si="10"/>
        <v>450.52999899999998</v>
      </c>
      <c r="R29" s="11">
        <f t="shared" si="10"/>
        <v>448.13000499999998</v>
      </c>
      <c r="S29" s="11">
        <f t="shared" si="10"/>
        <v>463.55999800000001</v>
      </c>
      <c r="T29" s="11">
        <f t="shared" si="10"/>
        <v>458.92999300000002</v>
      </c>
      <c r="U29" s="12" cm="1">
        <f t="array" ref="U29">quota_mese*SUMPRODUCT(1/C29:T29)</f>
        <v>345.53689316406371</v>
      </c>
      <c r="V29" s="13">
        <f t="shared" si="7"/>
        <v>158577.24396102552</v>
      </c>
      <c r="W29" s="14">
        <f t="shared" si="8"/>
        <v>5.7181626406836772E-2</v>
      </c>
      <c r="X29" s="13">
        <f t="shared" si="3"/>
        <v>165898.293672058</v>
      </c>
      <c r="Y29" s="14">
        <f t="shared" si="9"/>
        <v>0.10598862448038671</v>
      </c>
      <c r="Z29" s="6" t="str">
        <f t="shared" si="5"/>
        <v>Il PAC NON conviene</v>
      </c>
    </row>
    <row r="30" spans="1:26" x14ac:dyDescent="0.25">
      <c r="A30" s="7">
        <v>33753</v>
      </c>
      <c r="B30" s="8">
        <v>415.35000600000001</v>
      </c>
      <c r="C30" s="11">
        <f t="shared" si="0"/>
        <v>415.35000600000001</v>
      </c>
      <c r="D30" s="11">
        <f t="shared" si="6"/>
        <v>408.14001500000001</v>
      </c>
      <c r="E30" s="11">
        <f t="shared" si="6"/>
        <v>424.209991</v>
      </c>
      <c r="F30" s="11">
        <f t="shared" si="6"/>
        <v>414.02999899999998</v>
      </c>
      <c r="G30" s="11">
        <f t="shared" si="6"/>
        <v>417.79998799999998</v>
      </c>
      <c r="H30" s="11">
        <f t="shared" si="6"/>
        <v>418.67999300000002</v>
      </c>
      <c r="I30" s="11">
        <f t="shared" si="11"/>
        <v>431.35000600000001</v>
      </c>
      <c r="J30" s="11">
        <f t="shared" si="11"/>
        <v>435.709991</v>
      </c>
      <c r="K30" s="11">
        <f t="shared" si="11"/>
        <v>438.77999899999998</v>
      </c>
      <c r="L30" s="11">
        <f t="shared" si="11"/>
        <v>443.38000499999998</v>
      </c>
      <c r="M30" s="11">
        <f t="shared" si="12"/>
        <v>451.67001299999998</v>
      </c>
      <c r="N30" s="11">
        <f t="shared" si="12"/>
        <v>440.19000199999999</v>
      </c>
      <c r="O30" s="11">
        <f t="shared" si="10"/>
        <v>450.19000199999999</v>
      </c>
      <c r="P30" s="11">
        <f t="shared" si="10"/>
        <v>450.52999899999998</v>
      </c>
      <c r="Q30" s="11">
        <f t="shared" si="10"/>
        <v>448.13000499999998</v>
      </c>
      <c r="R30" s="11">
        <f t="shared" si="10"/>
        <v>463.55999800000001</v>
      </c>
      <c r="S30" s="11">
        <f t="shared" si="10"/>
        <v>458.92999300000002</v>
      </c>
      <c r="T30" s="11">
        <f t="shared" si="10"/>
        <v>467.82998700000002</v>
      </c>
      <c r="U30" s="12" cm="1">
        <f t="array" ref="U30">quota_mese*SUMPRODUCT(1/C30:T30)</f>
        <v>343.26689159271456</v>
      </c>
      <c r="V30" s="13">
        <f t="shared" si="7"/>
        <v>160590.54543135007</v>
      </c>
      <c r="W30" s="14">
        <f t="shared" si="8"/>
        <v>7.0603636209000342E-2</v>
      </c>
      <c r="X30" s="13">
        <f t="shared" si="3"/>
        <v>168952.68336651957</v>
      </c>
      <c r="Y30" s="14">
        <f t="shared" si="9"/>
        <v>0.12635122244346375</v>
      </c>
      <c r="Z30" s="6" t="str">
        <f t="shared" si="5"/>
        <v>Il PAC NON conviene</v>
      </c>
    </row>
    <row r="31" spans="1:26" x14ac:dyDescent="0.25">
      <c r="A31" s="7">
        <v>33785</v>
      </c>
      <c r="B31" s="8">
        <v>408.14001500000001</v>
      </c>
      <c r="C31" s="11">
        <f t="shared" si="0"/>
        <v>408.14001500000001</v>
      </c>
      <c r="D31" s="11">
        <f t="shared" si="6"/>
        <v>424.209991</v>
      </c>
      <c r="E31" s="11">
        <f t="shared" si="6"/>
        <v>414.02999899999998</v>
      </c>
      <c r="F31" s="11">
        <f t="shared" si="6"/>
        <v>417.79998799999998</v>
      </c>
      <c r="G31" s="11">
        <f t="shared" si="6"/>
        <v>418.67999300000002</v>
      </c>
      <c r="H31" s="11">
        <f t="shared" si="6"/>
        <v>431.35000600000001</v>
      </c>
      <c r="I31" s="11">
        <f t="shared" si="11"/>
        <v>435.709991</v>
      </c>
      <c r="J31" s="11">
        <f t="shared" si="11"/>
        <v>438.77999899999998</v>
      </c>
      <c r="K31" s="11">
        <f t="shared" si="11"/>
        <v>443.38000499999998</v>
      </c>
      <c r="L31" s="11">
        <f t="shared" si="11"/>
        <v>451.67001299999998</v>
      </c>
      <c r="M31" s="11">
        <f t="shared" si="12"/>
        <v>440.19000199999999</v>
      </c>
      <c r="N31" s="11">
        <f t="shared" si="12"/>
        <v>450.19000199999999</v>
      </c>
      <c r="O31" s="11">
        <f t="shared" si="10"/>
        <v>450.52999899999998</v>
      </c>
      <c r="P31" s="11">
        <f t="shared" si="10"/>
        <v>448.13000499999998</v>
      </c>
      <c r="Q31" s="11">
        <f t="shared" si="10"/>
        <v>463.55999800000001</v>
      </c>
      <c r="R31" s="11">
        <f t="shared" si="10"/>
        <v>458.92999300000002</v>
      </c>
      <c r="S31" s="11">
        <f t="shared" si="10"/>
        <v>467.82998700000002</v>
      </c>
      <c r="T31" s="11">
        <f t="shared" si="10"/>
        <v>461.790009</v>
      </c>
      <c r="U31" s="12" cm="1">
        <f t="array" ref="U31">quota_mese*SUMPRODUCT(1/C31:T31)</f>
        <v>341.24921182356093</v>
      </c>
      <c r="V31" s="13">
        <f t="shared" si="7"/>
        <v>157585.4765992451</v>
      </c>
      <c r="W31" s="14">
        <f t="shared" si="8"/>
        <v>5.0569843994967334E-2</v>
      </c>
      <c r="X31" s="13">
        <f t="shared" si="3"/>
        <v>169717.49596765218</v>
      </c>
      <c r="Y31" s="14">
        <f t="shared" si="9"/>
        <v>0.13144997311768125</v>
      </c>
      <c r="Z31" s="6" t="str">
        <f t="shared" si="5"/>
        <v>Il PAC NON conviene</v>
      </c>
    </row>
    <row r="32" spans="1:26" x14ac:dyDescent="0.25">
      <c r="A32" s="7">
        <v>33816</v>
      </c>
      <c r="B32" s="8">
        <v>424.209991</v>
      </c>
      <c r="C32" s="11">
        <f t="shared" si="0"/>
        <v>424.209991</v>
      </c>
      <c r="D32" s="11">
        <f t="shared" si="6"/>
        <v>414.02999899999998</v>
      </c>
      <c r="E32" s="11">
        <f t="shared" si="6"/>
        <v>417.79998799999998</v>
      </c>
      <c r="F32" s="11">
        <f t="shared" si="6"/>
        <v>418.67999300000002</v>
      </c>
      <c r="G32" s="11">
        <f t="shared" si="6"/>
        <v>431.35000600000001</v>
      </c>
      <c r="H32" s="11">
        <f t="shared" si="6"/>
        <v>435.709991</v>
      </c>
      <c r="I32" s="11">
        <f t="shared" si="11"/>
        <v>438.77999899999998</v>
      </c>
      <c r="J32" s="11">
        <f t="shared" si="11"/>
        <v>443.38000499999998</v>
      </c>
      <c r="K32" s="11">
        <f t="shared" si="11"/>
        <v>451.67001299999998</v>
      </c>
      <c r="L32" s="11">
        <f t="shared" si="11"/>
        <v>440.19000199999999</v>
      </c>
      <c r="M32" s="11">
        <f t="shared" si="12"/>
        <v>450.19000199999999</v>
      </c>
      <c r="N32" s="11">
        <f t="shared" si="12"/>
        <v>450.52999899999998</v>
      </c>
      <c r="O32" s="11">
        <f t="shared" si="10"/>
        <v>448.13000499999998</v>
      </c>
      <c r="P32" s="11">
        <f t="shared" si="10"/>
        <v>463.55999800000001</v>
      </c>
      <c r="Q32" s="11">
        <f t="shared" si="10"/>
        <v>458.92999300000002</v>
      </c>
      <c r="R32" s="11">
        <f t="shared" si="10"/>
        <v>467.82998700000002</v>
      </c>
      <c r="S32" s="11">
        <f t="shared" si="10"/>
        <v>461.790009</v>
      </c>
      <c r="T32" s="11">
        <f t="shared" si="10"/>
        <v>466.45001200000002</v>
      </c>
      <c r="U32" s="12" cm="1">
        <f t="array" ref="U32">quota_mese*SUMPRODUCT(1/C32:T32)</f>
        <v>338.69681915590934</v>
      </c>
      <c r="V32" s="13">
        <f t="shared" si="7"/>
        <v>157985.13535963575</v>
      </c>
      <c r="W32" s="14">
        <f t="shared" si="8"/>
        <v>5.3234235730905022E-2</v>
      </c>
      <c r="X32" s="13">
        <f t="shared" si="3"/>
        <v>164936.00642234756</v>
      </c>
      <c r="Y32" s="14">
        <f t="shared" si="9"/>
        <v>9.957337614898365E-2</v>
      </c>
      <c r="Z32" s="6" t="str">
        <f t="shared" si="5"/>
        <v>Il PAC NON conviene</v>
      </c>
    </row>
    <row r="33" spans="1:26" x14ac:dyDescent="0.25">
      <c r="A33" s="7">
        <v>33847</v>
      </c>
      <c r="B33" s="8">
        <v>414.02999899999998</v>
      </c>
      <c r="C33" s="11">
        <f t="shared" si="0"/>
        <v>414.02999899999998</v>
      </c>
      <c r="D33" s="11">
        <f t="shared" si="6"/>
        <v>417.79998799999998</v>
      </c>
      <c r="E33" s="11">
        <f t="shared" si="6"/>
        <v>418.67999300000002</v>
      </c>
      <c r="F33" s="11">
        <f t="shared" si="6"/>
        <v>431.35000600000001</v>
      </c>
      <c r="G33" s="11">
        <f t="shared" si="6"/>
        <v>435.709991</v>
      </c>
      <c r="H33" s="11">
        <f t="shared" si="6"/>
        <v>438.77999899999998</v>
      </c>
      <c r="I33" s="11">
        <f t="shared" si="11"/>
        <v>443.38000499999998</v>
      </c>
      <c r="J33" s="11">
        <f t="shared" si="11"/>
        <v>451.67001299999998</v>
      </c>
      <c r="K33" s="11">
        <f t="shared" si="11"/>
        <v>440.19000199999999</v>
      </c>
      <c r="L33" s="11">
        <f t="shared" si="11"/>
        <v>450.19000199999999</v>
      </c>
      <c r="M33" s="11">
        <f t="shared" si="12"/>
        <v>450.52999899999998</v>
      </c>
      <c r="N33" s="11">
        <f t="shared" si="12"/>
        <v>448.13000499999998</v>
      </c>
      <c r="O33" s="11">
        <f t="shared" si="10"/>
        <v>463.55999800000001</v>
      </c>
      <c r="P33" s="11">
        <f t="shared" si="10"/>
        <v>458.92999300000002</v>
      </c>
      <c r="Q33" s="11">
        <f t="shared" si="10"/>
        <v>467.82998700000002</v>
      </c>
      <c r="R33" s="11">
        <f t="shared" si="10"/>
        <v>461.790009</v>
      </c>
      <c r="S33" s="11">
        <f t="shared" si="10"/>
        <v>466.45001200000002</v>
      </c>
      <c r="T33" s="11">
        <f t="shared" si="10"/>
        <v>481.60998499999999</v>
      </c>
      <c r="U33" s="12" cm="1">
        <f t="array" ref="U33">quota_mese*SUMPRODUCT(1/C33:T33)</f>
        <v>336.35553446294875</v>
      </c>
      <c r="V33" s="13">
        <f t="shared" si="7"/>
        <v>161992.18390736773</v>
      </c>
      <c r="W33" s="14">
        <f t="shared" si="8"/>
        <v>7.9947892715784841E-2</v>
      </c>
      <c r="X33" s="13">
        <f t="shared" si="3"/>
        <v>174483.72804986045</v>
      </c>
      <c r="Y33" s="14">
        <f t="shared" si="9"/>
        <v>0.16322485366573636</v>
      </c>
      <c r="Z33" s="6" t="str">
        <f t="shared" si="5"/>
        <v>Il PAC NON conviene</v>
      </c>
    </row>
    <row r="34" spans="1:26" x14ac:dyDescent="0.25">
      <c r="A34" s="7">
        <v>33877</v>
      </c>
      <c r="B34" s="8">
        <v>417.79998799999998</v>
      </c>
      <c r="C34" s="11">
        <f t="shared" si="0"/>
        <v>417.79998799999998</v>
      </c>
      <c r="D34" s="11">
        <f t="shared" si="6"/>
        <v>418.67999300000002</v>
      </c>
      <c r="E34" s="11">
        <f t="shared" si="6"/>
        <v>431.35000600000001</v>
      </c>
      <c r="F34" s="11">
        <f t="shared" si="6"/>
        <v>435.709991</v>
      </c>
      <c r="G34" s="11">
        <f t="shared" si="6"/>
        <v>438.77999899999998</v>
      </c>
      <c r="H34" s="11">
        <f t="shared" si="6"/>
        <v>443.38000499999998</v>
      </c>
      <c r="I34" s="11">
        <f t="shared" si="11"/>
        <v>451.67001299999998</v>
      </c>
      <c r="J34" s="11">
        <f t="shared" si="11"/>
        <v>440.19000199999999</v>
      </c>
      <c r="K34" s="11">
        <f t="shared" si="11"/>
        <v>450.19000199999999</v>
      </c>
      <c r="L34" s="11">
        <f t="shared" si="11"/>
        <v>450.52999899999998</v>
      </c>
      <c r="M34" s="11">
        <f t="shared" si="12"/>
        <v>448.13000499999998</v>
      </c>
      <c r="N34" s="11">
        <f t="shared" si="12"/>
        <v>463.55999800000001</v>
      </c>
      <c r="O34" s="11">
        <f t="shared" si="10"/>
        <v>458.92999300000002</v>
      </c>
      <c r="P34" s="11">
        <f t="shared" si="10"/>
        <v>467.82998700000002</v>
      </c>
      <c r="Q34" s="11">
        <f t="shared" si="10"/>
        <v>461.790009</v>
      </c>
      <c r="R34" s="11">
        <f t="shared" si="10"/>
        <v>466.45001200000002</v>
      </c>
      <c r="S34" s="11">
        <f t="shared" si="10"/>
        <v>481.60998499999999</v>
      </c>
      <c r="T34" s="11">
        <f t="shared" si="10"/>
        <v>467.14001500000001</v>
      </c>
      <c r="U34" s="12" cm="1">
        <f t="array" ref="U34">quota_mese*SUMPRODUCT(1/C34:T34)</f>
        <v>334.06721683427003</v>
      </c>
      <c r="V34" s="13">
        <f t="shared" si="7"/>
        <v>156056.16468296916</v>
      </c>
      <c r="W34" s="14">
        <f t="shared" si="8"/>
        <v>4.0374431219794449E-2</v>
      </c>
      <c r="X34" s="13">
        <f t="shared" si="3"/>
        <v>167714.22753128468</v>
      </c>
      <c r="Y34" s="14">
        <f t="shared" si="9"/>
        <v>0.11809485020856458</v>
      </c>
      <c r="Z34" s="6" t="str">
        <f t="shared" si="5"/>
        <v>Il PAC NON conviene</v>
      </c>
    </row>
    <row r="35" spans="1:26" x14ac:dyDescent="0.25">
      <c r="A35" s="7">
        <v>33907</v>
      </c>
      <c r="B35" s="8">
        <v>418.67999300000002</v>
      </c>
      <c r="C35" s="11">
        <f t="shared" si="0"/>
        <v>418.67999300000002</v>
      </c>
      <c r="D35" s="11">
        <f t="shared" si="6"/>
        <v>431.35000600000001</v>
      </c>
      <c r="E35" s="11">
        <f t="shared" si="6"/>
        <v>435.709991</v>
      </c>
      <c r="F35" s="11">
        <f t="shared" si="6"/>
        <v>438.77999899999998</v>
      </c>
      <c r="G35" s="11">
        <f t="shared" si="6"/>
        <v>443.38000499999998</v>
      </c>
      <c r="H35" s="11">
        <f t="shared" si="6"/>
        <v>451.67001299999998</v>
      </c>
      <c r="I35" s="11">
        <f t="shared" si="11"/>
        <v>440.19000199999999</v>
      </c>
      <c r="J35" s="11">
        <f t="shared" si="11"/>
        <v>450.19000199999999</v>
      </c>
      <c r="K35" s="11">
        <f t="shared" si="11"/>
        <v>450.52999899999998</v>
      </c>
      <c r="L35" s="11">
        <f t="shared" si="11"/>
        <v>448.13000499999998</v>
      </c>
      <c r="M35" s="11">
        <f t="shared" si="12"/>
        <v>463.55999800000001</v>
      </c>
      <c r="N35" s="11">
        <f t="shared" si="12"/>
        <v>458.92999300000002</v>
      </c>
      <c r="O35" s="11">
        <f t="shared" si="10"/>
        <v>467.82998700000002</v>
      </c>
      <c r="P35" s="11">
        <f t="shared" si="10"/>
        <v>461.790009</v>
      </c>
      <c r="Q35" s="11">
        <f t="shared" si="10"/>
        <v>466.45001200000002</v>
      </c>
      <c r="R35" s="11">
        <f t="shared" si="10"/>
        <v>481.60998499999999</v>
      </c>
      <c r="S35" s="11">
        <f t="shared" si="10"/>
        <v>467.14001500000001</v>
      </c>
      <c r="T35" s="11">
        <f t="shared" si="10"/>
        <v>445.76998900000001</v>
      </c>
      <c r="U35" s="12" cm="1">
        <f t="array" ref="U35">quota_mese*SUMPRODUCT(1/C35:T35)</f>
        <v>332.81571357210788</v>
      </c>
      <c r="V35" s="13">
        <f t="shared" si="7"/>
        <v>148359.25697806568</v>
      </c>
      <c r="W35" s="14">
        <f t="shared" si="8"/>
        <v>-1.0938286812895437E-2</v>
      </c>
      <c r="X35" s="13">
        <f t="shared" si="3"/>
        <v>159705.50173865128</v>
      </c>
      <c r="Y35" s="14">
        <f t="shared" si="9"/>
        <v>6.4703344924341932E-2</v>
      </c>
      <c r="Z35" s="6" t="str">
        <f t="shared" si="5"/>
        <v>Il PAC NON conviene</v>
      </c>
    </row>
    <row r="36" spans="1:26" x14ac:dyDescent="0.25">
      <c r="A36" s="7">
        <v>33938</v>
      </c>
      <c r="B36" s="8">
        <v>431.35000600000001</v>
      </c>
      <c r="C36" s="11">
        <f t="shared" si="0"/>
        <v>431.35000600000001</v>
      </c>
      <c r="D36" s="11">
        <f t="shared" si="6"/>
        <v>435.709991</v>
      </c>
      <c r="E36" s="11">
        <f t="shared" si="6"/>
        <v>438.77999899999998</v>
      </c>
      <c r="F36" s="11">
        <f t="shared" si="6"/>
        <v>443.38000499999998</v>
      </c>
      <c r="G36" s="11">
        <f t="shared" si="6"/>
        <v>451.67001299999998</v>
      </c>
      <c r="H36" s="11">
        <f t="shared" si="6"/>
        <v>440.19000199999999</v>
      </c>
      <c r="I36" s="11">
        <f t="shared" si="11"/>
        <v>450.19000199999999</v>
      </c>
      <c r="J36" s="11">
        <f t="shared" si="11"/>
        <v>450.52999899999998</v>
      </c>
      <c r="K36" s="11">
        <f t="shared" si="11"/>
        <v>448.13000499999998</v>
      </c>
      <c r="L36" s="11">
        <f t="shared" si="11"/>
        <v>463.55999800000001</v>
      </c>
      <c r="M36" s="11">
        <f t="shared" si="12"/>
        <v>458.92999300000002</v>
      </c>
      <c r="N36" s="11">
        <f t="shared" si="12"/>
        <v>467.82998700000002</v>
      </c>
      <c r="O36" s="11">
        <f t="shared" si="10"/>
        <v>461.790009</v>
      </c>
      <c r="P36" s="11">
        <f t="shared" si="10"/>
        <v>466.45001200000002</v>
      </c>
      <c r="Q36" s="11">
        <f t="shared" si="10"/>
        <v>481.60998499999999</v>
      </c>
      <c r="R36" s="11">
        <f t="shared" si="10"/>
        <v>467.14001500000001</v>
      </c>
      <c r="S36" s="11">
        <f t="shared" si="10"/>
        <v>445.76998900000001</v>
      </c>
      <c r="T36" s="11">
        <f t="shared" si="10"/>
        <v>450.91000400000001</v>
      </c>
      <c r="U36" s="12" cm="1">
        <f t="array" ref="U36">quota_mese*SUMPRODUCT(1/C36:T36)</f>
        <v>331.39303389175325</v>
      </c>
      <c r="V36" s="13">
        <f t="shared" si="7"/>
        <v>149428.4342377026</v>
      </c>
      <c r="W36" s="14">
        <f t="shared" si="8"/>
        <v>-3.8104384153159199E-3</v>
      </c>
      <c r="X36" s="13">
        <f t="shared" si="3"/>
        <v>156801.90021835771</v>
      </c>
      <c r="Y36" s="14">
        <f t="shared" si="9"/>
        <v>4.5346001455718099E-2</v>
      </c>
      <c r="Z36" s="6" t="str">
        <f t="shared" si="5"/>
        <v>Il PAC NON conviene</v>
      </c>
    </row>
    <row r="37" spans="1:26" x14ac:dyDescent="0.25">
      <c r="A37" s="7">
        <v>33969</v>
      </c>
      <c r="B37" s="8">
        <v>435.709991</v>
      </c>
      <c r="C37" s="11">
        <f t="shared" si="0"/>
        <v>435.709991</v>
      </c>
      <c r="D37" s="11">
        <f t="shared" si="6"/>
        <v>438.77999899999998</v>
      </c>
      <c r="E37" s="11">
        <f t="shared" si="6"/>
        <v>443.38000499999998</v>
      </c>
      <c r="F37" s="11">
        <f t="shared" si="6"/>
        <v>451.67001299999998</v>
      </c>
      <c r="G37" s="11">
        <f t="shared" si="6"/>
        <v>440.19000199999999</v>
      </c>
      <c r="H37" s="11">
        <f t="shared" si="6"/>
        <v>450.19000199999999</v>
      </c>
      <c r="I37" s="11">
        <f t="shared" si="11"/>
        <v>450.52999899999998</v>
      </c>
      <c r="J37" s="11">
        <f t="shared" si="11"/>
        <v>448.13000499999998</v>
      </c>
      <c r="K37" s="11">
        <f t="shared" si="11"/>
        <v>463.55999800000001</v>
      </c>
      <c r="L37" s="11">
        <f t="shared" si="11"/>
        <v>458.92999300000002</v>
      </c>
      <c r="M37" s="11">
        <f t="shared" si="12"/>
        <v>467.82998700000002</v>
      </c>
      <c r="N37" s="11">
        <f t="shared" si="12"/>
        <v>461.790009</v>
      </c>
      <c r="O37" s="11">
        <f t="shared" si="10"/>
        <v>466.45001200000002</v>
      </c>
      <c r="P37" s="11">
        <f t="shared" si="10"/>
        <v>481.60998499999999</v>
      </c>
      <c r="Q37" s="11">
        <f t="shared" si="10"/>
        <v>467.14001500000001</v>
      </c>
      <c r="R37" s="11">
        <f t="shared" si="10"/>
        <v>445.76998900000001</v>
      </c>
      <c r="S37" s="11">
        <f t="shared" si="10"/>
        <v>450.91000400000001</v>
      </c>
      <c r="T37" s="11">
        <f t="shared" si="10"/>
        <v>456.5</v>
      </c>
      <c r="U37" s="12" cm="1">
        <f t="array" ref="U37">quota_mese*SUMPRODUCT(1/C37:T37)</f>
        <v>330.32868000740569</v>
      </c>
      <c r="V37" s="13">
        <f t="shared" si="7"/>
        <v>150795.04242338071</v>
      </c>
      <c r="W37" s="14">
        <f t="shared" si="8"/>
        <v>5.3002828225381382E-3</v>
      </c>
      <c r="X37" s="13">
        <f t="shared" si="3"/>
        <v>157157.28676049568</v>
      </c>
      <c r="Y37" s="14">
        <f t="shared" si="9"/>
        <v>4.7715245069971157E-2</v>
      </c>
      <c r="Z37" s="6" t="str">
        <f t="shared" si="5"/>
        <v>Il PAC NON conviene</v>
      </c>
    </row>
    <row r="38" spans="1:26" x14ac:dyDescent="0.25">
      <c r="A38" s="7">
        <v>33998</v>
      </c>
      <c r="B38" s="8">
        <v>438.77999899999998</v>
      </c>
      <c r="C38" s="11">
        <f t="shared" si="0"/>
        <v>438.77999899999998</v>
      </c>
      <c r="D38" s="11">
        <f t="shared" si="6"/>
        <v>443.38000499999998</v>
      </c>
      <c r="E38" s="11">
        <f t="shared" si="6"/>
        <v>451.67001299999998</v>
      </c>
      <c r="F38" s="11">
        <f t="shared" si="6"/>
        <v>440.19000199999999</v>
      </c>
      <c r="G38" s="11">
        <f t="shared" si="6"/>
        <v>450.19000199999999</v>
      </c>
      <c r="H38" s="11">
        <f t="shared" si="6"/>
        <v>450.52999899999998</v>
      </c>
      <c r="I38" s="11">
        <f t="shared" si="11"/>
        <v>448.13000499999998</v>
      </c>
      <c r="J38" s="11">
        <f t="shared" si="11"/>
        <v>463.55999800000001</v>
      </c>
      <c r="K38" s="11">
        <f t="shared" si="11"/>
        <v>458.92999300000002</v>
      </c>
      <c r="L38" s="11">
        <f t="shared" si="11"/>
        <v>467.82998700000002</v>
      </c>
      <c r="M38" s="11">
        <f t="shared" si="12"/>
        <v>461.790009</v>
      </c>
      <c r="N38" s="11">
        <f t="shared" si="12"/>
        <v>466.45001200000002</v>
      </c>
      <c r="O38" s="11">
        <f t="shared" si="10"/>
        <v>481.60998499999999</v>
      </c>
      <c r="P38" s="11">
        <f t="shared" si="10"/>
        <v>467.14001500000001</v>
      </c>
      <c r="Q38" s="11">
        <f t="shared" si="10"/>
        <v>445.76998900000001</v>
      </c>
      <c r="R38" s="11">
        <f t="shared" si="10"/>
        <v>450.91000400000001</v>
      </c>
      <c r="S38" s="11">
        <f t="shared" si="10"/>
        <v>456.5</v>
      </c>
      <c r="T38" s="11">
        <f t="shared" si="10"/>
        <v>444.26998900000001</v>
      </c>
      <c r="U38" s="12" cm="1">
        <f t="array" ref="U38">quota_mese*SUMPRODUCT(1/C38:T38)</f>
        <v>329.96017115802636</v>
      </c>
      <c r="V38" s="13">
        <f t="shared" si="7"/>
        <v>146591.4016108145</v>
      </c>
      <c r="W38" s="14">
        <f t="shared" si="8"/>
        <v>-2.2723989261236643E-2</v>
      </c>
      <c r="X38" s="13">
        <f t="shared" si="3"/>
        <v>151876.79133478465</v>
      </c>
      <c r="Y38" s="14">
        <f t="shared" si="9"/>
        <v>1.2511942231897555E-2</v>
      </c>
      <c r="Z38" s="6" t="str">
        <f t="shared" si="5"/>
        <v>Il PAC NON conviene</v>
      </c>
    </row>
    <row r="39" spans="1:26" x14ac:dyDescent="0.25">
      <c r="A39" s="7">
        <v>34026</v>
      </c>
      <c r="B39" s="8">
        <v>443.38000499999998</v>
      </c>
      <c r="C39" s="11">
        <f t="shared" si="0"/>
        <v>443.38000499999998</v>
      </c>
      <c r="D39" s="11">
        <f t="shared" si="6"/>
        <v>451.67001299999998</v>
      </c>
      <c r="E39" s="11">
        <f t="shared" si="6"/>
        <v>440.19000199999999</v>
      </c>
      <c r="F39" s="11">
        <f t="shared" si="6"/>
        <v>450.19000199999999</v>
      </c>
      <c r="G39" s="11">
        <f t="shared" si="6"/>
        <v>450.52999899999998</v>
      </c>
      <c r="H39" s="11">
        <f t="shared" si="6"/>
        <v>448.13000499999998</v>
      </c>
      <c r="I39" s="11">
        <f t="shared" si="11"/>
        <v>463.55999800000001</v>
      </c>
      <c r="J39" s="11">
        <f t="shared" si="11"/>
        <v>458.92999300000002</v>
      </c>
      <c r="K39" s="11">
        <f t="shared" si="11"/>
        <v>467.82998700000002</v>
      </c>
      <c r="L39" s="11">
        <f t="shared" si="11"/>
        <v>461.790009</v>
      </c>
      <c r="M39" s="11">
        <f t="shared" si="12"/>
        <v>466.45001200000002</v>
      </c>
      <c r="N39" s="11">
        <f t="shared" si="12"/>
        <v>481.60998499999999</v>
      </c>
      <c r="O39" s="11">
        <f t="shared" si="10"/>
        <v>467.14001500000001</v>
      </c>
      <c r="P39" s="11">
        <f t="shared" si="10"/>
        <v>445.76998900000001</v>
      </c>
      <c r="Q39" s="11">
        <f t="shared" si="10"/>
        <v>450.91000400000001</v>
      </c>
      <c r="R39" s="11">
        <f t="shared" si="10"/>
        <v>456.5</v>
      </c>
      <c r="S39" s="11">
        <f t="shared" si="10"/>
        <v>444.26998900000001</v>
      </c>
      <c r="T39" s="11">
        <f t="shared" si="10"/>
        <v>458.26001000000002</v>
      </c>
      <c r="U39" s="12" cm="1">
        <f t="array" ref="U39">quota_mese*SUMPRODUCT(1/C39:T39)</f>
        <v>329.15284473145613</v>
      </c>
      <c r="V39" s="13">
        <f t="shared" si="7"/>
        <v>150837.58591816554</v>
      </c>
      <c r="W39" s="14">
        <f t="shared" si="8"/>
        <v>5.583906121103599E-3</v>
      </c>
      <c r="X39" s="13">
        <f t="shared" si="3"/>
        <v>155034.05820025646</v>
      </c>
      <c r="Y39" s="14">
        <f t="shared" si="9"/>
        <v>3.3560388001709685E-2</v>
      </c>
      <c r="Z39" s="6" t="str">
        <f t="shared" si="5"/>
        <v>Il PAC NON conviene</v>
      </c>
    </row>
    <row r="40" spans="1:26" x14ac:dyDescent="0.25">
      <c r="A40" s="7">
        <v>34059</v>
      </c>
      <c r="B40" s="8">
        <v>451.67001299999998</v>
      </c>
      <c r="C40" s="11">
        <f t="shared" si="0"/>
        <v>451.67001299999998</v>
      </c>
      <c r="D40" s="11">
        <f t="shared" si="6"/>
        <v>440.19000199999999</v>
      </c>
      <c r="E40" s="11">
        <f t="shared" si="6"/>
        <v>450.19000199999999</v>
      </c>
      <c r="F40" s="11">
        <f t="shared" si="6"/>
        <v>450.52999899999998</v>
      </c>
      <c r="G40" s="11">
        <f t="shared" si="6"/>
        <v>448.13000499999998</v>
      </c>
      <c r="H40" s="11">
        <f t="shared" si="6"/>
        <v>463.55999800000001</v>
      </c>
      <c r="I40" s="11">
        <f t="shared" si="11"/>
        <v>458.92999300000002</v>
      </c>
      <c r="J40" s="11">
        <f t="shared" si="11"/>
        <v>467.82998700000002</v>
      </c>
      <c r="K40" s="11">
        <f t="shared" si="11"/>
        <v>461.790009</v>
      </c>
      <c r="L40" s="11">
        <f t="shared" si="11"/>
        <v>466.45001200000002</v>
      </c>
      <c r="M40" s="11">
        <f t="shared" si="12"/>
        <v>481.60998499999999</v>
      </c>
      <c r="N40" s="11">
        <f t="shared" si="12"/>
        <v>467.14001500000001</v>
      </c>
      <c r="O40" s="11">
        <f t="shared" si="10"/>
        <v>445.76998900000001</v>
      </c>
      <c r="P40" s="11">
        <f t="shared" si="10"/>
        <v>450.91000400000001</v>
      </c>
      <c r="Q40" s="11">
        <f t="shared" si="10"/>
        <v>456.5</v>
      </c>
      <c r="R40" s="11">
        <f t="shared" si="10"/>
        <v>444.26998900000001</v>
      </c>
      <c r="S40" s="11">
        <f t="shared" si="10"/>
        <v>458.26001000000002</v>
      </c>
      <c r="T40" s="11">
        <f t="shared" si="10"/>
        <v>475.48998999999998</v>
      </c>
      <c r="U40" s="12" cm="1">
        <f t="array" ref="U40">quota_mese*SUMPRODUCT(1/C40:T40)</f>
        <v>327.88361167632291</v>
      </c>
      <c r="V40" s="13">
        <f t="shared" si="7"/>
        <v>155905.37523713865</v>
      </c>
      <c r="W40" s="14">
        <f t="shared" si="8"/>
        <v>3.9369168247590958E-2</v>
      </c>
      <c r="X40" s="13">
        <f t="shared" si="3"/>
        <v>157910.63485987944</v>
      </c>
      <c r="Y40" s="14">
        <f t="shared" si="9"/>
        <v>5.2737565732529523E-2</v>
      </c>
      <c r="Z40" s="6" t="str">
        <f t="shared" si="5"/>
        <v>In Linea</v>
      </c>
    </row>
    <row r="41" spans="1:26" x14ac:dyDescent="0.25">
      <c r="A41" s="7">
        <v>34089</v>
      </c>
      <c r="B41" s="8">
        <v>440.19000199999999</v>
      </c>
      <c r="C41" s="11">
        <f t="shared" si="0"/>
        <v>440.19000199999999</v>
      </c>
      <c r="D41" s="11">
        <f t="shared" si="6"/>
        <v>450.19000199999999</v>
      </c>
      <c r="E41" s="11">
        <f t="shared" si="6"/>
        <v>450.52999899999998</v>
      </c>
      <c r="F41" s="11">
        <f t="shared" si="6"/>
        <v>448.13000499999998</v>
      </c>
      <c r="G41" s="11">
        <f t="shared" si="6"/>
        <v>463.55999800000001</v>
      </c>
      <c r="H41" s="11">
        <f t="shared" si="6"/>
        <v>458.92999300000002</v>
      </c>
      <c r="I41" s="11">
        <f t="shared" si="11"/>
        <v>467.82998700000002</v>
      </c>
      <c r="J41" s="11">
        <f t="shared" si="11"/>
        <v>461.790009</v>
      </c>
      <c r="K41" s="11">
        <f t="shared" si="11"/>
        <v>466.45001200000002</v>
      </c>
      <c r="L41" s="11">
        <f t="shared" si="11"/>
        <v>481.60998499999999</v>
      </c>
      <c r="M41" s="11">
        <f t="shared" si="12"/>
        <v>467.14001500000001</v>
      </c>
      <c r="N41" s="11">
        <f t="shared" si="12"/>
        <v>445.76998900000001</v>
      </c>
      <c r="O41" s="11">
        <f t="shared" si="10"/>
        <v>450.91000400000001</v>
      </c>
      <c r="P41" s="11">
        <f t="shared" si="10"/>
        <v>456.5</v>
      </c>
      <c r="Q41" s="11">
        <f t="shared" si="10"/>
        <v>444.26998900000001</v>
      </c>
      <c r="R41" s="11">
        <f t="shared" si="10"/>
        <v>458.26001000000002</v>
      </c>
      <c r="S41" s="11">
        <f t="shared" si="10"/>
        <v>475.48998999999998</v>
      </c>
      <c r="T41" s="11">
        <f t="shared" si="10"/>
        <v>462.709991</v>
      </c>
      <c r="U41" s="12" cm="1">
        <f t="array" ref="U41">quota_mese*SUMPRODUCT(1/C41:T41)</f>
        <v>327.44340479542086</v>
      </c>
      <c r="V41" s="13">
        <f t="shared" si="7"/>
        <v>151511.33488589854</v>
      </c>
      <c r="W41" s="14">
        <f t="shared" si="8"/>
        <v>1.0075565905990347E-2</v>
      </c>
      <c r="X41" s="13">
        <f t="shared" si="3"/>
        <v>157673.95518901406</v>
      </c>
      <c r="Y41" s="14">
        <f t="shared" si="9"/>
        <v>5.1159701260093726E-2</v>
      </c>
      <c r="Z41" s="6" t="str">
        <f t="shared" si="5"/>
        <v>Il PAC NON conviene</v>
      </c>
    </row>
    <row r="42" spans="1:26" x14ac:dyDescent="0.25">
      <c r="A42" s="7">
        <v>34117</v>
      </c>
      <c r="B42" s="8">
        <v>450.19000199999999</v>
      </c>
      <c r="C42" s="11">
        <f t="shared" si="0"/>
        <v>450.19000199999999</v>
      </c>
      <c r="D42" s="11">
        <f t="shared" si="6"/>
        <v>450.52999899999998</v>
      </c>
      <c r="E42" s="11">
        <f t="shared" si="6"/>
        <v>448.13000499999998</v>
      </c>
      <c r="F42" s="11">
        <f t="shared" si="6"/>
        <v>463.55999800000001</v>
      </c>
      <c r="G42" s="11">
        <f t="shared" si="6"/>
        <v>458.92999300000002</v>
      </c>
      <c r="H42" s="11">
        <f t="shared" si="6"/>
        <v>467.82998700000002</v>
      </c>
      <c r="I42" s="11">
        <f t="shared" si="11"/>
        <v>461.790009</v>
      </c>
      <c r="J42" s="11">
        <f t="shared" si="11"/>
        <v>466.45001200000002</v>
      </c>
      <c r="K42" s="11">
        <f t="shared" si="11"/>
        <v>481.60998499999999</v>
      </c>
      <c r="L42" s="11">
        <f t="shared" si="11"/>
        <v>467.14001500000001</v>
      </c>
      <c r="M42" s="11">
        <f t="shared" si="12"/>
        <v>445.76998900000001</v>
      </c>
      <c r="N42" s="11">
        <f t="shared" si="12"/>
        <v>450.91000400000001</v>
      </c>
      <c r="O42" s="11">
        <f t="shared" si="10"/>
        <v>456.5</v>
      </c>
      <c r="P42" s="11">
        <f t="shared" si="10"/>
        <v>444.26998900000001</v>
      </c>
      <c r="Q42" s="11">
        <f t="shared" si="10"/>
        <v>458.26001000000002</v>
      </c>
      <c r="R42" s="11">
        <f t="shared" si="10"/>
        <v>475.48998999999998</v>
      </c>
      <c r="S42" s="11">
        <f t="shared" si="10"/>
        <v>462.709991</v>
      </c>
      <c r="T42" s="11">
        <f t="shared" si="10"/>
        <v>472.35000600000001</v>
      </c>
      <c r="U42" s="12" cm="1">
        <f t="array" ref="U42">quota_mese*SUMPRODUCT(1/C42:T42)</f>
        <v>326.15447059130668</v>
      </c>
      <c r="V42" s="13">
        <f t="shared" si="7"/>
        <v>154059.06614073055</v>
      </c>
      <c r="W42" s="14">
        <f t="shared" si="8"/>
        <v>2.7060440938203589E-2</v>
      </c>
      <c r="X42" s="13">
        <f t="shared" si="3"/>
        <v>157383.5504680977</v>
      </c>
      <c r="Y42" s="14">
        <f t="shared" si="9"/>
        <v>4.922366978731807E-2</v>
      </c>
      <c r="Z42" s="6" t="str">
        <f t="shared" si="5"/>
        <v>In Linea</v>
      </c>
    </row>
    <row r="43" spans="1:26" x14ac:dyDescent="0.25">
      <c r="A43" s="7">
        <v>34150</v>
      </c>
      <c r="B43" s="8">
        <v>450.52999899999998</v>
      </c>
      <c r="C43" s="11">
        <f t="shared" si="0"/>
        <v>450.52999899999998</v>
      </c>
      <c r="D43" s="11">
        <f t="shared" si="6"/>
        <v>448.13000499999998</v>
      </c>
      <c r="E43" s="11">
        <f t="shared" si="6"/>
        <v>463.55999800000001</v>
      </c>
      <c r="F43" s="11">
        <f t="shared" si="6"/>
        <v>458.92999300000002</v>
      </c>
      <c r="G43" s="11">
        <f t="shared" si="6"/>
        <v>467.82998700000002</v>
      </c>
      <c r="H43" s="11">
        <f t="shared" si="6"/>
        <v>461.790009</v>
      </c>
      <c r="I43" s="11">
        <f t="shared" si="11"/>
        <v>466.45001200000002</v>
      </c>
      <c r="J43" s="11">
        <f t="shared" si="11"/>
        <v>481.60998499999999</v>
      </c>
      <c r="K43" s="11">
        <f t="shared" si="11"/>
        <v>467.14001500000001</v>
      </c>
      <c r="L43" s="11">
        <f t="shared" si="11"/>
        <v>445.76998900000001</v>
      </c>
      <c r="M43" s="11">
        <f t="shared" si="12"/>
        <v>450.91000400000001</v>
      </c>
      <c r="N43" s="11">
        <f t="shared" si="12"/>
        <v>456.5</v>
      </c>
      <c r="O43" s="11">
        <f t="shared" si="10"/>
        <v>444.26998900000001</v>
      </c>
      <c r="P43" s="11">
        <f t="shared" si="10"/>
        <v>458.26001000000002</v>
      </c>
      <c r="Q43" s="11">
        <f t="shared" si="10"/>
        <v>475.48998999999998</v>
      </c>
      <c r="R43" s="11">
        <f t="shared" si="10"/>
        <v>462.709991</v>
      </c>
      <c r="S43" s="11">
        <f t="shared" si="10"/>
        <v>472.35000600000001</v>
      </c>
      <c r="T43" s="11">
        <f t="shared" si="10"/>
        <v>453.69000199999999</v>
      </c>
      <c r="U43" s="12" cm="1">
        <f t="array" ref="U43">quota_mese*SUMPRODUCT(1/C43:T43)</f>
        <v>326.01166942853916</v>
      </c>
      <c r="V43" s="13">
        <f t="shared" si="7"/>
        <v>147908.23495505727</v>
      </c>
      <c r="W43" s="14">
        <f t="shared" si="8"/>
        <v>-1.3945100299618152E-2</v>
      </c>
      <c r="X43" s="13">
        <f t="shared" si="3"/>
        <v>151052.0952013231</v>
      </c>
      <c r="Y43" s="14">
        <f t="shared" si="9"/>
        <v>7.0139680088205925E-3</v>
      </c>
      <c r="Z43" s="6" t="str">
        <f t="shared" si="5"/>
        <v>In Linea</v>
      </c>
    </row>
    <row r="44" spans="1:26" x14ac:dyDescent="0.25">
      <c r="A44" s="7">
        <v>34180</v>
      </c>
      <c r="B44" s="8">
        <v>448.13000499999998</v>
      </c>
      <c r="C44" s="11">
        <f t="shared" si="0"/>
        <v>448.13000499999998</v>
      </c>
      <c r="D44" s="11">
        <f t="shared" si="6"/>
        <v>463.55999800000001</v>
      </c>
      <c r="E44" s="11">
        <f t="shared" si="6"/>
        <v>458.92999300000002</v>
      </c>
      <c r="F44" s="11">
        <f t="shared" si="6"/>
        <v>467.82998700000002</v>
      </c>
      <c r="G44" s="11">
        <f t="shared" si="6"/>
        <v>461.790009</v>
      </c>
      <c r="H44" s="11">
        <f t="shared" si="6"/>
        <v>466.45001200000002</v>
      </c>
      <c r="I44" s="11">
        <f t="shared" si="11"/>
        <v>481.60998499999999</v>
      </c>
      <c r="J44" s="11">
        <f t="shared" si="11"/>
        <v>467.14001500000001</v>
      </c>
      <c r="K44" s="11">
        <f t="shared" si="11"/>
        <v>445.76998900000001</v>
      </c>
      <c r="L44" s="11">
        <f t="shared" si="11"/>
        <v>450.91000400000001</v>
      </c>
      <c r="M44" s="11">
        <f t="shared" si="12"/>
        <v>456.5</v>
      </c>
      <c r="N44" s="11">
        <f t="shared" si="12"/>
        <v>444.26998900000001</v>
      </c>
      <c r="O44" s="11">
        <f t="shared" si="10"/>
        <v>458.26001000000002</v>
      </c>
      <c r="P44" s="11">
        <f t="shared" si="10"/>
        <v>475.48998999999998</v>
      </c>
      <c r="Q44" s="11">
        <f t="shared" si="10"/>
        <v>462.709991</v>
      </c>
      <c r="R44" s="11">
        <f t="shared" si="10"/>
        <v>472.35000600000001</v>
      </c>
      <c r="S44" s="11">
        <f t="shared" si="10"/>
        <v>453.69000199999999</v>
      </c>
      <c r="T44" s="11">
        <f t="shared" si="10"/>
        <v>459.26998900000001</v>
      </c>
      <c r="U44" s="12" cm="1">
        <f t="array" ref="U44">quota_mese*SUMPRODUCT(1/C44:T44)</f>
        <v>325.65967328280504</v>
      </c>
      <c r="V44" s="13">
        <f t="shared" si="7"/>
        <v>149565.71456633747</v>
      </c>
      <c r="W44" s="14">
        <f t="shared" si="8"/>
        <v>-2.8952362244168972E-3</v>
      </c>
      <c r="X44" s="13">
        <f t="shared" si="3"/>
        <v>153728.82329091086</v>
      </c>
      <c r="Y44" s="14">
        <f t="shared" si="9"/>
        <v>2.4858821939405695E-2</v>
      </c>
      <c r="Z44" s="6" t="str">
        <f t="shared" si="5"/>
        <v>Il PAC NON conviene</v>
      </c>
    </row>
    <row r="45" spans="1:26" x14ac:dyDescent="0.25">
      <c r="A45" s="7">
        <v>34212</v>
      </c>
      <c r="B45" s="8">
        <v>463.55999800000001</v>
      </c>
      <c r="C45" s="11">
        <f t="shared" si="0"/>
        <v>463.55999800000001</v>
      </c>
      <c r="D45" s="11">
        <f t="shared" si="6"/>
        <v>458.92999300000002</v>
      </c>
      <c r="E45" s="11">
        <f t="shared" si="6"/>
        <v>467.82998700000002</v>
      </c>
      <c r="F45" s="11">
        <f t="shared" si="6"/>
        <v>461.790009</v>
      </c>
      <c r="G45" s="11">
        <f t="shared" si="6"/>
        <v>466.45001200000002</v>
      </c>
      <c r="H45" s="11">
        <f t="shared" si="6"/>
        <v>481.60998499999999</v>
      </c>
      <c r="I45" s="11">
        <f t="shared" si="11"/>
        <v>467.14001500000001</v>
      </c>
      <c r="J45" s="11">
        <f t="shared" si="11"/>
        <v>445.76998900000001</v>
      </c>
      <c r="K45" s="11">
        <f t="shared" si="11"/>
        <v>450.91000400000001</v>
      </c>
      <c r="L45" s="11">
        <f t="shared" si="11"/>
        <v>456.5</v>
      </c>
      <c r="M45" s="11">
        <f t="shared" si="12"/>
        <v>444.26998900000001</v>
      </c>
      <c r="N45" s="11">
        <f t="shared" si="12"/>
        <v>458.26001000000002</v>
      </c>
      <c r="O45" s="11">
        <f t="shared" si="10"/>
        <v>475.48998999999998</v>
      </c>
      <c r="P45" s="11">
        <f t="shared" si="10"/>
        <v>462.709991</v>
      </c>
      <c r="Q45" s="11">
        <f t="shared" si="10"/>
        <v>472.35000600000001</v>
      </c>
      <c r="R45" s="11">
        <f t="shared" si="10"/>
        <v>453.69000199999999</v>
      </c>
      <c r="S45" s="11">
        <f t="shared" si="10"/>
        <v>459.26998900000001</v>
      </c>
      <c r="T45" s="11">
        <f t="shared" si="10"/>
        <v>470.42001299999998</v>
      </c>
      <c r="U45" s="12" cm="1">
        <f t="array" ref="U45">quota_mese*SUMPRODUCT(1/C45:T45)</f>
        <v>324.77854495214552</v>
      </c>
      <c r="V45" s="13">
        <f t="shared" si="7"/>
        <v>152782.32733850938</v>
      </c>
      <c r="W45" s="14">
        <f t="shared" si="8"/>
        <v>1.8548848923395811E-2</v>
      </c>
      <c r="X45" s="13">
        <f t="shared" si="3"/>
        <v>152219.7822384148</v>
      </c>
      <c r="Y45" s="14">
        <f t="shared" si="9"/>
        <v>1.4798548256098609E-2</v>
      </c>
      <c r="Z45" s="6" t="str">
        <f t="shared" si="5"/>
        <v>In Linea</v>
      </c>
    </row>
    <row r="46" spans="1:26" x14ac:dyDescent="0.25">
      <c r="A46" s="7">
        <v>34242</v>
      </c>
      <c r="B46" s="8">
        <v>458.92999300000002</v>
      </c>
      <c r="C46" s="11">
        <f t="shared" si="0"/>
        <v>458.92999300000002</v>
      </c>
      <c r="D46" s="11">
        <f t="shared" si="6"/>
        <v>467.82998700000002</v>
      </c>
      <c r="E46" s="11">
        <f t="shared" si="6"/>
        <v>461.790009</v>
      </c>
      <c r="F46" s="11">
        <f t="shared" si="6"/>
        <v>466.45001200000002</v>
      </c>
      <c r="G46" s="11">
        <f t="shared" si="6"/>
        <v>481.60998499999999</v>
      </c>
      <c r="H46" s="11">
        <f t="shared" si="6"/>
        <v>467.14001500000001</v>
      </c>
      <c r="I46" s="11">
        <f t="shared" si="11"/>
        <v>445.76998900000001</v>
      </c>
      <c r="J46" s="11">
        <f t="shared" si="11"/>
        <v>450.91000400000001</v>
      </c>
      <c r="K46" s="11">
        <f t="shared" si="11"/>
        <v>456.5</v>
      </c>
      <c r="L46" s="11">
        <f t="shared" si="11"/>
        <v>444.26998900000001</v>
      </c>
      <c r="M46" s="11">
        <f t="shared" si="12"/>
        <v>458.26001000000002</v>
      </c>
      <c r="N46" s="11">
        <f t="shared" si="12"/>
        <v>475.48998999999998</v>
      </c>
      <c r="O46" s="11">
        <f t="shared" si="10"/>
        <v>462.709991</v>
      </c>
      <c r="P46" s="11">
        <f t="shared" si="10"/>
        <v>472.35000600000001</v>
      </c>
      <c r="Q46" s="11">
        <f t="shared" si="10"/>
        <v>453.69000199999999</v>
      </c>
      <c r="R46" s="11">
        <f t="shared" si="10"/>
        <v>459.26998900000001</v>
      </c>
      <c r="S46" s="11">
        <f t="shared" si="10"/>
        <v>470.42001299999998</v>
      </c>
      <c r="T46" s="11">
        <f t="shared" si="10"/>
        <v>487.39001500000001</v>
      </c>
      <c r="U46" s="12" cm="1">
        <f t="array" ref="U46">quota_mese*SUMPRODUCT(1/C46:T46)</f>
        <v>323.89960232779191</v>
      </c>
      <c r="V46" s="13">
        <f t="shared" si="7"/>
        <v>157865.43203703655</v>
      </c>
      <c r="W46" s="14">
        <f t="shared" si="8"/>
        <v>5.243621358024364E-2</v>
      </c>
      <c r="X46" s="13">
        <f t="shared" si="3"/>
        <v>159302.07954397087</v>
      </c>
      <c r="Y46" s="14">
        <f t="shared" si="9"/>
        <v>6.2013863626472432E-2</v>
      </c>
      <c r="Z46" s="6" t="str">
        <f t="shared" si="5"/>
        <v>In Linea</v>
      </c>
    </row>
    <row r="47" spans="1:26" x14ac:dyDescent="0.25">
      <c r="A47" s="7">
        <v>34271</v>
      </c>
      <c r="B47" s="8">
        <v>467.82998700000002</v>
      </c>
      <c r="C47" s="11">
        <f t="shared" si="0"/>
        <v>467.82998700000002</v>
      </c>
      <c r="D47" s="11">
        <f t="shared" si="6"/>
        <v>461.790009</v>
      </c>
      <c r="E47" s="11">
        <f t="shared" si="6"/>
        <v>466.45001200000002</v>
      </c>
      <c r="F47" s="11">
        <f t="shared" si="6"/>
        <v>481.60998499999999</v>
      </c>
      <c r="G47" s="11">
        <f t="shared" si="6"/>
        <v>467.14001500000001</v>
      </c>
      <c r="H47" s="11">
        <f t="shared" si="6"/>
        <v>445.76998900000001</v>
      </c>
      <c r="I47" s="11">
        <f t="shared" si="11"/>
        <v>450.91000400000001</v>
      </c>
      <c r="J47" s="11">
        <f t="shared" si="11"/>
        <v>456.5</v>
      </c>
      <c r="K47" s="11">
        <f t="shared" si="11"/>
        <v>444.26998900000001</v>
      </c>
      <c r="L47" s="11">
        <f t="shared" si="11"/>
        <v>458.26001000000002</v>
      </c>
      <c r="M47" s="11">
        <f t="shared" si="12"/>
        <v>475.48998999999998</v>
      </c>
      <c r="N47" s="11">
        <f t="shared" si="12"/>
        <v>462.709991</v>
      </c>
      <c r="O47" s="11">
        <f t="shared" si="10"/>
        <v>472.35000600000001</v>
      </c>
      <c r="P47" s="11">
        <f t="shared" si="10"/>
        <v>453.69000199999999</v>
      </c>
      <c r="Q47" s="11">
        <f t="shared" si="10"/>
        <v>459.26998900000001</v>
      </c>
      <c r="R47" s="11">
        <f t="shared" si="10"/>
        <v>470.42001299999998</v>
      </c>
      <c r="S47" s="11">
        <f t="shared" si="10"/>
        <v>487.39001500000001</v>
      </c>
      <c r="T47" s="11">
        <f t="shared" si="10"/>
        <v>500.709991</v>
      </c>
      <c r="U47" s="12" cm="1">
        <f t="array" ref="U47">quota_mese*SUMPRODUCT(1/C47:T47)</f>
        <v>322.38445637543748</v>
      </c>
      <c r="V47" s="13">
        <f t="shared" si="7"/>
        <v>161421.11825028519</v>
      </c>
      <c r="W47" s="14">
        <f t="shared" si="8"/>
        <v>7.6140788335234522E-2</v>
      </c>
      <c r="X47" s="13">
        <f t="shared" si="3"/>
        <v>160542.29257860719</v>
      </c>
      <c r="Y47" s="14">
        <f t="shared" si="9"/>
        <v>7.0281950524047954E-2</v>
      </c>
      <c r="Z47" s="6" t="str">
        <f t="shared" si="5"/>
        <v>In Linea</v>
      </c>
    </row>
    <row r="48" spans="1:26" x14ac:dyDescent="0.25">
      <c r="A48" s="7">
        <v>34303</v>
      </c>
      <c r="B48" s="8">
        <v>461.790009</v>
      </c>
      <c r="C48" s="11">
        <f t="shared" si="0"/>
        <v>461.790009</v>
      </c>
      <c r="D48" s="11">
        <f t="shared" si="6"/>
        <v>466.45001200000002</v>
      </c>
      <c r="E48" s="11">
        <f t="shared" si="6"/>
        <v>481.60998499999999</v>
      </c>
      <c r="F48" s="11">
        <f t="shared" si="6"/>
        <v>467.14001500000001</v>
      </c>
      <c r="G48" s="11">
        <f t="shared" si="6"/>
        <v>445.76998900000001</v>
      </c>
      <c r="H48" s="11">
        <f t="shared" si="6"/>
        <v>450.91000400000001</v>
      </c>
      <c r="I48" s="11">
        <f t="shared" si="11"/>
        <v>456.5</v>
      </c>
      <c r="J48" s="11">
        <f t="shared" si="11"/>
        <v>444.26998900000001</v>
      </c>
      <c r="K48" s="11">
        <f t="shared" si="11"/>
        <v>458.26001000000002</v>
      </c>
      <c r="L48" s="11">
        <f t="shared" si="11"/>
        <v>475.48998999999998</v>
      </c>
      <c r="M48" s="11">
        <f t="shared" si="12"/>
        <v>462.709991</v>
      </c>
      <c r="N48" s="11">
        <f t="shared" si="12"/>
        <v>472.35000600000001</v>
      </c>
      <c r="O48" s="11">
        <f t="shared" si="10"/>
        <v>453.69000199999999</v>
      </c>
      <c r="P48" s="11">
        <f t="shared" si="10"/>
        <v>459.26998900000001</v>
      </c>
      <c r="Q48" s="11">
        <f t="shared" si="10"/>
        <v>470.42001299999998</v>
      </c>
      <c r="R48" s="11">
        <f t="shared" si="10"/>
        <v>487.39001500000001</v>
      </c>
      <c r="S48" s="11">
        <f t="shared" si="10"/>
        <v>500.709991</v>
      </c>
      <c r="T48" s="11">
        <f t="shared" si="10"/>
        <v>514.71002199999998</v>
      </c>
      <c r="U48" s="12" cm="1">
        <f t="array" ref="U48">quota_mese*SUMPRODUCT(1/C48:T48)</f>
        <v>320.76206361077215</v>
      </c>
      <c r="V48" s="13">
        <f t="shared" si="7"/>
        <v>165099.44881786592</v>
      </c>
      <c r="W48" s="14">
        <f t="shared" si="8"/>
        <v>0.10066299211910623</v>
      </c>
      <c r="X48" s="13">
        <f t="shared" si="3"/>
        <v>167189.63553843365</v>
      </c>
      <c r="Y48" s="14">
        <f t="shared" si="9"/>
        <v>0.1145975702562243</v>
      </c>
      <c r="Z48" s="6" t="str">
        <f t="shared" si="5"/>
        <v>In Linea</v>
      </c>
    </row>
    <row r="49" spans="1:26" x14ac:dyDescent="0.25">
      <c r="A49" s="7">
        <v>34334</v>
      </c>
      <c r="B49" s="8">
        <v>466.45001200000002</v>
      </c>
      <c r="C49" s="11">
        <f t="shared" si="0"/>
        <v>466.45001200000002</v>
      </c>
      <c r="D49" s="11">
        <f t="shared" si="6"/>
        <v>481.60998499999999</v>
      </c>
      <c r="E49" s="11">
        <f t="shared" si="6"/>
        <v>467.14001500000001</v>
      </c>
      <c r="F49" s="11">
        <f t="shared" si="6"/>
        <v>445.76998900000001</v>
      </c>
      <c r="G49" s="11">
        <f t="shared" si="6"/>
        <v>450.91000400000001</v>
      </c>
      <c r="H49" s="11">
        <f t="shared" si="6"/>
        <v>456.5</v>
      </c>
      <c r="I49" s="11">
        <f t="shared" si="11"/>
        <v>444.26998900000001</v>
      </c>
      <c r="J49" s="11">
        <f t="shared" si="11"/>
        <v>458.26001000000002</v>
      </c>
      <c r="K49" s="11">
        <f t="shared" si="11"/>
        <v>475.48998999999998</v>
      </c>
      <c r="L49" s="11">
        <f t="shared" si="11"/>
        <v>462.709991</v>
      </c>
      <c r="M49" s="11">
        <f t="shared" si="12"/>
        <v>472.35000600000001</v>
      </c>
      <c r="N49" s="11">
        <f t="shared" si="12"/>
        <v>453.69000199999999</v>
      </c>
      <c r="O49" s="11">
        <f t="shared" si="10"/>
        <v>459.26998900000001</v>
      </c>
      <c r="P49" s="11">
        <f t="shared" si="10"/>
        <v>470.42001299999998</v>
      </c>
      <c r="Q49" s="11">
        <f t="shared" si="10"/>
        <v>487.39001500000001</v>
      </c>
      <c r="R49" s="11">
        <f t="shared" si="10"/>
        <v>500.709991</v>
      </c>
      <c r="S49" s="11">
        <f t="shared" si="10"/>
        <v>514.71002199999998</v>
      </c>
      <c r="T49" s="11">
        <f t="shared" si="10"/>
        <v>533.40002400000003</v>
      </c>
      <c r="U49" s="12" cm="1">
        <f t="array" ref="U49">quota_mese*SUMPRODUCT(1/C49:T49)</f>
        <v>318.33938974082497</v>
      </c>
      <c r="V49" s="13">
        <f t="shared" si="7"/>
        <v>169802.23812790139</v>
      </c>
      <c r="W49" s="14">
        <f t="shared" si="8"/>
        <v>0.13201492085267597</v>
      </c>
      <c r="X49" s="13">
        <f t="shared" si="3"/>
        <v>171529.64206591123</v>
      </c>
      <c r="Y49" s="14">
        <f t="shared" si="9"/>
        <v>0.14353094710607484</v>
      </c>
      <c r="Z49" s="6" t="str">
        <f t="shared" si="5"/>
        <v>In Linea</v>
      </c>
    </row>
    <row r="50" spans="1:26" x14ac:dyDescent="0.25">
      <c r="A50" s="7">
        <v>34365</v>
      </c>
      <c r="B50" s="8">
        <v>481.60998499999999</v>
      </c>
      <c r="C50" s="11">
        <f t="shared" si="0"/>
        <v>481.60998499999999</v>
      </c>
      <c r="D50" s="11">
        <f t="shared" si="6"/>
        <v>467.14001500000001</v>
      </c>
      <c r="E50" s="11">
        <f t="shared" si="6"/>
        <v>445.76998900000001</v>
      </c>
      <c r="F50" s="11">
        <f t="shared" si="6"/>
        <v>450.91000400000001</v>
      </c>
      <c r="G50" s="11">
        <f t="shared" si="6"/>
        <v>456.5</v>
      </c>
      <c r="H50" s="11">
        <f t="shared" si="6"/>
        <v>444.26998900000001</v>
      </c>
      <c r="I50" s="11">
        <f t="shared" si="11"/>
        <v>458.26001000000002</v>
      </c>
      <c r="J50" s="11">
        <f t="shared" si="11"/>
        <v>475.48998999999998</v>
      </c>
      <c r="K50" s="11">
        <f t="shared" si="11"/>
        <v>462.709991</v>
      </c>
      <c r="L50" s="11">
        <f t="shared" si="11"/>
        <v>472.35000600000001</v>
      </c>
      <c r="M50" s="11">
        <f t="shared" si="12"/>
        <v>453.69000199999999</v>
      </c>
      <c r="N50" s="11">
        <f t="shared" si="12"/>
        <v>459.26998900000001</v>
      </c>
      <c r="O50" s="11">
        <f t="shared" si="10"/>
        <v>470.42001299999998</v>
      </c>
      <c r="P50" s="11">
        <f t="shared" si="10"/>
        <v>487.39001500000001</v>
      </c>
      <c r="Q50" s="11">
        <f t="shared" si="10"/>
        <v>500.709991</v>
      </c>
      <c r="R50" s="11">
        <f t="shared" si="10"/>
        <v>514.71002199999998</v>
      </c>
      <c r="S50" s="11">
        <f t="shared" si="10"/>
        <v>533.40002400000003</v>
      </c>
      <c r="T50" s="11">
        <f t="shared" si="10"/>
        <v>544.75</v>
      </c>
      <c r="U50" s="12" cm="1">
        <f t="array" ref="U50">quota_mese*SUMPRODUCT(1/C50:T50)</f>
        <v>315.77148977239779</v>
      </c>
      <c r="V50" s="13">
        <f t="shared" si="7"/>
        <v>172016.51905351371</v>
      </c>
      <c r="W50" s="14">
        <f t="shared" si="8"/>
        <v>0.14677679369009144</v>
      </c>
      <c r="X50" s="13">
        <f t="shared" si="3"/>
        <v>169665.29462631469</v>
      </c>
      <c r="Y50" s="14">
        <f t="shared" si="9"/>
        <v>0.13110196417543118</v>
      </c>
      <c r="Z50" s="6" t="str">
        <f t="shared" si="5"/>
        <v>In Linea</v>
      </c>
    </row>
    <row r="51" spans="1:26" x14ac:dyDescent="0.25">
      <c r="A51" s="7">
        <v>34393</v>
      </c>
      <c r="B51" s="8">
        <v>467.14001500000001</v>
      </c>
      <c r="C51" s="11">
        <f t="shared" si="0"/>
        <v>467.14001500000001</v>
      </c>
      <c r="D51" s="11">
        <f t="shared" si="6"/>
        <v>445.76998900000001</v>
      </c>
      <c r="E51" s="11">
        <f t="shared" si="6"/>
        <v>450.91000400000001</v>
      </c>
      <c r="F51" s="11">
        <f t="shared" si="6"/>
        <v>456.5</v>
      </c>
      <c r="G51" s="11">
        <f t="shared" si="6"/>
        <v>444.26998900000001</v>
      </c>
      <c r="H51" s="11">
        <f t="shared" si="6"/>
        <v>458.26001000000002</v>
      </c>
      <c r="I51" s="11">
        <f t="shared" si="11"/>
        <v>475.48998999999998</v>
      </c>
      <c r="J51" s="11">
        <f t="shared" si="11"/>
        <v>462.709991</v>
      </c>
      <c r="K51" s="11">
        <f t="shared" si="11"/>
        <v>472.35000600000001</v>
      </c>
      <c r="L51" s="11">
        <f t="shared" si="11"/>
        <v>453.69000199999999</v>
      </c>
      <c r="M51" s="11">
        <f t="shared" si="12"/>
        <v>459.26998900000001</v>
      </c>
      <c r="N51" s="11">
        <f t="shared" si="12"/>
        <v>470.42001299999998</v>
      </c>
      <c r="O51" s="11">
        <f t="shared" si="10"/>
        <v>487.39001500000001</v>
      </c>
      <c r="P51" s="11">
        <f t="shared" si="10"/>
        <v>500.709991</v>
      </c>
      <c r="Q51" s="11">
        <f t="shared" si="10"/>
        <v>514.71002199999998</v>
      </c>
      <c r="R51" s="11">
        <f t="shared" si="10"/>
        <v>533.40002400000003</v>
      </c>
      <c r="S51" s="11">
        <f t="shared" si="10"/>
        <v>544.75</v>
      </c>
      <c r="T51" s="11">
        <f t="shared" si="10"/>
        <v>562.05999799999995</v>
      </c>
      <c r="U51" s="12" cm="1">
        <f t="array" ref="U51">quota_mese*SUMPRODUCT(1/C51:T51)</f>
        <v>313.29482793226822</v>
      </c>
      <c r="V51" s="13">
        <f t="shared" si="7"/>
        <v>176090.49036102102</v>
      </c>
      <c r="W51" s="14">
        <f t="shared" si="8"/>
        <v>0.17393660240680675</v>
      </c>
      <c r="X51" s="13">
        <f t="shared" si="3"/>
        <v>180479.07906155288</v>
      </c>
      <c r="Y51" s="14">
        <f t="shared" si="9"/>
        <v>0.20319386041035248</v>
      </c>
      <c r="Z51" s="6" t="str">
        <f t="shared" si="5"/>
        <v>In Linea</v>
      </c>
    </row>
    <row r="52" spans="1:26" x14ac:dyDescent="0.25">
      <c r="A52" s="7">
        <v>34424</v>
      </c>
      <c r="B52" s="8">
        <v>445.76998900000001</v>
      </c>
      <c r="C52" s="11">
        <f t="shared" si="0"/>
        <v>445.76998900000001</v>
      </c>
      <c r="D52" s="11">
        <f t="shared" si="6"/>
        <v>450.91000400000001</v>
      </c>
      <c r="E52" s="11">
        <f t="shared" si="6"/>
        <v>456.5</v>
      </c>
      <c r="F52" s="11">
        <f t="shared" si="6"/>
        <v>444.26998900000001</v>
      </c>
      <c r="G52" s="11">
        <f t="shared" si="6"/>
        <v>458.26001000000002</v>
      </c>
      <c r="H52" s="11">
        <f t="shared" si="6"/>
        <v>475.48998999999998</v>
      </c>
      <c r="I52" s="11">
        <f t="shared" si="11"/>
        <v>462.709991</v>
      </c>
      <c r="J52" s="11">
        <f t="shared" si="11"/>
        <v>472.35000600000001</v>
      </c>
      <c r="K52" s="11">
        <f t="shared" si="11"/>
        <v>453.69000199999999</v>
      </c>
      <c r="L52" s="11">
        <f t="shared" si="11"/>
        <v>459.26998900000001</v>
      </c>
      <c r="M52" s="11">
        <f t="shared" si="12"/>
        <v>470.42001299999998</v>
      </c>
      <c r="N52" s="11">
        <f t="shared" si="12"/>
        <v>487.39001500000001</v>
      </c>
      <c r="O52" s="11">
        <f t="shared" si="10"/>
        <v>500.709991</v>
      </c>
      <c r="P52" s="11">
        <f t="shared" si="10"/>
        <v>514.71002199999998</v>
      </c>
      <c r="Q52" s="11">
        <f t="shared" si="10"/>
        <v>533.40002400000003</v>
      </c>
      <c r="R52" s="11">
        <f t="shared" si="10"/>
        <v>544.75</v>
      </c>
      <c r="S52" s="11">
        <f t="shared" si="10"/>
        <v>562.05999799999995</v>
      </c>
      <c r="T52" s="11">
        <f t="shared" si="10"/>
        <v>561.88000499999998</v>
      </c>
      <c r="U52" s="12" cm="1">
        <f t="array" ref="U52">quota_mese*SUMPRODUCT(1/C52:T52)</f>
        <v>310.28694145969467</v>
      </c>
      <c r="V52" s="13">
        <f t="shared" si="7"/>
        <v>174344.02821880794</v>
      </c>
      <c r="W52" s="14">
        <f t="shared" si="8"/>
        <v>0.16229352145871956</v>
      </c>
      <c r="X52" s="13">
        <f t="shared" si="3"/>
        <v>189070.603292677</v>
      </c>
      <c r="Y52" s="14">
        <f t="shared" si="9"/>
        <v>0.26047068861784672</v>
      </c>
      <c r="Z52" s="6" t="str">
        <f t="shared" si="5"/>
        <v>Il PAC NON conviene</v>
      </c>
    </row>
    <row r="53" spans="1:26" x14ac:dyDescent="0.25">
      <c r="A53" s="7">
        <v>34453</v>
      </c>
      <c r="B53" s="8">
        <v>450.91000400000001</v>
      </c>
      <c r="C53" s="11">
        <f t="shared" si="0"/>
        <v>450.91000400000001</v>
      </c>
      <c r="D53" s="11">
        <f t="shared" si="6"/>
        <v>456.5</v>
      </c>
      <c r="E53" s="11">
        <f t="shared" si="6"/>
        <v>444.26998900000001</v>
      </c>
      <c r="F53" s="11">
        <f t="shared" si="6"/>
        <v>458.26001000000002</v>
      </c>
      <c r="G53" s="11">
        <f t="shared" si="6"/>
        <v>475.48998999999998</v>
      </c>
      <c r="H53" s="11">
        <f t="shared" si="6"/>
        <v>462.709991</v>
      </c>
      <c r="I53" s="11">
        <f t="shared" si="11"/>
        <v>472.35000600000001</v>
      </c>
      <c r="J53" s="11">
        <f t="shared" si="11"/>
        <v>453.69000199999999</v>
      </c>
      <c r="K53" s="11">
        <f t="shared" si="11"/>
        <v>459.26998900000001</v>
      </c>
      <c r="L53" s="11">
        <f t="shared" si="11"/>
        <v>470.42001299999998</v>
      </c>
      <c r="M53" s="11">
        <f t="shared" si="12"/>
        <v>487.39001500000001</v>
      </c>
      <c r="N53" s="11">
        <f t="shared" si="12"/>
        <v>500.709991</v>
      </c>
      <c r="O53" s="11">
        <f t="shared" si="10"/>
        <v>514.71002199999998</v>
      </c>
      <c r="P53" s="11">
        <f t="shared" si="10"/>
        <v>533.40002400000003</v>
      </c>
      <c r="Q53" s="11">
        <f t="shared" si="10"/>
        <v>544.75</v>
      </c>
      <c r="R53" s="11">
        <f t="shared" si="10"/>
        <v>562.05999799999995</v>
      </c>
      <c r="S53" s="11">
        <f t="shared" si="10"/>
        <v>561.88000499999998</v>
      </c>
      <c r="T53" s="11">
        <f t="shared" si="10"/>
        <v>584.40997300000004</v>
      </c>
      <c r="U53" s="12" cm="1">
        <f t="array" ref="U53">quota_mese*SUMPRODUCT(1/C53:T53)</f>
        <v>305.85209275685446</v>
      </c>
      <c r="V53" s="13">
        <f t="shared" si="7"/>
        <v>178743.01327002683</v>
      </c>
      <c r="W53" s="14">
        <f t="shared" si="8"/>
        <v>0.19162008846684553</v>
      </c>
      <c r="X53" s="13">
        <f t="shared" si="3"/>
        <v>194410.18201494592</v>
      </c>
      <c r="Y53" s="14">
        <f t="shared" si="9"/>
        <v>0.29606788009963947</v>
      </c>
      <c r="Z53" s="6" t="str">
        <f t="shared" si="5"/>
        <v>Il PAC NON conviene</v>
      </c>
    </row>
    <row r="54" spans="1:26" x14ac:dyDescent="0.25">
      <c r="A54" s="7">
        <v>34485</v>
      </c>
      <c r="B54" s="8">
        <v>456.5</v>
      </c>
      <c r="C54" s="11">
        <f t="shared" si="0"/>
        <v>456.5</v>
      </c>
      <c r="D54" s="11">
        <f t="shared" si="6"/>
        <v>444.26998900000001</v>
      </c>
      <c r="E54" s="11">
        <f t="shared" si="6"/>
        <v>458.26001000000002</v>
      </c>
      <c r="F54" s="11">
        <f t="shared" si="6"/>
        <v>475.48998999999998</v>
      </c>
      <c r="G54" s="11">
        <f t="shared" si="6"/>
        <v>462.709991</v>
      </c>
      <c r="H54" s="11">
        <f t="shared" si="6"/>
        <v>472.35000600000001</v>
      </c>
      <c r="I54" s="11">
        <f t="shared" si="11"/>
        <v>453.69000199999999</v>
      </c>
      <c r="J54" s="11">
        <f t="shared" si="11"/>
        <v>459.26998900000001</v>
      </c>
      <c r="K54" s="11">
        <f t="shared" si="11"/>
        <v>470.42001299999998</v>
      </c>
      <c r="L54" s="11">
        <f t="shared" si="11"/>
        <v>487.39001500000001</v>
      </c>
      <c r="M54" s="11">
        <f t="shared" si="12"/>
        <v>500.709991</v>
      </c>
      <c r="N54" s="11">
        <f t="shared" si="12"/>
        <v>514.71002199999998</v>
      </c>
      <c r="O54" s="11">
        <f t="shared" si="10"/>
        <v>533.40002400000003</v>
      </c>
      <c r="P54" s="11">
        <f t="shared" si="10"/>
        <v>544.75</v>
      </c>
      <c r="Q54" s="11">
        <f t="shared" si="10"/>
        <v>562.05999799999995</v>
      </c>
      <c r="R54" s="11">
        <f t="shared" si="10"/>
        <v>561.88000499999998</v>
      </c>
      <c r="S54" s="11">
        <f t="shared" si="10"/>
        <v>584.40997300000004</v>
      </c>
      <c r="T54" s="11">
        <f t="shared" si="10"/>
        <v>581.5</v>
      </c>
      <c r="U54" s="12" cm="1">
        <f t="array" ref="U54">quota_mese*SUMPRODUCT(1/C54:T54)</f>
        <v>301.70170118312467</v>
      </c>
      <c r="V54" s="13">
        <f t="shared" si="7"/>
        <v>175439.53923798699</v>
      </c>
      <c r="W54" s="14">
        <f t="shared" si="8"/>
        <v>0.16959692825324657</v>
      </c>
      <c r="X54" s="13">
        <f t="shared" si="3"/>
        <v>191073.38444687842</v>
      </c>
      <c r="Y54" s="14">
        <f t="shared" si="9"/>
        <v>0.2738225629791895</v>
      </c>
      <c r="Z54" s="6" t="str">
        <f t="shared" si="5"/>
        <v>Il PAC NON conviene</v>
      </c>
    </row>
    <row r="55" spans="1:26" x14ac:dyDescent="0.25">
      <c r="A55" s="7">
        <v>34515</v>
      </c>
      <c r="B55" s="8">
        <v>444.26998900000001</v>
      </c>
      <c r="C55" s="11">
        <f t="shared" si="0"/>
        <v>444.26998900000001</v>
      </c>
      <c r="D55" s="11">
        <f t="shared" si="6"/>
        <v>458.26001000000002</v>
      </c>
      <c r="E55" s="11">
        <f t="shared" si="6"/>
        <v>475.48998999999998</v>
      </c>
      <c r="F55" s="11">
        <f t="shared" si="6"/>
        <v>462.709991</v>
      </c>
      <c r="G55" s="11">
        <f t="shared" si="6"/>
        <v>472.35000600000001</v>
      </c>
      <c r="H55" s="11">
        <f t="shared" si="6"/>
        <v>453.69000199999999</v>
      </c>
      <c r="I55" s="11">
        <f t="shared" si="11"/>
        <v>459.26998900000001</v>
      </c>
      <c r="J55" s="11">
        <f t="shared" si="11"/>
        <v>470.42001299999998</v>
      </c>
      <c r="K55" s="11">
        <f t="shared" si="11"/>
        <v>487.39001500000001</v>
      </c>
      <c r="L55" s="11">
        <f t="shared" si="11"/>
        <v>500.709991</v>
      </c>
      <c r="M55" s="11">
        <f t="shared" si="12"/>
        <v>514.71002199999998</v>
      </c>
      <c r="N55" s="11">
        <f t="shared" si="12"/>
        <v>533.40002400000003</v>
      </c>
      <c r="O55" s="11">
        <f t="shared" si="10"/>
        <v>544.75</v>
      </c>
      <c r="P55" s="11">
        <f t="shared" si="10"/>
        <v>562.05999799999995</v>
      </c>
      <c r="Q55" s="11">
        <f t="shared" si="10"/>
        <v>561.88000499999998</v>
      </c>
      <c r="R55" s="11">
        <f t="shared" si="10"/>
        <v>584.40997300000004</v>
      </c>
      <c r="S55" s="11">
        <f t="shared" si="10"/>
        <v>581.5</v>
      </c>
      <c r="T55" s="11">
        <f t="shared" si="10"/>
        <v>605.36999500000002</v>
      </c>
      <c r="U55" s="12" cm="1">
        <f t="array" ref="U55">quota_mese*SUMPRODUCT(1/C55:T55)</f>
        <v>297.21254976407124</v>
      </c>
      <c r="V55" s="13">
        <f t="shared" si="7"/>
        <v>179923.55976461308</v>
      </c>
      <c r="W55" s="14">
        <f t="shared" si="8"/>
        <v>0.19949039843075389</v>
      </c>
      <c r="X55" s="13">
        <f t="shared" si="3"/>
        <v>204392.6024676855</v>
      </c>
      <c r="Y55" s="14">
        <f t="shared" si="9"/>
        <v>0.36261734978456994</v>
      </c>
      <c r="Z55" s="6" t="str">
        <f t="shared" si="5"/>
        <v>Il PAC NON conviene</v>
      </c>
    </row>
    <row r="56" spans="1:26" x14ac:dyDescent="0.25">
      <c r="A56" s="7">
        <v>34544</v>
      </c>
      <c r="B56" s="8">
        <v>458.26001000000002</v>
      </c>
      <c r="C56" s="11">
        <f t="shared" si="0"/>
        <v>458.26001000000002</v>
      </c>
      <c r="D56" s="11">
        <f t="shared" si="6"/>
        <v>475.48998999999998</v>
      </c>
      <c r="E56" s="11">
        <f t="shared" si="6"/>
        <v>462.709991</v>
      </c>
      <c r="F56" s="11">
        <f t="shared" si="6"/>
        <v>472.35000600000001</v>
      </c>
      <c r="G56" s="11">
        <f t="shared" si="6"/>
        <v>453.69000199999999</v>
      </c>
      <c r="H56" s="11">
        <f t="shared" si="6"/>
        <v>459.26998900000001</v>
      </c>
      <c r="I56" s="11">
        <f t="shared" si="11"/>
        <v>470.42001299999998</v>
      </c>
      <c r="J56" s="11">
        <f t="shared" si="11"/>
        <v>487.39001500000001</v>
      </c>
      <c r="K56" s="11">
        <f t="shared" si="11"/>
        <v>500.709991</v>
      </c>
      <c r="L56" s="11">
        <f t="shared" si="11"/>
        <v>514.71002199999998</v>
      </c>
      <c r="M56" s="11">
        <f t="shared" si="12"/>
        <v>533.40002400000003</v>
      </c>
      <c r="N56" s="11">
        <f t="shared" si="12"/>
        <v>544.75</v>
      </c>
      <c r="O56" s="11">
        <f t="shared" si="10"/>
        <v>562.05999799999995</v>
      </c>
      <c r="P56" s="11">
        <f t="shared" si="10"/>
        <v>561.88000499999998</v>
      </c>
      <c r="Q56" s="11">
        <f t="shared" si="10"/>
        <v>584.40997300000004</v>
      </c>
      <c r="R56" s="11">
        <f t="shared" si="10"/>
        <v>581.5</v>
      </c>
      <c r="S56" s="11">
        <f t="shared" si="10"/>
        <v>605.36999500000002</v>
      </c>
      <c r="T56" s="11">
        <f t="shared" si="10"/>
        <v>615.92999299999997</v>
      </c>
      <c r="U56" s="12" cm="1">
        <f t="array" ref="U56">quota_mese*SUMPRODUCT(1/C56:T56)</f>
        <v>291.98486318003853</v>
      </c>
      <c r="V56" s="13">
        <f t="shared" si="7"/>
        <v>179842.23473458708</v>
      </c>
      <c r="W56" s="14">
        <f t="shared" si="8"/>
        <v>0.19894823156391395</v>
      </c>
      <c r="X56" s="13">
        <f t="shared" si="3"/>
        <v>201609.34171410679</v>
      </c>
      <c r="Y56" s="14">
        <f t="shared" si="9"/>
        <v>0.34406227809404522</v>
      </c>
      <c r="Z56" s="6" t="str">
        <f t="shared" si="5"/>
        <v>Il PAC NON conviene</v>
      </c>
    </row>
    <row r="57" spans="1:26" x14ac:dyDescent="0.25">
      <c r="A57" s="7">
        <v>34577</v>
      </c>
      <c r="B57" s="8">
        <v>475.48998999999998</v>
      </c>
      <c r="C57" s="11">
        <f t="shared" si="0"/>
        <v>475.48998999999998</v>
      </c>
      <c r="D57" s="11">
        <f t="shared" si="6"/>
        <v>462.709991</v>
      </c>
      <c r="E57" s="11">
        <f t="shared" si="6"/>
        <v>472.35000600000001</v>
      </c>
      <c r="F57" s="11">
        <f t="shared" si="6"/>
        <v>453.69000199999999</v>
      </c>
      <c r="G57" s="11">
        <f t="shared" si="6"/>
        <v>459.26998900000001</v>
      </c>
      <c r="H57" s="11">
        <f t="shared" si="6"/>
        <v>470.42001299999998</v>
      </c>
      <c r="I57" s="11">
        <f t="shared" si="11"/>
        <v>487.39001500000001</v>
      </c>
      <c r="J57" s="11">
        <f t="shared" si="11"/>
        <v>500.709991</v>
      </c>
      <c r="K57" s="11">
        <f t="shared" si="11"/>
        <v>514.71002199999998</v>
      </c>
      <c r="L57" s="11">
        <f t="shared" si="11"/>
        <v>533.40002400000003</v>
      </c>
      <c r="M57" s="11">
        <f t="shared" si="12"/>
        <v>544.75</v>
      </c>
      <c r="N57" s="11">
        <f t="shared" si="12"/>
        <v>562.05999799999995</v>
      </c>
      <c r="O57" s="11">
        <f t="shared" si="10"/>
        <v>561.88000499999998</v>
      </c>
      <c r="P57" s="11">
        <f t="shared" si="10"/>
        <v>584.40997300000004</v>
      </c>
      <c r="Q57" s="11">
        <f t="shared" si="10"/>
        <v>581.5</v>
      </c>
      <c r="R57" s="11">
        <f t="shared" si="10"/>
        <v>605.36999500000002</v>
      </c>
      <c r="S57" s="11">
        <f t="shared" si="10"/>
        <v>615.92999299999997</v>
      </c>
      <c r="T57" s="11">
        <f t="shared" si="10"/>
        <v>636.02002000000005</v>
      </c>
      <c r="U57" s="12" cm="1">
        <f t="array" ref="U57">quota_mese*SUMPRODUCT(1/C57:T57)</f>
        <v>286.902448771038</v>
      </c>
      <c r="V57" s="13">
        <f t="shared" si="7"/>
        <v>182475.70120540456</v>
      </c>
      <c r="W57" s="14">
        <f t="shared" si="8"/>
        <v>0.21650467470269708</v>
      </c>
      <c r="X57" s="13">
        <f t="shared" si="3"/>
        <v>200641.45409244054</v>
      </c>
      <c r="Y57" s="14">
        <f t="shared" si="9"/>
        <v>0.33760969394960361</v>
      </c>
      <c r="Z57" s="6" t="str">
        <f t="shared" si="5"/>
        <v>Il PAC NON conviene</v>
      </c>
    </row>
    <row r="58" spans="1:26" x14ac:dyDescent="0.25">
      <c r="A58" s="7">
        <v>34607</v>
      </c>
      <c r="B58" s="8">
        <v>462.709991</v>
      </c>
      <c r="C58" s="11">
        <f t="shared" si="0"/>
        <v>462.709991</v>
      </c>
      <c r="D58" s="11">
        <f t="shared" si="6"/>
        <v>472.35000600000001</v>
      </c>
      <c r="E58" s="11">
        <f t="shared" si="6"/>
        <v>453.69000199999999</v>
      </c>
      <c r="F58" s="11">
        <f t="shared" si="6"/>
        <v>459.26998900000001</v>
      </c>
      <c r="G58" s="11">
        <f t="shared" si="6"/>
        <v>470.42001299999998</v>
      </c>
      <c r="H58" s="11">
        <f t="shared" si="6"/>
        <v>487.39001500000001</v>
      </c>
      <c r="I58" s="11">
        <f t="shared" si="11"/>
        <v>500.709991</v>
      </c>
      <c r="J58" s="11">
        <f t="shared" si="11"/>
        <v>514.71002199999998</v>
      </c>
      <c r="K58" s="11">
        <f t="shared" si="11"/>
        <v>533.40002400000003</v>
      </c>
      <c r="L58" s="11">
        <f t="shared" si="11"/>
        <v>544.75</v>
      </c>
      <c r="M58" s="11">
        <f t="shared" si="12"/>
        <v>562.05999799999995</v>
      </c>
      <c r="N58" s="11">
        <f t="shared" si="12"/>
        <v>561.88000499999998</v>
      </c>
      <c r="O58" s="11">
        <f t="shared" si="10"/>
        <v>584.40997300000004</v>
      </c>
      <c r="P58" s="11">
        <f t="shared" si="10"/>
        <v>581.5</v>
      </c>
      <c r="Q58" s="11">
        <f t="shared" si="10"/>
        <v>605.36999500000002</v>
      </c>
      <c r="R58" s="11">
        <f t="shared" si="10"/>
        <v>615.92999299999997</v>
      </c>
      <c r="S58" s="11">
        <f t="shared" si="10"/>
        <v>636.02002000000005</v>
      </c>
      <c r="T58" s="11">
        <f t="shared" si="10"/>
        <v>640.42999299999997</v>
      </c>
      <c r="U58" s="12" cm="1">
        <f t="array" ref="U58">quota_mese*SUMPRODUCT(1/C58:T58)</f>
        <v>282.38875895648005</v>
      </c>
      <c r="V58" s="13">
        <f t="shared" si="7"/>
        <v>180850.2309217772</v>
      </c>
      <c r="W58" s="14">
        <f t="shared" si="8"/>
        <v>0.20566820614518133</v>
      </c>
      <c r="X58" s="13">
        <f t="shared" si="3"/>
        <v>207612.76138081055</v>
      </c>
      <c r="Y58" s="14">
        <f t="shared" si="9"/>
        <v>0.38408507587207041</v>
      </c>
      <c r="Z58" s="6" t="str">
        <f t="shared" si="5"/>
        <v>Il PAC NON conviene</v>
      </c>
    </row>
    <row r="59" spans="1:26" x14ac:dyDescent="0.25">
      <c r="A59" s="7">
        <v>34638</v>
      </c>
      <c r="B59" s="8">
        <v>472.35000600000001</v>
      </c>
      <c r="C59" s="11">
        <f t="shared" si="0"/>
        <v>472.35000600000001</v>
      </c>
      <c r="D59" s="11">
        <f t="shared" si="6"/>
        <v>453.69000199999999</v>
      </c>
      <c r="E59" s="11">
        <f t="shared" si="6"/>
        <v>459.26998900000001</v>
      </c>
      <c r="F59" s="11">
        <f t="shared" si="6"/>
        <v>470.42001299999998</v>
      </c>
      <c r="G59" s="11">
        <f t="shared" si="6"/>
        <v>487.39001500000001</v>
      </c>
      <c r="H59" s="11">
        <f t="shared" si="6"/>
        <v>500.709991</v>
      </c>
      <c r="I59" s="11">
        <f t="shared" si="11"/>
        <v>514.71002199999998</v>
      </c>
      <c r="J59" s="11">
        <f t="shared" si="11"/>
        <v>533.40002400000003</v>
      </c>
      <c r="K59" s="11">
        <f t="shared" si="11"/>
        <v>544.75</v>
      </c>
      <c r="L59" s="11">
        <f t="shared" si="11"/>
        <v>562.05999799999995</v>
      </c>
      <c r="M59" s="11">
        <f t="shared" si="12"/>
        <v>561.88000499999998</v>
      </c>
      <c r="N59" s="11">
        <f t="shared" si="12"/>
        <v>584.40997300000004</v>
      </c>
      <c r="O59" s="11">
        <f t="shared" si="10"/>
        <v>581.5</v>
      </c>
      <c r="P59" s="11">
        <f t="shared" si="10"/>
        <v>605.36999500000002</v>
      </c>
      <c r="Q59" s="11">
        <f t="shared" si="10"/>
        <v>615.92999299999997</v>
      </c>
      <c r="R59" s="11">
        <f t="shared" si="10"/>
        <v>636.02002000000005</v>
      </c>
      <c r="S59" s="11">
        <f t="shared" si="10"/>
        <v>640.42999299999997</v>
      </c>
      <c r="T59" s="11">
        <f t="shared" si="10"/>
        <v>645.5</v>
      </c>
      <c r="U59" s="12" cm="1">
        <f t="array" ref="U59">quota_mese*SUMPRODUCT(1/C59:T59)</f>
        <v>277.28880700424099</v>
      </c>
      <c r="V59" s="13">
        <f t="shared" si="7"/>
        <v>178989.92492123757</v>
      </c>
      <c r="W59" s="14">
        <f t="shared" si="8"/>
        <v>0.19326616614158376</v>
      </c>
      <c r="X59" s="13">
        <f t="shared" si="3"/>
        <v>204985.70714530701</v>
      </c>
      <c r="Y59" s="14">
        <f t="shared" si="9"/>
        <v>0.36657138096871345</v>
      </c>
      <c r="Z59" s="6" t="str">
        <f t="shared" si="5"/>
        <v>Il PAC NON conviene</v>
      </c>
    </row>
    <row r="60" spans="1:26" x14ac:dyDescent="0.25">
      <c r="A60" s="7">
        <v>34668</v>
      </c>
      <c r="B60" s="8">
        <v>453.69000199999999</v>
      </c>
      <c r="C60" s="11">
        <f t="shared" si="0"/>
        <v>453.69000199999999</v>
      </c>
      <c r="D60" s="11">
        <f t="shared" si="6"/>
        <v>459.26998900000001</v>
      </c>
      <c r="E60" s="11">
        <f t="shared" si="6"/>
        <v>470.42001299999998</v>
      </c>
      <c r="F60" s="11">
        <f t="shared" si="6"/>
        <v>487.39001500000001</v>
      </c>
      <c r="G60" s="11">
        <f t="shared" si="6"/>
        <v>500.709991</v>
      </c>
      <c r="H60" s="11">
        <f t="shared" si="6"/>
        <v>514.71002199999998</v>
      </c>
      <c r="I60" s="11">
        <f t="shared" si="11"/>
        <v>533.40002400000003</v>
      </c>
      <c r="J60" s="11">
        <f t="shared" si="11"/>
        <v>544.75</v>
      </c>
      <c r="K60" s="11">
        <f t="shared" si="11"/>
        <v>562.05999799999995</v>
      </c>
      <c r="L60" s="11">
        <f t="shared" si="11"/>
        <v>561.88000499999998</v>
      </c>
      <c r="M60" s="11">
        <f t="shared" si="12"/>
        <v>584.40997300000004</v>
      </c>
      <c r="N60" s="11">
        <f t="shared" si="12"/>
        <v>581.5</v>
      </c>
      <c r="O60" s="11">
        <f t="shared" si="10"/>
        <v>605.36999500000002</v>
      </c>
      <c r="P60" s="11">
        <f t="shared" si="10"/>
        <v>615.92999299999997</v>
      </c>
      <c r="Q60" s="11">
        <f t="shared" ref="O60:T102" si="13">P61</f>
        <v>636.02002000000005</v>
      </c>
      <c r="R60" s="11">
        <f t="shared" si="13"/>
        <v>640.42999299999997</v>
      </c>
      <c r="S60" s="11">
        <f t="shared" si="13"/>
        <v>645.5</v>
      </c>
      <c r="T60" s="11">
        <f t="shared" si="13"/>
        <v>654.169983</v>
      </c>
      <c r="U60" s="12" cm="1">
        <f t="array" ref="U60">quota_mese*SUMPRODUCT(1/C60:T60)</f>
        <v>272.38531112278883</v>
      </c>
      <c r="V60" s="13">
        <f t="shared" si="7"/>
        <v>178186.29434664448</v>
      </c>
      <c r="W60" s="14">
        <f t="shared" si="8"/>
        <v>0.18790862897762994</v>
      </c>
      <c r="X60" s="13">
        <f t="shared" si="3"/>
        <v>216283.13830464351</v>
      </c>
      <c r="Y60" s="14">
        <f t="shared" si="9"/>
        <v>0.44188758869762346</v>
      </c>
      <c r="Z60" s="6" t="str">
        <f t="shared" si="5"/>
        <v>Il PAC NON conviene</v>
      </c>
    </row>
    <row r="61" spans="1:26" x14ac:dyDescent="0.25">
      <c r="A61" s="7">
        <v>34698</v>
      </c>
      <c r="B61" s="8">
        <v>459.26998900000001</v>
      </c>
      <c r="C61" s="11">
        <f t="shared" si="0"/>
        <v>459.26998900000001</v>
      </c>
      <c r="D61" s="11">
        <f t="shared" si="6"/>
        <v>470.42001299999998</v>
      </c>
      <c r="E61" s="11">
        <f t="shared" si="6"/>
        <v>487.39001500000001</v>
      </c>
      <c r="F61" s="11">
        <f t="shared" si="6"/>
        <v>500.709991</v>
      </c>
      <c r="G61" s="11">
        <f t="shared" si="6"/>
        <v>514.71002199999998</v>
      </c>
      <c r="H61" s="11">
        <f t="shared" si="6"/>
        <v>533.40002400000003</v>
      </c>
      <c r="I61" s="11">
        <f t="shared" si="11"/>
        <v>544.75</v>
      </c>
      <c r="J61" s="11">
        <f t="shared" si="11"/>
        <v>562.05999799999995</v>
      </c>
      <c r="K61" s="11">
        <f t="shared" si="11"/>
        <v>561.88000499999998</v>
      </c>
      <c r="L61" s="11">
        <f t="shared" si="11"/>
        <v>584.40997300000004</v>
      </c>
      <c r="M61" s="11">
        <f t="shared" si="12"/>
        <v>581.5</v>
      </c>
      <c r="N61" s="11">
        <f t="shared" si="12"/>
        <v>605.36999500000002</v>
      </c>
      <c r="O61" s="11">
        <f t="shared" si="13"/>
        <v>615.92999299999997</v>
      </c>
      <c r="P61" s="11">
        <f t="shared" si="13"/>
        <v>636.02002000000005</v>
      </c>
      <c r="Q61" s="11">
        <f t="shared" si="13"/>
        <v>640.42999299999997</v>
      </c>
      <c r="R61" s="11">
        <f t="shared" si="13"/>
        <v>645.5</v>
      </c>
      <c r="S61" s="11">
        <f t="shared" si="13"/>
        <v>654.169983</v>
      </c>
      <c r="T61" s="11">
        <f t="shared" si="13"/>
        <v>669.11999500000002</v>
      </c>
      <c r="U61" s="12" cm="1">
        <f t="array" ref="U61">quota_mese*SUMPRODUCT(1/C61:T61)</f>
        <v>266.47157823177878</v>
      </c>
      <c r="V61" s="13">
        <f t="shared" si="7"/>
        <v>178301.46109408993</v>
      </c>
      <c r="W61" s="14">
        <f t="shared" si="8"/>
        <v>0.18867640729393287</v>
      </c>
      <c r="X61" s="13">
        <f t="shared" si="3"/>
        <v>218538.11843560281</v>
      </c>
      <c r="Y61" s="14">
        <f t="shared" si="9"/>
        <v>0.45692078957068549</v>
      </c>
      <c r="Z61" s="6" t="str">
        <f t="shared" si="5"/>
        <v>Il PAC NON conviene</v>
      </c>
    </row>
    <row r="62" spans="1:26" x14ac:dyDescent="0.25">
      <c r="A62" s="7">
        <v>34730</v>
      </c>
      <c r="B62" s="8">
        <v>470.42001299999998</v>
      </c>
      <c r="C62" s="11">
        <f t="shared" si="0"/>
        <v>470.42001299999998</v>
      </c>
      <c r="D62" s="11">
        <f t="shared" si="6"/>
        <v>487.39001500000001</v>
      </c>
      <c r="E62" s="11">
        <f t="shared" si="6"/>
        <v>500.709991</v>
      </c>
      <c r="F62" s="11">
        <f t="shared" si="6"/>
        <v>514.71002199999998</v>
      </c>
      <c r="G62" s="11">
        <f t="shared" si="6"/>
        <v>533.40002400000003</v>
      </c>
      <c r="H62" s="11">
        <f t="shared" ref="H62:K125" si="14">G63</f>
        <v>544.75</v>
      </c>
      <c r="I62" s="11">
        <f t="shared" si="11"/>
        <v>562.05999799999995</v>
      </c>
      <c r="J62" s="11">
        <f t="shared" si="11"/>
        <v>561.88000499999998</v>
      </c>
      <c r="K62" s="11">
        <f t="shared" si="11"/>
        <v>584.40997300000004</v>
      </c>
      <c r="L62" s="11">
        <f t="shared" si="11"/>
        <v>581.5</v>
      </c>
      <c r="M62" s="11">
        <f t="shared" si="12"/>
        <v>605.36999500000002</v>
      </c>
      <c r="N62" s="11">
        <f t="shared" si="12"/>
        <v>615.92999299999997</v>
      </c>
      <c r="O62" s="11">
        <f t="shared" si="13"/>
        <v>636.02002000000005</v>
      </c>
      <c r="P62" s="11">
        <f t="shared" si="13"/>
        <v>640.42999299999997</v>
      </c>
      <c r="Q62" s="11">
        <f t="shared" si="13"/>
        <v>645.5</v>
      </c>
      <c r="R62" s="11">
        <f t="shared" si="13"/>
        <v>654.169983</v>
      </c>
      <c r="S62" s="11">
        <f t="shared" si="13"/>
        <v>669.11999500000002</v>
      </c>
      <c r="T62" s="11">
        <f t="shared" si="13"/>
        <v>670.63000499999998</v>
      </c>
      <c r="U62" s="12" cm="1">
        <f t="array" ref="U62">quota_mese*SUMPRODUCT(1/C62:T62)</f>
        <v>260.75296744384991</v>
      </c>
      <c r="V62" s="13">
        <f t="shared" si="7"/>
        <v>174868.76386063389</v>
      </c>
      <c r="W62" s="14">
        <f t="shared" si="8"/>
        <v>0.16579175907089261</v>
      </c>
      <c r="X62" s="13">
        <f t="shared" si="3"/>
        <v>213839.75589916069</v>
      </c>
      <c r="Y62" s="14">
        <f t="shared" si="9"/>
        <v>0.42559837266107126</v>
      </c>
      <c r="Z62" s="6" t="str">
        <f t="shared" si="5"/>
        <v>Il PAC NON conviene</v>
      </c>
    </row>
    <row r="63" spans="1:26" x14ac:dyDescent="0.25">
      <c r="A63" s="7">
        <v>34758</v>
      </c>
      <c r="B63" s="8">
        <v>487.39001500000001</v>
      </c>
      <c r="C63" s="11">
        <f t="shared" si="0"/>
        <v>487.39001500000001</v>
      </c>
      <c r="D63" s="11">
        <f t="shared" si="6"/>
        <v>500.709991</v>
      </c>
      <c r="E63" s="11">
        <f t="shared" si="6"/>
        <v>514.71002199999998</v>
      </c>
      <c r="F63" s="11">
        <f t="shared" si="6"/>
        <v>533.40002400000003</v>
      </c>
      <c r="G63" s="11">
        <f t="shared" si="6"/>
        <v>544.75</v>
      </c>
      <c r="H63" s="11">
        <f t="shared" si="14"/>
        <v>562.05999799999995</v>
      </c>
      <c r="I63" s="11">
        <f t="shared" si="11"/>
        <v>561.88000499999998</v>
      </c>
      <c r="J63" s="11">
        <f t="shared" si="11"/>
        <v>584.40997300000004</v>
      </c>
      <c r="K63" s="11">
        <f t="shared" si="11"/>
        <v>581.5</v>
      </c>
      <c r="L63" s="11">
        <f t="shared" si="11"/>
        <v>605.36999500000002</v>
      </c>
      <c r="M63" s="11">
        <f t="shared" si="12"/>
        <v>615.92999299999997</v>
      </c>
      <c r="N63" s="11">
        <f t="shared" si="12"/>
        <v>636.02002000000005</v>
      </c>
      <c r="O63" s="11">
        <f t="shared" si="13"/>
        <v>640.42999299999997</v>
      </c>
      <c r="P63" s="11">
        <f t="shared" si="13"/>
        <v>645.5</v>
      </c>
      <c r="Q63" s="11">
        <f t="shared" si="13"/>
        <v>654.169983</v>
      </c>
      <c r="R63" s="11">
        <f t="shared" si="13"/>
        <v>669.11999500000002</v>
      </c>
      <c r="S63" s="11">
        <f t="shared" si="13"/>
        <v>670.63000499999998</v>
      </c>
      <c r="T63" s="11">
        <f t="shared" si="13"/>
        <v>639.95001200000002</v>
      </c>
      <c r="U63" s="12" cm="1">
        <f t="array" ref="U63">quota_mese*SUMPRODUCT(1/C63:T63)</f>
        <v>256.06015202808533</v>
      </c>
      <c r="V63" s="13">
        <f t="shared" si="7"/>
        <v>163865.69736309504</v>
      </c>
      <c r="W63" s="14">
        <f t="shared" si="8"/>
        <v>9.2437982420633613E-2</v>
      </c>
      <c r="X63" s="13">
        <f t="shared" si="3"/>
        <v>196952.13042064474</v>
      </c>
      <c r="Y63" s="14">
        <f t="shared" si="9"/>
        <v>0.31301420280429815</v>
      </c>
      <c r="Z63" s="6" t="str">
        <f t="shared" si="5"/>
        <v>Il PAC NON conviene</v>
      </c>
    </row>
    <row r="64" spans="1:26" x14ac:dyDescent="0.25">
      <c r="A64" s="7">
        <v>34789</v>
      </c>
      <c r="B64" s="8">
        <v>500.709991</v>
      </c>
      <c r="C64" s="11">
        <f t="shared" si="0"/>
        <v>500.709991</v>
      </c>
      <c r="D64" s="11">
        <f t="shared" si="6"/>
        <v>514.71002199999998</v>
      </c>
      <c r="E64" s="11">
        <f t="shared" si="6"/>
        <v>533.40002400000003</v>
      </c>
      <c r="F64" s="11">
        <f t="shared" si="6"/>
        <v>544.75</v>
      </c>
      <c r="G64" s="11">
        <f t="shared" si="6"/>
        <v>562.05999799999995</v>
      </c>
      <c r="H64" s="11">
        <f t="shared" si="14"/>
        <v>561.88000499999998</v>
      </c>
      <c r="I64" s="11">
        <f t="shared" si="11"/>
        <v>584.40997300000004</v>
      </c>
      <c r="J64" s="11">
        <f t="shared" si="11"/>
        <v>581.5</v>
      </c>
      <c r="K64" s="11">
        <f t="shared" si="11"/>
        <v>605.36999500000002</v>
      </c>
      <c r="L64" s="11">
        <f t="shared" si="11"/>
        <v>615.92999299999997</v>
      </c>
      <c r="M64" s="11">
        <f t="shared" si="12"/>
        <v>636.02002000000005</v>
      </c>
      <c r="N64" s="11">
        <f t="shared" si="12"/>
        <v>640.42999299999997</v>
      </c>
      <c r="O64" s="11">
        <f t="shared" si="13"/>
        <v>645.5</v>
      </c>
      <c r="P64" s="11">
        <f t="shared" si="13"/>
        <v>654.169983</v>
      </c>
      <c r="Q64" s="11">
        <f t="shared" si="13"/>
        <v>669.11999500000002</v>
      </c>
      <c r="R64" s="11">
        <f t="shared" si="13"/>
        <v>670.63000499999998</v>
      </c>
      <c r="S64" s="11">
        <f t="shared" si="13"/>
        <v>639.95001200000002</v>
      </c>
      <c r="T64" s="11">
        <f t="shared" si="13"/>
        <v>651.98999000000003</v>
      </c>
      <c r="U64" s="12" cm="1">
        <f t="array" ref="U64">quota_mese*SUMPRODUCT(1/C64:T64)</f>
        <v>251.74365980178118</v>
      </c>
      <c r="V64" s="13">
        <f t="shared" si="7"/>
        <v>164134.34623672673</v>
      </c>
      <c r="W64" s="14">
        <f t="shared" si="8"/>
        <v>9.4228974911511498E-2</v>
      </c>
      <c r="X64" s="13">
        <f t="shared" si="3"/>
        <v>195319.64661755672</v>
      </c>
      <c r="Y64" s="14">
        <f t="shared" si="9"/>
        <v>0.3021309774503782</v>
      </c>
      <c r="Z64" s="6" t="str">
        <f t="shared" si="5"/>
        <v>Il PAC NON conviene</v>
      </c>
    </row>
    <row r="65" spans="1:26" x14ac:dyDescent="0.25">
      <c r="A65" s="7">
        <v>34817</v>
      </c>
      <c r="B65" s="8">
        <v>514.71002199999998</v>
      </c>
      <c r="C65" s="11">
        <f t="shared" si="0"/>
        <v>514.71002199999998</v>
      </c>
      <c r="D65" s="11">
        <f t="shared" si="6"/>
        <v>533.40002400000003</v>
      </c>
      <c r="E65" s="11">
        <f t="shared" si="6"/>
        <v>544.75</v>
      </c>
      <c r="F65" s="11">
        <f t="shared" si="6"/>
        <v>562.05999799999995</v>
      </c>
      <c r="G65" s="11">
        <f t="shared" si="6"/>
        <v>561.88000499999998</v>
      </c>
      <c r="H65" s="11">
        <f t="shared" si="14"/>
        <v>584.40997300000004</v>
      </c>
      <c r="I65" s="11">
        <f t="shared" si="11"/>
        <v>581.5</v>
      </c>
      <c r="J65" s="11">
        <f t="shared" si="11"/>
        <v>605.36999500000002</v>
      </c>
      <c r="K65" s="11">
        <f t="shared" si="11"/>
        <v>615.92999299999997</v>
      </c>
      <c r="L65" s="11">
        <f t="shared" si="11"/>
        <v>636.02002000000005</v>
      </c>
      <c r="M65" s="11">
        <f t="shared" si="12"/>
        <v>640.42999299999997</v>
      </c>
      <c r="N65" s="11">
        <f t="shared" si="12"/>
        <v>645.5</v>
      </c>
      <c r="O65" s="11">
        <f t="shared" si="13"/>
        <v>654.169983</v>
      </c>
      <c r="P65" s="11">
        <f t="shared" si="13"/>
        <v>669.11999500000002</v>
      </c>
      <c r="Q65" s="11">
        <f t="shared" si="13"/>
        <v>670.63000499999998</v>
      </c>
      <c r="R65" s="11">
        <f t="shared" si="13"/>
        <v>639.95001200000002</v>
      </c>
      <c r="S65" s="11">
        <f t="shared" si="13"/>
        <v>651.98999000000003</v>
      </c>
      <c r="T65" s="11">
        <f t="shared" si="13"/>
        <v>687.330017</v>
      </c>
      <c r="U65" s="12" cm="1">
        <f t="array" ref="U65">quota_mese*SUMPRODUCT(1/C65:T65)</f>
        <v>247.22483575145719</v>
      </c>
      <c r="V65" s="13">
        <f t="shared" si="7"/>
        <v>169925.05055987128</v>
      </c>
      <c r="W65" s="14">
        <f t="shared" si="8"/>
        <v>0.13283367039914196</v>
      </c>
      <c r="X65" s="13">
        <f t="shared" si="3"/>
        <v>200305.99394468367</v>
      </c>
      <c r="Y65" s="14">
        <f t="shared" si="9"/>
        <v>0.33537329296455787</v>
      </c>
      <c r="Z65" s="6" t="str">
        <f t="shared" si="5"/>
        <v>Il PAC NON conviene</v>
      </c>
    </row>
    <row r="66" spans="1:26" x14ac:dyDescent="0.25">
      <c r="A66" s="7">
        <v>34850</v>
      </c>
      <c r="B66" s="8">
        <v>533.40002400000003</v>
      </c>
      <c r="C66" s="11">
        <f t="shared" ref="C66:C129" si="15">B66</f>
        <v>533.40002400000003</v>
      </c>
      <c r="D66" s="11">
        <f t="shared" si="6"/>
        <v>544.75</v>
      </c>
      <c r="E66" s="11">
        <f t="shared" si="6"/>
        <v>562.05999799999995</v>
      </c>
      <c r="F66" s="11">
        <f t="shared" si="6"/>
        <v>561.88000499999998</v>
      </c>
      <c r="G66" s="11">
        <f t="shared" si="6"/>
        <v>584.40997300000004</v>
      </c>
      <c r="H66" s="11">
        <f t="shared" si="14"/>
        <v>581.5</v>
      </c>
      <c r="I66" s="11">
        <f t="shared" si="11"/>
        <v>605.36999500000002</v>
      </c>
      <c r="J66" s="11">
        <f t="shared" si="11"/>
        <v>615.92999299999997</v>
      </c>
      <c r="K66" s="11">
        <f t="shared" si="11"/>
        <v>636.02002000000005</v>
      </c>
      <c r="L66" s="11">
        <f t="shared" si="11"/>
        <v>640.42999299999997</v>
      </c>
      <c r="M66" s="11">
        <f t="shared" si="12"/>
        <v>645.5</v>
      </c>
      <c r="N66" s="11">
        <f t="shared" si="12"/>
        <v>654.169983</v>
      </c>
      <c r="O66" s="11">
        <f t="shared" si="13"/>
        <v>669.11999500000002</v>
      </c>
      <c r="P66" s="11">
        <f t="shared" si="13"/>
        <v>670.63000499999998</v>
      </c>
      <c r="Q66" s="11">
        <f t="shared" si="13"/>
        <v>639.95001200000002</v>
      </c>
      <c r="R66" s="11">
        <f t="shared" si="13"/>
        <v>651.98999000000003</v>
      </c>
      <c r="S66" s="11">
        <f t="shared" si="13"/>
        <v>687.330017</v>
      </c>
      <c r="T66" s="11">
        <f t="shared" si="13"/>
        <v>705.27002000000005</v>
      </c>
      <c r="U66" s="12" cm="1">
        <f t="array" ref="U66">quota_mese*SUMPRODUCT(1/C66:T66)</f>
        <v>242.85029520775711</v>
      </c>
      <c r="V66" s="13">
        <f t="shared" si="7"/>
        <v>171275.03255818077</v>
      </c>
      <c r="W66" s="14">
        <f t="shared" si="8"/>
        <v>0.14183355038787182</v>
      </c>
      <c r="X66" s="13">
        <f t="shared" ref="X66:X129" si="16">(capitale/C66)*T66</f>
        <v>198332.39265096094</v>
      </c>
      <c r="Y66" s="14">
        <f t="shared" si="9"/>
        <v>0.32221595100640621</v>
      </c>
      <c r="Z66" s="6" t="str">
        <f t="shared" ref="Z66:Z129" si="17">IF(ABS((X66-V66)/X66)&lt;=2.5%, "In Linea", IF(X66&gt;V66, "Il PAC NON conviene", "Il PAC conviene"))</f>
        <v>Il PAC NON conviene</v>
      </c>
    </row>
    <row r="67" spans="1:26" x14ac:dyDescent="0.25">
      <c r="A67" s="7">
        <v>34880</v>
      </c>
      <c r="B67" s="8">
        <v>544.75</v>
      </c>
      <c r="C67" s="11">
        <f t="shared" si="15"/>
        <v>544.75</v>
      </c>
      <c r="D67" s="11">
        <f t="shared" ref="D67:G130" si="18">C68</f>
        <v>562.05999799999995</v>
      </c>
      <c r="E67" s="11">
        <f t="shared" si="18"/>
        <v>561.88000499999998</v>
      </c>
      <c r="F67" s="11">
        <f t="shared" si="18"/>
        <v>584.40997300000004</v>
      </c>
      <c r="G67" s="11">
        <f t="shared" si="18"/>
        <v>581.5</v>
      </c>
      <c r="H67" s="11">
        <f t="shared" si="14"/>
        <v>605.36999500000002</v>
      </c>
      <c r="I67" s="11">
        <f t="shared" si="11"/>
        <v>615.92999299999997</v>
      </c>
      <c r="J67" s="11">
        <f t="shared" si="11"/>
        <v>636.02002000000005</v>
      </c>
      <c r="K67" s="11">
        <f t="shared" si="11"/>
        <v>640.42999299999997</v>
      </c>
      <c r="L67" s="11">
        <f t="shared" si="11"/>
        <v>645.5</v>
      </c>
      <c r="M67" s="11">
        <f t="shared" si="12"/>
        <v>654.169983</v>
      </c>
      <c r="N67" s="11">
        <f t="shared" si="12"/>
        <v>669.11999500000002</v>
      </c>
      <c r="O67" s="11">
        <f t="shared" si="13"/>
        <v>670.63000499999998</v>
      </c>
      <c r="P67" s="11">
        <f t="shared" si="13"/>
        <v>639.95001200000002</v>
      </c>
      <c r="Q67" s="11">
        <f t="shared" si="13"/>
        <v>651.98999000000003</v>
      </c>
      <c r="R67" s="11">
        <f t="shared" si="13"/>
        <v>687.330017</v>
      </c>
      <c r="S67" s="11">
        <f t="shared" si="13"/>
        <v>705.27002000000005</v>
      </c>
      <c r="T67" s="11">
        <f t="shared" si="13"/>
        <v>757.02002000000005</v>
      </c>
      <c r="U67" s="12" cm="1">
        <f t="array" ref="U67">quota_mese*SUMPRODUCT(1/C67:T67)</f>
        <v>238.2353240249742</v>
      </c>
      <c r="V67" s="13">
        <f t="shared" ref="V67:V130" si="19">U67*T67</f>
        <v>180348.90975809246</v>
      </c>
      <c r="W67" s="14">
        <f t="shared" ref="W67:W130" si="20">V67/capitale -1</f>
        <v>0.20232606505394979</v>
      </c>
      <c r="X67" s="13">
        <f t="shared" si="16"/>
        <v>208449.75309775129</v>
      </c>
      <c r="Y67" s="14">
        <f t="shared" ref="Y67:Y130" si="21">X67/capitale -1</f>
        <v>0.38966502065167519</v>
      </c>
      <c r="Z67" s="6" t="str">
        <f t="shared" si="17"/>
        <v>Il PAC NON conviene</v>
      </c>
    </row>
    <row r="68" spans="1:26" x14ac:dyDescent="0.25">
      <c r="A68" s="7">
        <v>34911</v>
      </c>
      <c r="B68" s="8">
        <v>562.05999799999995</v>
      </c>
      <c r="C68" s="11">
        <f t="shared" si="15"/>
        <v>562.05999799999995</v>
      </c>
      <c r="D68" s="11">
        <f t="shared" si="18"/>
        <v>561.88000499999998</v>
      </c>
      <c r="E68" s="11">
        <f t="shared" si="18"/>
        <v>584.40997300000004</v>
      </c>
      <c r="F68" s="11">
        <f t="shared" si="18"/>
        <v>581.5</v>
      </c>
      <c r="G68" s="11">
        <f t="shared" si="18"/>
        <v>605.36999500000002</v>
      </c>
      <c r="H68" s="11">
        <f t="shared" si="14"/>
        <v>615.92999299999997</v>
      </c>
      <c r="I68" s="11">
        <f t="shared" si="11"/>
        <v>636.02002000000005</v>
      </c>
      <c r="J68" s="11">
        <f t="shared" si="11"/>
        <v>640.42999299999997</v>
      </c>
      <c r="K68" s="11">
        <f t="shared" si="11"/>
        <v>645.5</v>
      </c>
      <c r="L68" s="11">
        <f t="shared" si="11"/>
        <v>654.169983</v>
      </c>
      <c r="M68" s="11">
        <f t="shared" si="12"/>
        <v>669.11999500000002</v>
      </c>
      <c r="N68" s="11">
        <f t="shared" si="12"/>
        <v>670.63000499999998</v>
      </c>
      <c r="O68" s="11">
        <f t="shared" si="13"/>
        <v>639.95001200000002</v>
      </c>
      <c r="P68" s="11">
        <f t="shared" si="13"/>
        <v>651.98999000000003</v>
      </c>
      <c r="Q68" s="11">
        <f t="shared" si="13"/>
        <v>687.330017</v>
      </c>
      <c r="R68" s="11">
        <f t="shared" si="13"/>
        <v>705.27002000000005</v>
      </c>
      <c r="S68" s="11">
        <f t="shared" si="13"/>
        <v>757.02002000000005</v>
      </c>
      <c r="T68" s="11">
        <f t="shared" si="13"/>
        <v>740.73999000000003</v>
      </c>
      <c r="U68" s="12" cm="1">
        <f t="array" ref="U68">quota_mese*SUMPRODUCT(1/C68:T68)</f>
        <v>234.18779833033329</v>
      </c>
      <c r="V68" s="13">
        <f t="shared" si="19"/>
        <v>173472.26739333311</v>
      </c>
      <c r="W68" s="14">
        <f t="shared" si="20"/>
        <v>0.15648178262222068</v>
      </c>
      <c r="X68" s="13">
        <f t="shared" si="16"/>
        <v>197685.2985364029</v>
      </c>
      <c r="Y68" s="14">
        <f t="shared" si="21"/>
        <v>0.31790199024268606</v>
      </c>
      <c r="Z68" s="6" t="str">
        <f t="shared" si="17"/>
        <v>Il PAC NON conviene</v>
      </c>
    </row>
    <row r="69" spans="1:26" x14ac:dyDescent="0.25">
      <c r="A69" s="7">
        <v>34942</v>
      </c>
      <c r="B69" s="8">
        <v>561.88000499999998</v>
      </c>
      <c r="C69" s="11">
        <f t="shared" si="15"/>
        <v>561.88000499999998</v>
      </c>
      <c r="D69" s="11">
        <f t="shared" si="18"/>
        <v>584.40997300000004</v>
      </c>
      <c r="E69" s="11">
        <f t="shared" si="18"/>
        <v>581.5</v>
      </c>
      <c r="F69" s="11">
        <f t="shared" si="18"/>
        <v>605.36999500000002</v>
      </c>
      <c r="G69" s="11">
        <f t="shared" si="18"/>
        <v>615.92999299999997</v>
      </c>
      <c r="H69" s="11">
        <f t="shared" si="14"/>
        <v>636.02002000000005</v>
      </c>
      <c r="I69" s="11">
        <f t="shared" si="11"/>
        <v>640.42999299999997</v>
      </c>
      <c r="J69" s="11">
        <f t="shared" si="11"/>
        <v>645.5</v>
      </c>
      <c r="K69" s="11">
        <f t="shared" si="11"/>
        <v>654.169983</v>
      </c>
      <c r="L69" s="11">
        <f t="shared" si="11"/>
        <v>669.11999500000002</v>
      </c>
      <c r="M69" s="11">
        <f t="shared" si="12"/>
        <v>670.63000499999998</v>
      </c>
      <c r="N69" s="11">
        <f t="shared" si="12"/>
        <v>639.95001200000002</v>
      </c>
      <c r="O69" s="11">
        <f t="shared" si="13"/>
        <v>651.98999000000003</v>
      </c>
      <c r="P69" s="11">
        <f t="shared" si="13"/>
        <v>687.330017</v>
      </c>
      <c r="Q69" s="11">
        <f t="shared" si="13"/>
        <v>705.27002000000005</v>
      </c>
      <c r="R69" s="11">
        <f t="shared" si="13"/>
        <v>757.02002000000005</v>
      </c>
      <c r="S69" s="11">
        <f t="shared" si="13"/>
        <v>740.73999000000003</v>
      </c>
      <c r="T69" s="11">
        <f t="shared" si="13"/>
        <v>786.15997300000004</v>
      </c>
      <c r="U69" s="12" cm="1">
        <f t="array" ref="U69">quota_mese*SUMPRODUCT(1/C69:T69)</f>
        <v>229.96143376579653</v>
      </c>
      <c r="V69" s="13">
        <f t="shared" si="19"/>
        <v>180786.4745603599</v>
      </c>
      <c r="W69" s="14">
        <f t="shared" si="20"/>
        <v>0.20524316373573259</v>
      </c>
      <c r="X69" s="13">
        <f t="shared" si="16"/>
        <v>209873.98537166315</v>
      </c>
      <c r="Y69" s="14">
        <f t="shared" si="21"/>
        <v>0.39915990247775435</v>
      </c>
      <c r="Z69" s="6" t="str">
        <f t="shared" si="17"/>
        <v>Il PAC NON conviene</v>
      </c>
    </row>
    <row r="70" spans="1:26" x14ac:dyDescent="0.25">
      <c r="A70" s="7">
        <v>34971</v>
      </c>
      <c r="B70" s="8">
        <v>584.40997300000004</v>
      </c>
      <c r="C70" s="11">
        <f t="shared" si="15"/>
        <v>584.40997300000004</v>
      </c>
      <c r="D70" s="11">
        <f t="shared" si="18"/>
        <v>581.5</v>
      </c>
      <c r="E70" s="11">
        <f t="shared" si="18"/>
        <v>605.36999500000002</v>
      </c>
      <c r="F70" s="11">
        <f t="shared" si="18"/>
        <v>615.92999299999997</v>
      </c>
      <c r="G70" s="11">
        <f t="shared" si="18"/>
        <v>636.02002000000005</v>
      </c>
      <c r="H70" s="11">
        <f t="shared" si="14"/>
        <v>640.42999299999997</v>
      </c>
      <c r="I70" s="11">
        <f t="shared" si="11"/>
        <v>645.5</v>
      </c>
      <c r="J70" s="11">
        <f t="shared" si="11"/>
        <v>654.169983</v>
      </c>
      <c r="K70" s="11">
        <f t="shared" si="11"/>
        <v>669.11999500000002</v>
      </c>
      <c r="L70" s="11">
        <f t="shared" si="11"/>
        <v>670.63000499999998</v>
      </c>
      <c r="M70" s="11">
        <f t="shared" si="12"/>
        <v>639.95001200000002</v>
      </c>
      <c r="N70" s="11">
        <f t="shared" si="12"/>
        <v>651.98999000000003</v>
      </c>
      <c r="O70" s="11">
        <f t="shared" si="13"/>
        <v>687.330017</v>
      </c>
      <c r="P70" s="11">
        <f t="shared" si="13"/>
        <v>705.27002000000005</v>
      </c>
      <c r="Q70" s="11">
        <f t="shared" si="13"/>
        <v>757.02002000000005</v>
      </c>
      <c r="R70" s="11">
        <f t="shared" si="13"/>
        <v>740.73999000000003</v>
      </c>
      <c r="S70" s="11">
        <f t="shared" si="13"/>
        <v>786.15997300000004</v>
      </c>
      <c r="T70" s="11">
        <f t="shared" si="13"/>
        <v>790.82000700000003</v>
      </c>
      <c r="U70" s="12" cm="1">
        <f t="array" ref="U70">quota_mese*SUMPRODUCT(1/C70:T70)</f>
        <v>225.66785721310939</v>
      </c>
      <c r="V70" s="13">
        <f t="shared" si="19"/>
        <v>178462.65642094618</v>
      </c>
      <c r="W70" s="14">
        <f t="shared" si="20"/>
        <v>0.18975104280630783</v>
      </c>
      <c r="X70" s="13">
        <f t="shared" si="16"/>
        <v>202979.08408554827</v>
      </c>
      <c r="Y70" s="14">
        <f t="shared" si="21"/>
        <v>0.35319389390365519</v>
      </c>
      <c r="Z70" s="6" t="str">
        <f t="shared" si="17"/>
        <v>Il PAC NON conviene</v>
      </c>
    </row>
    <row r="71" spans="1:26" x14ac:dyDescent="0.25">
      <c r="A71" s="7">
        <v>35003</v>
      </c>
      <c r="B71" s="8">
        <v>581.5</v>
      </c>
      <c r="C71" s="11">
        <f t="shared" si="15"/>
        <v>581.5</v>
      </c>
      <c r="D71" s="11">
        <f t="shared" si="18"/>
        <v>605.36999500000002</v>
      </c>
      <c r="E71" s="11">
        <f t="shared" si="18"/>
        <v>615.92999299999997</v>
      </c>
      <c r="F71" s="11">
        <f t="shared" si="18"/>
        <v>636.02002000000005</v>
      </c>
      <c r="G71" s="11">
        <f t="shared" si="18"/>
        <v>640.42999299999997</v>
      </c>
      <c r="H71" s="11">
        <f t="shared" si="14"/>
        <v>645.5</v>
      </c>
      <c r="I71" s="11">
        <f t="shared" si="11"/>
        <v>654.169983</v>
      </c>
      <c r="J71" s="11">
        <f t="shared" si="11"/>
        <v>669.11999500000002</v>
      </c>
      <c r="K71" s="11">
        <f t="shared" si="11"/>
        <v>670.63000499999998</v>
      </c>
      <c r="L71" s="11">
        <f t="shared" si="11"/>
        <v>639.95001200000002</v>
      </c>
      <c r="M71" s="11">
        <f t="shared" si="12"/>
        <v>651.98999000000003</v>
      </c>
      <c r="N71" s="11">
        <f t="shared" si="12"/>
        <v>687.330017</v>
      </c>
      <c r="O71" s="11">
        <f t="shared" si="13"/>
        <v>705.27002000000005</v>
      </c>
      <c r="P71" s="11">
        <f t="shared" si="13"/>
        <v>757.02002000000005</v>
      </c>
      <c r="Q71" s="11">
        <f t="shared" si="13"/>
        <v>740.73999000000003</v>
      </c>
      <c r="R71" s="11">
        <f t="shared" si="13"/>
        <v>786.15997300000004</v>
      </c>
      <c r="S71" s="11">
        <f t="shared" si="13"/>
        <v>790.82000700000003</v>
      </c>
      <c r="T71" s="11">
        <f t="shared" si="13"/>
        <v>757.11999500000002</v>
      </c>
      <c r="U71" s="12" cm="1">
        <f t="array" ref="U71">quota_mese*SUMPRODUCT(1/C71:T71)</f>
        <v>222.41508269484578</v>
      </c>
      <c r="V71" s="13">
        <f t="shared" si="19"/>
        <v>168394.90629784623</v>
      </c>
      <c r="W71" s="14">
        <f t="shared" si="20"/>
        <v>0.12263270865230824</v>
      </c>
      <c r="X71" s="13">
        <f t="shared" si="16"/>
        <v>195301.80438521065</v>
      </c>
      <c r="Y71" s="14">
        <f t="shared" si="21"/>
        <v>0.30201202923473769</v>
      </c>
      <c r="Z71" s="6" t="str">
        <f t="shared" si="17"/>
        <v>Il PAC NON conviene</v>
      </c>
    </row>
    <row r="72" spans="1:26" x14ac:dyDescent="0.25">
      <c r="A72" s="7">
        <v>35033</v>
      </c>
      <c r="B72" s="8">
        <v>605.36999500000002</v>
      </c>
      <c r="C72" s="11">
        <f t="shared" si="15"/>
        <v>605.36999500000002</v>
      </c>
      <c r="D72" s="11">
        <f t="shared" si="18"/>
        <v>615.92999299999997</v>
      </c>
      <c r="E72" s="11">
        <f t="shared" si="18"/>
        <v>636.02002000000005</v>
      </c>
      <c r="F72" s="11">
        <f t="shared" si="18"/>
        <v>640.42999299999997</v>
      </c>
      <c r="G72" s="11">
        <f t="shared" si="18"/>
        <v>645.5</v>
      </c>
      <c r="H72" s="11">
        <f t="shared" si="14"/>
        <v>654.169983</v>
      </c>
      <c r="I72" s="11">
        <f t="shared" si="11"/>
        <v>669.11999500000002</v>
      </c>
      <c r="J72" s="11">
        <f t="shared" si="11"/>
        <v>670.63000499999998</v>
      </c>
      <c r="K72" s="11">
        <f t="shared" si="11"/>
        <v>639.95001200000002</v>
      </c>
      <c r="L72" s="11">
        <f t="shared" si="11"/>
        <v>651.98999000000003</v>
      </c>
      <c r="M72" s="11">
        <f t="shared" si="12"/>
        <v>687.330017</v>
      </c>
      <c r="N72" s="11">
        <f t="shared" si="12"/>
        <v>705.27002000000005</v>
      </c>
      <c r="O72" s="11">
        <f t="shared" si="13"/>
        <v>757.02002000000005</v>
      </c>
      <c r="P72" s="11">
        <f t="shared" si="13"/>
        <v>740.73999000000003</v>
      </c>
      <c r="Q72" s="11">
        <f t="shared" si="13"/>
        <v>786.15997300000004</v>
      </c>
      <c r="R72" s="11">
        <f t="shared" si="13"/>
        <v>790.82000700000003</v>
      </c>
      <c r="S72" s="11">
        <f t="shared" si="13"/>
        <v>757.11999500000002</v>
      </c>
      <c r="T72" s="11">
        <f t="shared" si="13"/>
        <v>801.34002699999996</v>
      </c>
      <c r="U72" s="12" cm="1">
        <f t="array" ref="U72">quota_mese*SUMPRODUCT(1/C72:T72)</f>
        <v>218.4835764731983</v>
      </c>
      <c r="V72" s="13">
        <f t="shared" si="19"/>
        <v>175079.63507008928</v>
      </c>
      <c r="W72" s="14">
        <f t="shared" si="20"/>
        <v>0.16719756713392853</v>
      </c>
      <c r="X72" s="13">
        <f t="shared" si="16"/>
        <v>198557.91506481916</v>
      </c>
      <c r="Y72" s="14">
        <f t="shared" si="21"/>
        <v>0.32371943376546097</v>
      </c>
      <c r="Z72" s="6" t="str">
        <f t="shared" si="17"/>
        <v>Il PAC NON conviene</v>
      </c>
    </row>
    <row r="73" spans="1:26" x14ac:dyDescent="0.25">
      <c r="A73" s="7">
        <v>35062</v>
      </c>
      <c r="B73" s="8">
        <v>615.92999299999997</v>
      </c>
      <c r="C73" s="11">
        <f t="shared" si="15"/>
        <v>615.92999299999997</v>
      </c>
      <c r="D73" s="11">
        <f t="shared" si="18"/>
        <v>636.02002000000005</v>
      </c>
      <c r="E73" s="11">
        <f t="shared" si="18"/>
        <v>640.42999299999997</v>
      </c>
      <c r="F73" s="11">
        <f t="shared" si="18"/>
        <v>645.5</v>
      </c>
      <c r="G73" s="11">
        <f t="shared" si="18"/>
        <v>654.169983</v>
      </c>
      <c r="H73" s="11">
        <f t="shared" si="14"/>
        <v>669.11999500000002</v>
      </c>
      <c r="I73" s="11">
        <f t="shared" si="11"/>
        <v>670.63000499999998</v>
      </c>
      <c r="J73" s="11">
        <f t="shared" si="11"/>
        <v>639.95001200000002</v>
      </c>
      <c r="K73" s="11">
        <f t="shared" si="11"/>
        <v>651.98999000000003</v>
      </c>
      <c r="L73" s="11">
        <f t="shared" si="11"/>
        <v>687.330017</v>
      </c>
      <c r="M73" s="11">
        <f t="shared" si="12"/>
        <v>705.27002000000005</v>
      </c>
      <c r="N73" s="11">
        <f t="shared" si="12"/>
        <v>757.02002000000005</v>
      </c>
      <c r="O73" s="11">
        <f t="shared" si="13"/>
        <v>740.73999000000003</v>
      </c>
      <c r="P73" s="11">
        <f t="shared" si="13"/>
        <v>786.15997300000004</v>
      </c>
      <c r="Q73" s="11">
        <f t="shared" si="13"/>
        <v>790.82000700000003</v>
      </c>
      <c r="R73" s="11">
        <f t="shared" si="13"/>
        <v>757.11999500000002</v>
      </c>
      <c r="S73" s="11">
        <f t="shared" si="13"/>
        <v>801.34002699999996</v>
      </c>
      <c r="T73" s="11">
        <f t="shared" si="13"/>
        <v>848.28002900000001</v>
      </c>
      <c r="U73" s="12" cm="1">
        <f t="array" ref="U73">quota_mese*SUMPRODUCT(1/C73:T73)</f>
        <v>214.54169034196642</v>
      </c>
      <c r="V73" s="13">
        <f t="shared" si="19"/>
        <v>181991.43130499229</v>
      </c>
      <c r="W73" s="14">
        <f t="shared" si="20"/>
        <v>0.21327620869994868</v>
      </c>
      <c r="X73" s="13">
        <f t="shared" si="16"/>
        <v>206585.17330881141</v>
      </c>
      <c r="Y73" s="14">
        <f t="shared" si="21"/>
        <v>0.37723448872540932</v>
      </c>
      <c r="Z73" s="6" t="str">
        <f t="shared" si="17"/>
        <v>Il PAC NON conviene</v>
      </c>
    </row>
    <row r="74" spans="1:26" x14ac:dyDescent="0.25">
      <c r="A74" s="7">
        <v>35095</v>
      </c>
      <c r="B74" s="8">
        <v>636.02002000000005</v>
      </c>
      <c r="C74" s="11">
        <f t="shared" si="15"/>
        <v>636.02002000000005</v>
      </c>
      <c r="D74" s="11">
        <f t="shared" si="18"/>
        <v>640.42999299999997</v>
      </c>
      <c r="E74" s="11">
        <f t="shared" si="18"/>
        <v>645.5</v>
      </c>
      <c r="F74" s="11">
        <f t="shared" si="18"/>
        <v>654.169983</v>
      </c>
      <c r="G74" s="11">
        <f t="shared" si="18"/>
        <v>669.11999500000002</v>
      </c>
      <c r="H74" s="11">
        <f t="shared" si="14"/>
        <v>670.63000499999998</v>
      </c>
      <c r="I74" s="11">
        <f t="shared" si="11"/>
        <v>639.95001200000002</v>
      </c>
      <c r="J74" s="11">
        <f t="shared" si="11"/>
        <v>651.98999000000003</v>
      </c>
      <c r="K74" s="11">
        <f t="shared" si="11"/>
        <v>687.330017</v>
      </c>
      <c r="L74" s="11">
        <f t="shared" si="11"/>
        <v>705.27002000000005</v>
      </c>
      <c r="M74" s="11">
        <f t="shared" si="12"/>
        <v>757.02002000000005</v>
      </c>
      <c r="N74" s="11">
        <f t="shared" si="12"/>
        <v>740.73999000000003</v>
      </c>
      <c r="O74" s="11">
        <f t="shared" si="13"/>
        <v>786.15997300000004</v>
      </c>
      <c r="P74" s="11">
        <f t="shared" si="13"/>
        <v>790.82000700000003</v>
      </c>
      <c r="Q74" s="11">
        <f t="shared" si="13"/>
        <v>757.11999500000002</v>
      </c>
      <c r="R74" s="11">
        <f t="shared" si="13"/>
        <v>801.34002699999996</v>
      </c>
      <c r="S74" s="11">
        <f t="shared" si="13"/>
        <v>848.28002900000001</v>
      </c>
      <c r="T74" s="11">
        <f t="shared" si="13"/>
        <v>885.14001499999995</v>
      </c>
      <c r="U74" s="12" cm="1">
        <f t="array" ref="U74">quota_mese*SUMPRODUCT(1/C74:T74)</f>
        <v>210.42672056210543</v>
      </c>
      <c r="V74" s="13">
        <f t="shared" si="19"/>
        <v>186257.11059474279</v>
      </c>
      <c r="W74" s="14">
        <f t="shared" si="20"/>
        <v>0.24171407063161854</v>
      </c>
      <c r="X74" s="13">
        <f t="shared" si="16"/>
        <v>208752.8663798979</v>
      </c>
      <c r="Y74" s="14">
        <f t="shared" si="21"/>
        <v>0.39168577586598596</v>
      </c>
      <c r="Z74" s="6" t="str">
        <f t="shared" si="17"/>
        <v>Il PAC NON conviene</v>
      </c>
    </row>
    <row r="75" spans="1:26" x14ac:dyDescent="0.25">
      <c r="A75" s="7">
        <v>35124</v>
      </c>
      <c r="B75" s="8">
        <v>640.42999299999997</v>
      </c>
      <c r="C75" s="11">
        <f t="shared" si="15"/>
        <v>640.42999299999997</v>
      </c>
      <c r="D75" s="11">
        <f t="shared" si="18"/>
        <v>645.5</v>
      </c>
      <c r="E75" s="11">
        <f t="shared" si="18"/>
        <v>654.169983</v>
      </c>
      <c r="F75" s="11">
        <f t="shared" si="18"/>
        <v>669.11999500000002</v>
      </c>
      <c r="G75" s="11">
        <f t="shared" si="18"/>
        <v>670.63000499999998</v>
      </c>
      <c r="H75" s="11">
        <f t="shared" si="14"/>
        <v>639.95001200000002</v>
      </c>
      <c r="I75" s="11">
        <f t="shared" si="11"/>
        <v>651.98999000000003</v>
      </c>
      <c r="J75" s="11">
        <f t="shared" si="11"/>
        <v>687.330017</v>
      </c>
      <c r="K75" s="11">
        <f t="shared" si="11"/>
        <v>705.27002000000005</v>
      </c>
      <c r="L75" s="11">
        <f t="shared" si="11"/>
        <v>757.02002000000005</v>
      </c>
      <c r="M75" s="11">
        <f t="shared" si="12"/>
        <v>740.73999000000003</v>
      </c>
      <c r="N75" s="11">
        <f t="shared" si="12"/>
        <v>786.15997300000004</v>
      </c>
      <c r="O75" s="11">
        <f t="shared" si="13"/>
        <v>790.82000700000003</v>
      </c>
      <c r="P75" s="11">
        <f t="shared" si="13"/>
        <v>757.11999500000002</v>
      </c>
      <c r="Q75" s="11">
        <f t="shared" si="13"/>
        <v>801.34002699999996</v>
      </c>
      <c r="R75" s="11">
        <f t="shared" si="13"/>
        <v>848.28002900000001</v>
      </c>
      <c r="S75" s="11">
        <f t="shared" si="13"/>
        <v>885.14001499999995</v>
      </c>
      <c r="T75" s="11">
        <f t="shared" si="13"/>
        <v>954.30999799999995</v>
      </c>
      <c r="U75" s="12" cm="1">
        <f t="array" ref="U75">quota_mese*SUMPRODUCT(1/C75:T75)</f>
        <v>206.05672034859649</v>
      </c>
      <c r="V75" s="13">
        <f t="shared" si="19"/>
        <v>196641.98838375567</v>
      </c>
      <c r="W75" s="14">
        <f t="shared" si="20"/>
        <v>0.31094658922503782</v>
      </c>
      <c r="X75" s="13">
        <f t="shared" si="16"/>
        <v>223516.23325673942</v>
      </c>
      <c r="Y75" s="14">
        <f t="shared" si="21"/>
        <v>0.49010822171159618</v>
      </c>
      <c r="Z75" s="6" t="str">
        <f t="shared" si="17"/>
        <v>Il PAC NON conviene</v>
      </c>
    </row>
    <row r="76" spans="1:26" x14ac:dyDescent="0.25">
      <c r="A76" s="7">
        <v>35153</v>
      </c>
      <c r="B76" s="8">
        <v>645.5</v>
      </c>
      <c r="C76" s="11">
        <f t="shared" si="15"/>
        <v>645.5</v>
      </c>
      <c r="D76" s="11">
        <f t="shared" si="18"/>
        <v>654.169983</v>
      </c>
      <c r="E76" s="11">
        <f t="shared" si="18"/>
        <v>669.11999500000002</v>
      </c>
      <c r="F76" s="11">
        <f t="shared" si="18"/>
        <v>670.63000499999998</v>
      </c>
      <c r="G76" s="11">
        <f t="shared" si="18"/>
        <v>639.95001200000002</v>
      </c>
      <c r="H76" s="11">
        <f t="shared" si="14"/>
        <v>651.98999000000003</v>
      </c>
      <c r="I76" s="11">
        <f t="shared" si="11"/>
        <v>687.330017</v>
      </c>
      <c r="J76" s="11">
        <f t="shared" si="11"/>
        <v>705.27002000000005</v>
      </c>
      <c r="K76" s="11">
        <f t="shared" si="11"/>
        <v>757.02002000000005</v>
      </c>
      <c r="L76" s="11">
        <f t="shared" si="11"/>
        <v>740.73999000000003</v>
      </c>
      <c r="M76" s="11">
        <f t="shared" si="12"/>
        <v>786.15997300000004</v>
      </c>
      <c r="N76" s="11">
        <f t="shared" si="12"/>
        <v>790.82000700000003</v>
      </c>
      <c r="O76" s="11">
        <f t="shared" si="13"/>
        <v>757.11999500000002</v>
      </c>
      <c r="P76" s="11">
        <f t="shared" si="13"/>
        <v>801.34002699999996</v>
      </c>
      <c r="Q76" s="11">
        <f t="shared" si="13"/>
        <v>848.28002900000001</v>
      </c>
      <c r="R76" s="11">
        <f t="shared" si="13"/>
        <v>885.14001499999995</v>
      </c>
      <c r="S76" s="11">
        <f t="shared" si="13"/>
        <v>954.30999799999995</v>
      </c>
      <c r="T76" s="11">
        <f t="shared" si="13"/>
        <v>899.46997099999999</v>
      </c>
      <c r="U76" s="12" cm="1">
        <f t="array" ref="U76">quota_mese*SUMPRODUCT(1/C76:T76)</f>
        <v>202.30934481734232</v>
      </c>
      <c r="V76" s="13">
        <f t="shared" si="19"/>
        <v>181971.1805158839</v>
      </c>
      <c r="W76" s="14">
        <f t="shared" si="20"/>
        <v>0.21314120343922593</v>
      </c>
      <c r="X76" s="13">
        <f t="shared" si="16"/>
        <v>209017.03431448489</v>
      </c>
      <c r="Y76" s="14">
        <f t="shared" si="21"/>
        <v>0.3934468954298993</v>
      </c>
      <c r="Z76" s="6" t="str">
        <f t="shared" si="17"/>
        <v>Il PAC NON conviene</v>
      </c>
    </row>
    <row r="77" spans="1:26" x14ac:dyDescent="0.25">
      <c r="A77" s="7">
        <v>35185</v>
      </c>
      <c r="B77" s="8">
        <v>654.169983</v>
      </c>
      <c r="C77" s="11">
        <f t="shared" si="15"/>
        <v>654.169983</v>
      </c>
      <c r="D77" s="11">
        <f t="shared" si="18"/>
        <v>669.11999500000002</v>
      </c>
      <c r="E77" s="11">
        <f t="shared" si="18"/>
        <v>670.63000499999998</v>
      </c>
      <c r="F77" s="11">
        <f t="shared" si="18"/>
        <v>639.95001200000002</v>
      </c>
      <c r="G77" s="11">
        <f t="shared" si="18"/>
        <v>651.98999000000003</v>
      </c>
      <c r="H77" s="11">
        <f t="shared" si="14"/>
        <v>687.330017</v>
      </c>
      <c r="I77" s="11">
        <f t="shared" si="11"/>
        <v>705.27002000000005</v>
      </c>
      <c r="J77" s="11">
        <f t="shared" si="11"/>
        <v>757.02002000000005</v>
      </c>
      <c r="K77" s="11">
        <f t="shared" si="11"/>
        <v>740.73999000000003</v>
      </c>
      <c r="L77" s="11">
        <f t="shared" si="11"/>
        <v>786.15997300000004</v>
      </c>
      <c r="M77" s="11">
        <f t="shared" si="12"/>
        <v>790.82000700000003</v>
      </c>
      <c r="N77" s="11">
        <f t="shared" si="12"/>
        <v>757.11999500000002</v>
      </c>
      <c r="O77" s="11">
        <f t="shared" si="13"/>
        <v>801.34002699999996</v>
      </c>
      <c r="P77" s="11">
        <f t="shared" si="13"/>
        <v>848.28002900000001</v>
      </c>
      <c r="Q77" s="11">
        <f t="shared" si="13"/>
        <v>885.14001499999995</v>
      </c>
      <c r="R77" s="11">
        <f t="shared" si="13"/>
        <v>954.30999799999995</v>
      </c>
      <c r="S77" s="11">
        <f t="shared" si="13"/>
        <v>899.46997099999999</v>
      </c>
      <c r="T77" s="11">
        <f t="shared" si="13"/>
        <v>947.28002900000001</v>
      </c>
      <c r="U77" s="12" cm="1">
        <f t="array" ref="U77">quota_mese*SUMPRODUCT(1/C77:T77)</f>
        <v>198.19657293365614</v>
      </c>
      <c r="V77" s="13">
        <f t="shared" si="19"/>
        <v>187747.65535629442</v>
      </c>
      <c r="W77" s="14">
        <f t="shared" si="20"/>
        <v>0.25165103570862946</v>
      </c>
      <c r="X77" s="13">
        <f t="shared" si="16"/>
        <v>217209.60613076616</v>
      </c>
      <c r="Y77" s="14">
        <f t="shared" si="21"/>
        <v>0.44806404087177443</v>
      </c>
      <c r="Z77" s="6" t="str">
        <f t="shared" si="17"/>
        <v>Il PAC NON conviene</v>
      </c>
    </row>
    <row r="78" spans="1:26" x14ac:dyDescent="0.25">
      <c r="A78" s="7">
        <v>35216</v>
      </c>
      <c r="B78" s="8">
        <v>669.11999500000002</v>
      </c>
      <c r="C78" s="11">
        <f t="shared" si="15"/>
        <v>669.11999500000002</v>
      </c>
      <c r="D78" s="11">
        <f t="shared" si="18"/>
        <v>670.63000499999998</v>
      </c>
      <c r="E78" s="11">
        <f t="shared" si="18"/>
        <v>639.95001200000002</v>
      </c>
      <c r="F78" s="11">
        <f t="shared" si="18"/>
        <v>651.98999000000003</v>
      </c>
      <c r="G78" s="11">
        <f t="shared" si="18"/>
        <v>687.330017</v>
      </c>
      <c r="H78" s="11">
        <f t="shared" si="14"/>
        <v>705.27002000000005</v>
      </c>
      <c r="I78" s="11">
        <f t="shared" si="11"/>
        <v>757.02002000000005</v>
      </c>
      <c r="J78" s="11">
        <f t="shared" si="11"/>
        <v>740.73999000000003</v>
      </c>
      <c r="K78" s="11">
        <f t="shared" si="11"/>
        <v>786.15997300000004</v>
      </c>
      <c r="L78" s="11">
        <f t="shared" si="11"/>
        <v>790.82000700000003</v>
      </c>
      <c r="M78" s="11">
        <f t="shared" si="12"/>
        <v>757.11999500000002</v>
      </c>
      <c r="N78" s="11">
        <f t="shared" si="12"/>
        <v>801.34002699999996</v>
      </c>
      <c r="O78" s="11">
        <f t="shared" si="13"/>
        <v>848.28002900000001</v>
      </c>
      <c r="P78" s="11">
        <f t="shared" si="13"/>
        <v>885.14001499999995</v>
      </c>
      <c r="Q78" s="11">
        <f t="shared" si="13"/>
        <v>954.30999799999995</v>
      </c>
      <c r="R78" s="11">
        <f t="shared" si="13"/>
        <v>899.46997099999999</v>
      </c>
      <c r="S78" s="11">
        <f t="shared" si="13"/>
        <v>947.28002900000001</v>
      </c>
      <c r="T78" s="11">
        <f t="shared" si="13"/>
        <v>914.61999500000002</v>
      </c>
      <c r="U78" s="12" cm="1">
        <f t="array" ref="U78">quota_mese*SUMPRODUCT(1/C78:T78)</f>
        <v>194.56903609206969</v>
      </c>
      <c r="V78" s="13">
        <f t="shared" si="19"/>
        <v>177956.73081768359</v>
      </c>
      <c r="W78" s="14">
        <f t="shared" si="20"/>
        <v>0.18637820545122397</v>
      </c>
      <c r="X78" s="13">
        <f t="shared" si="16"/>
        <v>205034.9717168443</v>
      </c>
      <c r="Y78" s="14">
        <f t="shared" si="21"/>
        <v>0.36689981144562878</v>
      </c>
      <c r="Z78" s="6" t="str">
        <f t="shared" si="17"/>
        <v>Il PAC NON conviene</v>
      </c>
    </row>
    <row r="79" spans="1:26" x14ac:dyDescent="0.25">
      <c r="A79" s="7">
        <v>35244</v>
      </c>
      <c r="B79" s="8">
        <v>670.63000499999998</v>
      </c>
      <c r="C79" s="11">
        <f t="shared" si="15"/>
        <v>670.63000499999998</v>
      </c>
      <c r="D79" s="11">
        <f t="shared" si="18"/>
        <v>639.95001200000002</v>
      </c>
      <c r="E79" s="11">
        <f t="shared" si="18"/>
        <v>651.98999000000003</v>
      </c>
      <c r="F79" s="11">
        <f t="shared" si="18"/>
        <v>687.330017</v>
      </c>
      <c r="G79" s="11">
        <f t="shared" si="18"/>
        <v>705.27002000000005</v>
      </c>
      <c r="H79" s="11">
        <f t="shared" si="14"/>
        <v>757.02002000000005</v>
      </c>
      <c r="I79" s="11">
        <f t="shared" si="11"/>
        <v>740.73999000000003</v>
      </c>
      <c r="J79" s="11">
        <f t="shared" si="11"/>
        <v>786.15997300000004</v>
      </c>
      <c r="K79" s="11">
        <f t="shared" si="11"/>
        <v>790.82000700000003</v>
      </c>
      <c r="L79" s="11">
        <f t="shared" si="11"/>
        <v>757.11999500000002</v>
      </c>
      <c r="M79" s="11">
        <f t="shared" si="12"/>
        <v>801.34002699999996</v>
      </c>
      <c r="N79" s="11">
        <f t="shared" si="12"/>
        <v>848.28002900000001</v>
      </c>
      <c r="O79" s="11">
        <f t="shared" si="13"/>
        <v>885.14001499999995</v>
      </c>
      <c r="P79" s="11">
        <f t="shared" si="13"/>
        <v>954.30999799999995</v>
      </c>
      <c r="Q79" s="11">
        <f t="shared" si="13"/>
        <v>899.46997099999999</v>
      </c>
      <c r="R79" s="11">
        <f t="shared" si="13"/>
        <v>947.28002900000001</v>
      </c>
      <c r="S79" s="11">
        <f t="shared" si="13"/>
        <v>914.61999500000002</v>
      </c>
      <c r="T79" s="11">
        <f t="shared" si="13"/>
        <v>955.40002400000003</v>
      </c>
      <c r="U79" s="12" cm="1">
        <f t="array" ref="U79">quota_mese*SUMPRODUCT(1/C79:T79)</f>
        <v>190.83721727058804</v>
      </c>
      <c r="V79" s="13">
        <f t="shared" si="19"/>
        <v>182325.88196041304</v>
      </c>
      <c r="W79" s="14">
        <f t="shared" si="20"/>
        <v>0.21550587973608692</v>
      </c>
      <c r="X79" s="13">
        <f t="shared" si="16"/>
        <v>213694.58946293345</v>
      </c>
      <c r="Y79" s="14">
        <f t="shared" si="21"/>
        <v>0.42463059641955625</v>
      </c>
      <c r="Z79" s="6" t="str">
        <f t="shared" si="17"/>
        <v>Il PAC NON conviene</v>
      </c>
    </row>
    <row r="80" spans="1:26" x14ac:dyDescent="0.25">
      <c r="A80" s="7">
        <v>35277</v>
      </c>
      <c r="B80" s="8">
        <v>639.95001200000002</v>
      </c>
      <c r="C80" s="11">
        <f t="shared" si="15"/>
        <v>639.95001200000002</v>
      </c>
      <c r="D80" s="11">
        <f t="shared" si="18"/>
        <v>651.98999000000003</v>
      </c>
      <c r="E80" s="11">
        <f t="shared" si="18"/>
        <v>687.330017</v>
      </c>
      <c r="F80" s="11">
        <f t="shared" si="18"/>
        <v>705.27002000000005</v>
      </c>
      <c r="G80" s="11">
        <f t="shared" si="18"/>
        <v>757.02002000000005</v>
      </c>
      <c r="H80" s="11">
        <f t="shared" si="14"/>
        <v>740.73999000000003</v>
      </c>
      <c r="I80" s="11">
        <f t="shared" si="11"/>
        <v>786.15997300000004</v>
      </c>
      <c r="J80" s="11">
        <f t="shared" si="11"/>
        <v>790.82000700000003</v>
      </c>
      <c r="K80" s="11">
        <f t="shared" si="11"/>
        <v>757.11999500000002</v>
      </c>
      <c r="L80" s="11">
        <f t="shared" si="11"/>
        <v>801.34002699999996</v>
      </c>
      <c r="M80" s="11">
        <f t="shared" si="12"/>
        <v>848.28002900000001</v>
      </c>
      <c r="N80" s="11">
        <f t="shared" si="12"/>
        <v>885.14001499999995</v>
      </c>
      <c r="O80" s="11">
        <f t="shared" si="13"/>
        <v>954.30999799999995</v>
      </c>
      <c r="P80" s="11">
        <f t="shared" si="13"/>
        <v>899.46997099999999</v>
      </c>
      <c r="Q80" s="11">
        <f t="shared" si="13"/>
        <v>947.28002900000001</v>
      </c>
      <c r="R80" s="11">
        <f t="shared" si="13"/>
        <v>914.61999500000002</v>
      </c>
      <c r="S80" s="11">
        <f t="shared" si="13"/>
        <v>955.40002400000003</v>
      </c>
      <c r="T80" s="11">
        <f t="shared" si="13"/>
        <v>970.42999299999997</v>
      </c>
      <c r="U80" s="12" cm="1">
        <f t="array" ref="U80">quota_mese*SUMPRODUCT(1/C80:T80)</f>
        <v>186.99834931749518</v>
      </c>
      <c r="V80" s="13">
        <f t="shared" si="19"/>
        <v>181468.80681918841</v>
      </c>
      <c r="W80" s="14">
        <f t="shared" si="20"/>
        <v>0.20979204546125607</v>
      </c>
      <c r="X80" s="13">
        <f t="shared" si="16"/>
        <v>227462.29583631913</v>
      </c>
      <c r="Y80" s="14">
        <f t="shared" si="21"/>
        <v>0.51641530557546078</v>
      </c>
      <c r="Z80" s="6" t="str">
        <f t="shared" si="17"/>
        <v>Il PAC NON conviene</v>
      </c>
    </row>
    <row r="81" spans="1:26" x14ac:dyDescent="0.25">
      <c r="A81" s="7">
        <v>35307</v>
      </c>
      <c r="B81" s="8">
        <v>651.98999000000003</v>
      </c>
      <c r="C81" s="11">
        <f t="shared" si="15"/>
        <v>651.98999000000003</v>
      </c>
      <c r="D81" s="11">
        <f t="shared" si="18"/>
        <v>687.330017</v>
      </c>
      <c r="E81" s="11">
        <f t="shared" si="18"/>
        <v>705.27002000000005</v>
      </c>
      <c r="F81" s="11">
        <f t="shared" si="18"/>
        <v>757.02002000000005</v>
      </c>
      <c r="G81" s="11">
        <f t="shared" si="18"/>
        <v>740.73999000000003</v>
      </c>
      <c r="H81" s="11">
        <f t="shared" si="14"/>
        <v>786.15997300000004</v>
      </c>
      <c r="I81" s="11">
        <f t="shared" si="11"/>
        <v>790.82000700000003</v>
      </c>
      <c r="J81" s="11">
        <f t="shared" si="11"/>
        <v>757.11999500000002</v>
      </c>
      <c r="K81" s="11">
        <f t="shared" si="11"/>
        <v>801.34002699999996</v>
      </c>
      <c r="L81" s="11">
        <f t="shared" ref="L81:N144" si="22">K82</f>
        <v>848.28002900000001</v>
      </c>
      <c r="M81" s="11">
        <f t="shared" si="12"/>
        <v>885.14001499999995</v>
      </c>
      <c r="N81" s="11">
        <f t="shared" si="12"/>
        <v>954.30999799999995</v>
      </c>
      <c r="O81" s="11">
        <f t="shared" si="13"/>
        <v>899.46997099999999</v>
      </c>
      <c r="P81" s="11">
        <f t="shared" si="13"/>
        <v>947.28002900000001</v>
      </c>
      <c r="Q81" s="11">
        <f t="shared" si="13"/>
        <v>914.61999500000002</v>
      </c>
      <c r="R81" s="11">
        <f t="shared" si="13"/>
        <v>955.40002400000003</v>
      </c>
      <c r="S81" s="11">
        <f t="shared" si="13"/>
        <v>970.42999299999997</v>
      </c>
      <c r="T81" s="11">
        <f t="shared" si="13"/>
        <v>980.28002900000001</v>
      </c>
      <c r="U81" s="12" cm="1">
        <f t="array" ref="U81">quota_mese*SUMPRODUCT(1/C81:T81)</f>
        <v>182.47747115602513</v>
      </c>
      <c r="V81" s="13">
        <f t="shared" si="19"/>
        <v>178879.02071667498</v>
      </c>
      <c r="W81" s="14">
        <f t="shared" si="20"/>
        <v>0.19252680477783324</v>
      </c>
      <c r="X81" s="13">
        <f t="shared" si="16"/>
        <v>225528.00902664164</v>
      </c>
      <c r="Y81" s="14">
        <f t="shared" si="21"/>
        <v>0.50352006017761086</v>
      </c>
      <c r="Z81" s="6" t="str">
        <f t="shared" si="17"/>
        <v>Il PAC NON conviene</v>
      </c>
    </row>
    <row r="82" spans="1:26" x14ac:dyDescent="0.25">
      <c r="A82" s="7">
        <v>35338</v>
      </c>
      <c r="B82" s="8">
        <v>687.330017</v>
      </c>
      <c r="C82" s="11">
        <f t="shared" si="15"/>
        <v>687.330017</v>
      </c>
      <c r="D82" s="11">
        <f t="shared" si="18"/>
        <v>705.27002000000005</v>
      </c>
      <c r="E82" s="11">
        <f t="shared" si="18"/>
        <v>757.02002000000005</v>
      </c>
      <c r="F82" s="11">
        <f t="shared" si="18"/>
        <v>740.73999000000003</v>
      </c>
      <c r="G82" s="11">
        <f t="shared" si="18"/>
        <v>786.15997300000004</v>
      </c>
      <c r="H82" s="11">
        <f t="shared" si="14"/>
        <v>790.82000700000003</v>
      </c>
      <c r="I82" s="11">
        <f t="shared" si="14"/>
        <v>757.11999500000002</v>
      </c>
      <c r="J82" s="11">
        <f t="shared" si="14"/>
        <v>801.34002699999996</v>
      </c>
      <c r="K82" s="11">
        <f t="shared" si="14"/>
        <v>848.28002900000001</v>
      </c>
      <c r="L82" s="11">
        <f t="shared" si="22"/>
        <v>885.14001499999995</v>
      </c>
      <c r="M82" s="11">
        <f t="shared" si="22"/>
        <v>954.30999799999995</v>
      </c>
      <c r="N82" s="11">
        <f t="shared" si="22"/>
        <v>899.46997099999999</v>
      </c>
      <c r="O82" s="11">
        <f t="shared" si="13"/>
        <v>947.28002900000001</v>
      </c>
      <c r="P82" s="11">
        <f t="shared" si="13"/>
        <v>914.61999500000002</v>
      </c>
      <c r="Q82" s="11">
        <f t="shared" si="13"/>
        <v>955.40002400000003</v>
      </c>
      <c r="R82" s="11">
        <f t="shared" si="13"/>
        <v>970.42999299999997</v>
      </c>
      <c r="S82" s="11">
        <f t="shared" si="13"/>
        <v>980.28002900000001</v>
      </c>
      <c r="T82" s="11">
        <f t="shared" si="13"/>
        <v>1049.339966</v>
      </c>
      <c r="U82" s="12" cm="1">
        <f t="array" ref="U82">quota_mese*SUMPRODUCT(1/C82:T82)</f>
        <v>177.63758882610819</v>
      </c>
      <c r="V82" s="13">
        <f t="shared" si="19"/>
        <v>186402.22141911034</v>
      </c>
      <c r="W82" s="14">
        <f t="shared" si="20"/>
        <v>0.24268147612740232</v>
      </c>
      <c r="X82" s="13">
        <f t="shared" si="16"/>
        <v>229003.52233561772</v>
      </c>
      <c r="Y82" s="14">
        <f t="shared" si="21"/>
        <v>0.52669014890411803</v>
      </c>
      <c r="Z82" s="6" t="str">
        <f t="shared" si="17"/>
        <v>Il PAC NON conviene</v>
      </c>
    </row>
    <row r="83" spans="1:26" x14ac:dyDescent="0.25">
      <c r="A83" s="7">
        <v>35369</v>
      </c>
      <c r="B83" s="8">
        <v>705.27002000000005</v>
      </c>
      <c r="C83" s="11">
        <f t="shared" si="15"/>
        <v>705.27002000000005</v>
      </c>
      <c r="D83" s="11">
        <f t="shared" si="18"/>
        <v>757.02002000000005</v>
      </c>
      <c r="E83" s="11">
        <f t="shared" si="18"/>
        <v>740.73999000000003</v>
      </c>
      <c r="F83" s="11">
        <f t="shared" si="18"/>
        <v>786.15997300000004</v>
      </c>
      <c r="G83" s="11">
        <f t="shared" si="18"/>
        <v>790.82000700000003</v>
      </c>
      <c r="H83" s="11">
        <f t="shared" si="14"/>
        <v>757.11999500000002</v>
      </c>
      <c r="I83" s="11">
        <f t="shared" si="14"/>
        <v>801.34002699999996</v>
      </c>
      <c r="J83" s="11">
        <f t="shared" si="14"/>
        <v>848.28002900000001</v>
      </c>
      <c r="K83" s="11">
        <f t="shared" si="14"/>
        <v>885.14001499999995</v>
      </c>
      <c r="L83" s="11">
        <f t="shared" si="22"/>
        <v>954.30999799999995</v>
      </c>
      <c r="M83" s="11">
        <f t="shared" si="22"/>
        <v>899.46997099999999</v>
      </c>
      <c r="N83" s="11">
        <f t="shared" si="22"/>
        <v>947.28002900000001</v>
      </c>
      <c r="O83" s="11">
        <f t="shared" si="13"/>
        <v>914.61999500000002</v>
      </c>
      <c r="P83" s="11">
        <f t="shared" si="13"/>
        <v>955.40002400000003</v>
      </c>
      <c r="Q83" s="11">
        <f t="shared" si="13"/>
        <v>970.42999299999997</v>
      </c>
      <c r="R83" s="11">
        <f t="shared" si="13"/>
        <v>980.28002900000001</v>
      </c>
      <c r="S83" s="11">
        <f t="shared" si="13"/>
        <v>1049.339966</v>
      </c>
      <c r="T83" s="11">
        <f t="shared" si="13"/>
        <v>1101.75</v>
      </c>
      <c r="U83" s="12" cm="1">
        <f t="array" ref="U83">quota_mese*SUMPRODUCT(1/C83:T83)</f>
        <v>173.07710339615318</v>
      </c>
      <c r="V83" s="13">
        <f t="shared" si="19"/>
        <v>190687.69866671177</v>
      </c>
      <c r="W83" s="14">
        <f t="shared" si="20"/>
        <v>0.2712513244447452</v>
      </c>
      <c r="X83" s="13">
        <f t="shared" si="16"/>
        <v>234325.14542444324</v>
      </c>
      <c r="Y83" s="14">
        <f t="shared" si="21"/>
        <v>0.56216763616295484</v>
      </c>
      <c r="Z83" s="6" t="str">
        <f t="shared" si="17"/>
        <v>Il PAC NON conviene</v>
      </c>
    </row>
    <row r="84" spans="1:26" x14ac:dyDescent="0.25">
      <c r="A84" s="7">
        <v>35398</v>
      </c>
      <c r="B84" s="8">
        <v>757.02002000000005</v>
      </c>
      <c r="C84" s="11">
        <f t="shared" si="15"/>
        <v>757.02002000000005</v>
      </c>
      <c r="D84" s="11">
        <f t="shared" si="18"/>
        <v>740.73999000000003</v>
      </c>
      <c r="E84" s="11">
        <f t="shared" si="18"/>
        <v>786.15997300000004</v>
      </c>
      <c r="F84" s="11">
        <f t="shared" si="18"/>
        <v>790.82000700000003</v>
      </c>
      <c r="G84" s="11">
        <f t="shared" si="18"/>
        <v>757.11999500000002</v>
      </c>
      <c r="H84" s="11">
        <f t="shared" si="14"/>
        <v>801.34002699999996</v>
      </c>
      <c r="I84" s="11">
        <f t="shared" si="14"/>
        <v>848.28002900000001</v>
      </c>
      <c r="J84" s="11">
        <f t="shared" si="14"/>
        <v>885.14001499999995</v>
      </c>
      <c r="K84" s="11">
        <f t="shared" si="14"/>
        <v>954.30999799999995</v>
      </c>
      <c r="L84" s="11">
        <f t="shared" si="22"/>
        <v>899.46997099999999</v>
      </c>
      <c r="M84" s="11">
        <f t="shared" si="22"/>
        <v>947.28002900000001</v>
      </c>
      <c r="N84" s="11">
        <f t="shared" si="22"/>
        <v>914.61999500000002</v>
      </c>
      <c r="O84" s="11">
        <f t="shared" si="13"/>
        <v>955.40002400000003</v>
      </c>
      <c r="P84" s="11">
        <f t="shared" si="13"/>
        <v>970.42999299999997</v>
      </c>
      <c r="Q84" s="11">
        <f t="shared" si="13"/>
        <v>980.28002900000001</v>
      </c>
      <c r="R84" s="11">
        <f t="shared" si="13"/>
        <v>1049.339966</v>
      </c>
      <c r="S84" s="11">
        <f t="shared" si="13"/>
        <v>1101.75</v>
      </c>
      <c r="T84" s="11">
        <f t="shared" si="13"/>
        <v>1111.75</v>
      </c>
      <c r="U84" s="12" cm="1">
        <f t="array" ref="U84">quota_mese*SUMPRODUCT(1/C84:T84)</f>
        <v>168.75698794242899</v>
      </c>
      <c r="V84" s="13">
        <f t="shared" si="19"/>
        <v>187615.58134499544</v>
      </c>
      <c r="W84" s="14">
        <f t="shared" si="20"/>
        <v>0.25077054229996953</v>
      </c>
      <c r="X84" s="13">
        <f t="shared" si="16"/>
        <v>220288.09753274423</v>
      </c>
      <c r="Y84" s="14">
        <f t="shared" si="21"/>
        <v>0.46858731688496147</v>
      </c>
      <c r="Z84" s="6" t="str">
        <f t="shared" si="17"/>
        <v>Il PAC NON conviene</v>
      </c>
    </row>
    <row r="85" spans="1:26" x14ac:dyDescent="0.25">
      <c r="A85" s="7">
        <v>35430</v>
      </c>
      <c r="B85" s="8">
        <v>740.73999000000003</v>
      </c>
      <c r="C85" s="11">
        <f t="shared" si="15"/>
        <v>740.73999000000003</v>
      </c>
      <c r="D85" s="11">
        <f t="shared" si="18"/>
        <v>786.15997300000004</v>
      </c>
      <c r="E85" s="11">
        <f t="shared" si="18"/>
        <v>790.82000700000003</v>
      </c>
      <c r="F85" s="11">
        <f t="shared" si="18"/>
        <v>757.11999500000002</v>
      </c>
      <c r="G85" s="11">
        <f t="shared" si="18"/>
        <v>801.34002699999996</v>
      </c>
      <c r="H85" s="11">
        <f t="shared" si="14"/>
        <v>848.28002900000001</v>
      </c>
      <c r="I85" s="11">
        <f t="shared" si="14"/>
        <v>885.14001499999995</v>
      </c>
      <c r="J85" s="11">
        <f t="shared" si="14"/>
        <v>954.30999799999995</v>
      </c>
      <c r="K85" s="11">
        <f t="shared" si="14"/>
        <v>899.46997099999999</v>
      </c>
      <c r="L85" s="11">
        <f t="shared" si="22"/>
        <v>947.28002900000001</v>
      </c>
      <c r="M85" s="11">
        <f t="shared" si="22"/>
        <v>914.61999500000002</v>
      </c>
      <c r="N85" s="11">
        <f t="shared" si="22"/>
        <v>955.40002400000003</v>
      </c>
      <c r="O85" s="11">
        <f t="shared" si="13"/>
        <v>970.42999299999997</v>
      </c>
      <c r="P85" s="11">
        <f t="shared" si="13"/>
        <v>980.28002900000001</v>
      </c>
      <c r="Q85" s="11">
        <f t="shared" si="13"/>
        <v>1049.339966</v>
      </c>
      <c r="R85" s="11">
        <f t="shared" si="13"/>
        <v>1101.75</v>
      </c>
      <c r="S85" s="11">
        <f t="shared" si="13"/>
        <v>1111.75</v>
      </c>
      <c r="T85" s="11">
        <f t="shared" si="13"/>
        <v>1090.8199460000001</v>
      </c>
      <c r="U85" s="12" cm="1">
        <f t="array" ref="U85">quota_mese*SUMPRODUCT(1/C85:T85)</f>
        <v>165.38842586967058</v>
      </c>
      <c r="V85" s="13">
        <f t="shared" si="19"/>
        <v>180408.99377617909</v>
      </c>
      <c r="W85" s="14">
        <f t="shared" si="20"/>
        <v>0.20272662517452722</v>
      </c>
      <c r="X85" s="13">
        <f t="shared" si="16"/>
        <v>220891.26293829497</v>
      </c>
      <c r="Y85" s="14">
        <f t="shared" si="21"/>
        <v>0.47260841958863309</v>
      </c>
      <c r="Z85" s="6" t="str">
        <f t="shared" si="17"/>
        <v>Il PAC NON conviene</v>
      </c>
    </row>
    <row r="86" spans="1:26" x14ac:dyDescent="0.25">
      <c r="A86" s="7">
        <v>35461</v>
      </c>
      <c r="B86" s="8">
        <v>786.15997300000004</v>
      </c>
      <c r="C86" s="11">
        <f t="shared" si="15"/>
        <v>786.15997300000004</v>
      </c>
      <c r="D86" s="11">
        <f t="shared" si="18"/>
        <v>790.82000700000003</v>
      </c>
      <c r="E86" s="11">
        <f t="shared" si="18"/>
        <v>757.11999500000002</v>
      </c>
      <c r="F86" s="11">
        <f t="shared" si="18"/>
        <v>801.34002699999996</v>
      </c>
      <c r="G86" s="11">
        <f t="shared" si="18"/>
        <v>848.28002900000001</v>
      </c>
      <c r="H86" s="11">
        <f t="shared" si="14"/>
        <v>885.14001499999995</v>
      </c>
      <c r="I86" s="11">
        <f t="shared" si="14"/>
        <v>954.30999799999995</v>
      </c>
      <c r="J86" s="11">
        <f t="shared" si="14"/>
        <v>899.46997099999999</v>
      </c>
      <c r="K86" s="11">
        <f t="shared" si="14"/>
        <v>947.28002900000001</v>
      </c>
      <c r="L86" s="11">
        <f t="shared" si="22"/>
        <v>914.61999500000002</v>
      </c>
      <c r="M86" s="11">
        <f t="shared" si="22"/>
        <v>955.40002400000003</v>
      </c>
      <c r="N86" s="11">
        <f t="shared" si="22"/>
        <v>970.42999299999997</v>
      </c>
      <c r="O86" s="11">
        <f t="shared" si="13"/>
        <v>980.28002900000001</v>
      </c>
      <c r="P86" s="11">
        <f t="shared" si="13"/>
        <v>1049.339966</v>
      </c>
      <c r="Q86" s="11">
        <f t="shared" si="13"/>
        <v>1101.75</v>
      </c>
      <c r="R86" s="11">
        <f t="shared" si="13"/>
        <v>1111.75</v>
      </c>
      <c r="S86" s="11">
        <f t="shared" si="13"/>
        <v>1090.8199460000001</v>
      </c>
      <c r="T86" s="11">
        <f t="shared" si="13"/>
        <v>1133.839966</v>
      </c>
      <c r="U86" s="12" cm="1">
        <f t="array" ref="U86">quota_mese*SUMPRODUCT(1/C86:T86)</f>
        <v>161.48807013632774</v>
      </c>
      <c r="V86" s="13">
        <f t="shared" si="19"/>
        <v>183101.62795277947</v>
      </c>
      <c r="W86" s="14">
        <f t="shared" si="20"/>
        <v>0.22067751968519644</v>
      </c>
      <c r="X86" s="13">
        <f t="shared" si="16"/>
        <v>216337.64213533673</v>
      </c>
      <c r="Y86" s="14">
        <f t="shared" si="21"/>
        <v>0.44225094756891159</v>
      </c>
      <c r="Z86" s="6" t="str">
        <f t="shared" si="17"/>
        <v>Il PAC NON conviene</v>
      </c>
    </row>
    <row r="87" spans="1:26" x14ac:dyDescent="0.25">
      <c r="A87" s="7">
        <v>35489</v>
      </c>
      <c r="B87" s="8">
        <v>790.82000700000003</v>
      </c>
      <c r="C87" s="11">
        <f t="shared" si="15"/>
        <v>790.82000700000003</v>
      </c>
      <c r="D87" s="11">
        <f t="shared" si="18"/>
        <v>757.11999500000002</v>
      </c>
      <c r="E87" s="11">
        <f t="shared" si="18"/>
        <v>801.34002699999996</v>
      </c>
      <c r="F87" s="11">
        <f t="shared" si="18"/>
        <v>848.28002900000001</v>
      </c>
      <c r="G87" s="11">
        <f t="shared" si="18"/>
        <v>885.14001499999995</v>
      </c>
      <c r="H87" s="11">
        <f t="shared" si="14"/>
        <v>954.30999799999995</v>
      </c>
      <c r="I87" s="11">
        <f t="shared" si="14"/>
        <v>899.46997099999999</v>
      </c>
      <c r="J87" s="11">
        <f t="shared" si="14"/>
        <v>947.28002900000001</v>
      </c>
      <c r="K87" s="11">
        <f t="shared" si="14"/>
        <v>914.61999500000002</v>
      </c>
      <c r="L87" s="11">
        <f t="shared" si="22"/>
        <v>955.40002400000003</v>
      </c>
      <c r="M87" s="11">
        <f t="shared" si="22"/>
        <v>970.42999299999997</v>
      </c>
      <c r="N87" s="11">
        <f t="shared" si="22"/>
        <v>980.28002900000001</v>
      </c>
      <c r="O87" s="11">
        <f t="shared" si="13"/>
        <v>1049.339966</v>
      </c>
      <c r="P87" s="11">
        <f t="shared" si="13"/>
        <v>1101.75</v>
      </c>
      <c r="Q87" s="11">
        <f t="shared" si="13"/>
        <v>1111.75</v>
      </c>
      <c r="R87" s="11">
        <f t="shared" si="13"/>
        <v>1090.8199460000001</v>
      </c>
      <c r="S87" s="11">
        <f t="shared" si="13"/>
        <v>1133.839966</v>
      </c>
      <c r="T87" s="11">
        <f t="shared" si="13"/>
        <v>1120.670044</v>
      </c>
      <c r="U87" s="12" cm="1">
        <f t="array" ref="U87">quota_mese*SUMPRODUCT(1/C87:T87)</f>
        <v>158.32404984449624</v>
      </c>
      <c r="V87" s="13">
        <f t="shared" si="19"/>
        <v>177429.01990548978</v>
      </c>
      <c r="W87" s="14">
        <f t="shared" si="20"/>
        <v>0.18286013270326529</v>
      </c>
      <c r="X87" s="13">
        <f t="shared" si="16"/>
        <v>212564.81261481286</v>
      </c>
      <c r="Y87" s="14">
        <f t="shared" si="21"/>
        <v>0.41709875076541914</v>
      </c>
      <c r="Z87" s="6" t="str">
        <f t="shared" si="17"/>
        <v>Il PAC NON conviene</v>
      </c>
    </row>
    <row r="88" spans="1:26" x14ac:dyDescent="0.25">
      <c r="A88" s="7">
        <v>35520</v>
      </c>
      <c r="B88" s="8">
        <v>757.11999500000002</v>
      </c>
      <c r="C88" s="11">
        <f t="shared" si="15"/>
        <v>757.11999500000002</v>
      </c>
      <c r="D88" s="11">
        <f t="shared" si="18"/>
        <v>801.34002699999996</v>
      </c>
      <c r="E88" s="11">
        <f t="shared" si="18"/>
        <v>848.28002900000001</v>
      </c>
      <c r="F88" s="11">
        <f t="shared" si="18"/>
        <v>885.14001499999995</v>
      </c>
      <c r="G88" s="11">
        <f t="shared" si="18"/>
        <v>954.30999799999995</v>
      </c>
      <c r="H88" s="11">
        <f t="shared" si="14"/>
        <v>899.46997099999999</v>
      </c>
      <c r="I88" s="11">
        <f t="shared" si="14"/>
        <v>947.28002900000001</v>
      </c>
      <c r="J88" s="11">
        <f t="shared" si="14"/>
        <v>914.61999500000002</v>
      </c>
      <c r="K88" s="11">
        <f t="shared" si="14"/>
        <v>955.40002400000003</v>
      </c>
      <c r="L88" s="11">
        <f t="shared" si="22"/>
        <v>970.42999299999997</v>
      </c>
      <c r="M88" s="11">
        <f t="shared" si="22"/>
        <v>980.28002900000001</v>
      </c>
      <c r="N88" s="11">
        <f t="shared" si="22"/>
        <v>1049.339966</v>
      </c>
      <c r="O88" s="11">
        <f t="shared" si="13"/>
        <v>1101.75</v>
      </c>
      <c r="P88" s="11">
        <f t="shared" si="13"/>
        <v>1111.75</v>
      </c>
      <c r="Q88" s="11">
        <f t="shared" si="13"/>
        <v>1090.8199460000001</v>
      </c>
      <c r="R88" s="11">
        <f t="shared" si="13"/>
        <v>1133.839966</v>
      </c>
      <c r="S88" s="11">
        <f t="shared" si="13"/>
        <v>1120.670044</v>
      </c>
      <c r="T88" s="11">
        <f t="shared" si="13"/>
        <v>957.28002900000001</v>
      </c>
      <c r="U88" s="12" cm="1">
        <f t="array" ref="U88">quota_mese*SUMPRODUCT(1/C88:T88)</f>
        <v>156.49168456077237</v>
      </c>
      <c r="V88" s="13">
        <f t="shared" si="19"/>
        <v>149806.36433459504</v>
      </c>
      <c r="W88" s="14">
        <f t="shared" si="20"/>
        <v>-1.2909044360330801E-3</v>
      </c>
      <c r="X88" s="13">
        <f t="shared" si="16"/>
        <v>189655.54376885796</v>
      </c>
      <c r="Y88" s="14">
        <f t="shared" si="21"/>
        <v>0.26437029179238647</v>
      </c>
      <c r="Z88" s="6" t="str">
        <f t="shared" si="17"/>
        <v>Il PAC NON conviene</v>
      </c>
    </row>
    <row r="89" spans="1:26" x14ac:dyDescent="0.25">
      <c r="A89" s="7">
        <v>35550</v>
      </c>
      <c r="B89" s="8">
        <v>801.34002699999996</v>
      </c>
      <c r="C89" s="11">
        <f t="shared" si="15"/>
        <v>801.34002699999996</v>
      </c>
      <c r="D89" s="11">
        <f t="shared" si="18"/>
        <v>848.28002900000001</v>
      </c>
      <c r="E89" s="11">
        <f t="shared" si="18"/>
        <v>885.14001499999995</v>
      </c>
      <c r="F89" s="11">
        <f t="shared" si="18"/>
        <v>954.30999799999995</v>
      </c>
      <c r="G89" s="11">
        <f t="shared" si="18"/>
        <v>899.46997099999999</v>
      </c>
      <c r="H89" s="11">
        <f t="shared" si="14"/>
        <v>947.28002900000001</v>
      </c>
      <c r="I89" s="11">
        <f t="shared" si="14"/>
        <v>914.61999500000002</v>
      </c>
      <c r="J89" s="11">
        <f t="shared" si="14"/>
        <v>955.40002400000003</v>
      </c>
      <c r="K89" s="11">
        <f t="shared" si="14"/>
        <v>970.42999299999997</v>
      </c>
      <c r="L89" s="11">
        <f t="shared" si="22"/>
        <v>980.28002900000001</v>
      </c>
      <c r="M89" s="11">
        <f t="shared" si="22"/>
        <v>1049.339966</v>
      </c>
      <c r="N89" s="11">
        <f t="shared" si="22"/>
        <v>1101.75</v>
      </c>
      <c r="O89" s="11">
        <f t="shared" si="13"/>
        <v>1111.75</v>
      </c>
      <c r="P89" s="11">
        <f t="shared" si="13"/>
        <v>1090.8199460000001</v>
      </c>
      <c r="Q89" s="11">
        <f t="shared" si="13"/>
        <v>1133.839966</v>
      </c>
      <c r="R89" s="11">
        <f t="shared" si="13"/>
        <v>1120.670044</v>
      </c>
      <c r="S89" s="11">
        <f t="shared" si="13"/>
        <v>957.28002900000001</v>
      </c>
      <c r="T89" s="11">
        <f t="shared" si="13"/>
        <v>1017.01001</v>
      </c>
      <c r="U89" s="12" cm="1">
        <f t="array" ref="U89">quota_mese*SUMPRODUCT(1/C89:T89)</f>
        <v>153.67901699682432</v>
      </c>
      <c r="V89" s="13">
        <f t="shared" si="19"/>
        <v>156293.09861273045</v>
      </c>
      <c r="W89" s="14">
        <f t="shared" si="20"/>
        <v>4.1953990751536274E-2</v>
      </c>
      <c r="X89" s="13">
        <f t="shared" si="16"/>
        <v>190370.49986272556</v>
      </c>
      <c r="Y89" s="14">
        <f t="shared" si="21"/>
        <v>0.26913666575150375</v>
      </c>
      <c r="Z89" s="6" t="str">
        <f t="shared" si="17"/>
        <v>Il PAC NON conviene</v>
      </c>
    </row>
    <row r="90" spans="1:26" x14ac:dyDescent="0.25">
      <c r="A90" s="7">
        <v>35580</v>
      </c>
      <c r="B90" s="8">
        <v>848.28002900000001</v>
      </c>
      <c r="C90" s="11">
        <f t="shared" si="15"/>
        <v>848.28002900000001</v>
      </c>
      <c r="D90" s="11">
        <f t="shared" si="18"/>
        <v>885.14001499999995</v>
      </c>
      <c r="E90" s="11">
        <f t="shared" si="18"/>
        <v>954.30999799999995</v>
      </c>
      <c r="F90" s="11">
        <f t="shared" si="18"/>
        <v>899.46997099999999</v>
      </c>
      <c r="G90" s="11">
        <f t="shared" si="18"/>
        <v>947.28002900000001</v>
      </c>
      <c r="H90" s="11">
        <f t="shared" si="14"/>
        <v>914.61999500000002</v>
      </c>
      <c r="I90" s="11">
        <f t="shared" si="14"/>
        <v>955.40002400000003</v>
      </c>
      <c r="J90" s="11">
        <f t="shared" si="14"/>
        <v>970.42999299999997</v>
      </c>
      <c r="K90" s="11">
        <f t="shared" si="14"/>
        <v>980.28002900000001</v>
      </c>
      <c r="L90" s="11">
        <f t="shared" si="22"/>
        <v>1049.339966</v>
      </c>
      <c r="M90" s="11">
        <f t="shared" si="22"/>
        <v>1101.75</v>
      </c>
      <c r="N90" s="11">
        <f t="shared" si="22"/>
        <v>1111.75</v>
      </c>
      <c r="O90" s="11">
        <f t="shared" si="13"/>
        <v>1090.8199460000001</v>
      </c>
      <c r="P90" s="11">
        <f t="shared" si="13"/>
        <v>1133.839966</v>
      </c>
      <c r="Q90" s="11">
        <f t="shared" si="13"/>
        <v>1120.670044</v>
      </c>
      <c r="R90" s="11">
        <f t="shared" si="13"/>
        <v>957.28002900000001</v>
      </c>
      <c r="S90" s="11">
        <f t="shared" si="13"/>
        <v>1017.01001</v>
      </c>
      <c r="T90" s="11">
        <f t="shared" si="13"/>
        <v>1098.670044</v>
      </c>
      <c r="U90" s="12" cm="1">
        <f t="array" ref="U90">quota_mese*SUMPRODUCT(1/C90:T90)</f>
        <v>150.86469756084273</v>
      </c>
      <c r="V90" s="13">
        <f t="shared" si="19"/>
        <v>165750.52390721778</v>
      </c>
      <c r="W90" s="14">
        <f t="shared" si="20"/>
        <v>0.10500349271478515</v>
      </c>
      <c r="X90" s="13">
        <f t="shared" si="16"/>
        <v>194276.06564577037</v>
      </c>
      <c r="Y90" s="14">
        <f t="shared" si="21"/>
        <v>0.29517377097180253</v>
      </c>
      <c r="Z90" s="6" t="str">
        <f t="shared" si="17"/>
        <v>Il PAC NON conviene</v>
      </c>
    </row>
    <row r="91" spans="1:26" x14ac:dyDescent="0.25">
      <c r="A91" s="7">
        <v>35611</v>
      </c>
      <c r="B91" s="8">
        <v>885.14001499999995</v>
      </c>
      <c r="C91" s="11">
        <f t="shared" si="15"/>
        <v>885.14001499999995</v>
      </c>
      <c r="D91" s="11">
        <f t="shared" si="18"/>
        <v>954.30999799999995</v>
      </c>
      <c r="E91" s="11">
        <f t="shared" si="18"/>
        <v>899.46997099999999</v>
      </c>
      <c r="F91" s="11">
        <f t="shared" si="18"/>
        <v>947.28002900000001</v>
      </c>
      <c r="G91" s="11">
        <f t="shared" si="18"/>
        <v>914.61999500000002</v>
      </c>
      <c r="H91" s="11">
        <f t="shared" si="14"/>
        <v>955.40002400000003</v>
      </c>
      <c r="I91" s="11">
        <f t="shared" si="14"/>
        <v>970.42999299999997</v>
      </c>
      <c r="J91" s="11">
        <f t="shared" si="14"/>
        <v>980.28002900000001</v>
      </c>
      <c r="K91" s="11">
        <f t="shared" si="14"/>
        <v>1049.339966</v>
      </c>
      <c r="L91" s="11">
        <f t="shared" si="22"/>
        <v>1101.75</v>
      </c>
      <c r="M91" s="11">
        <f t="shared" si="22"/>
        <v>1111.75</v>
      </c>
      <c r="N91" s="11">
        <f t="shared" si="22"/>
        <v>1090.8199460000001</v>
      </c>
      <c r="O91" s="11">
        <f t="shared" si="13"/>
        <v>1133.839966</v>
      </c>
      <c r="P91" s="11">
        <f t="shared" si="13"/>
        <v>1120.670044</v>
      </c>
      <c r="Q91" s="11">
        <f t="shared" si="13"/>
        <v>957.28002900000001</v>
      </c>
      <c r="R91" s="11">
        <f t="shared" si="13"/>
        <v>1017.01001</v>
      </c>
      <c r="S91" s="11">
        <f t="shared" si="13"/>
        <v>1098.670044</v>
      </c>
      <c r="T91" s="11">
        <f t="shared" si="13"/>
        <v>1163.630005</v>
      </c>
      <c r="U91" s="12" cm="1">
        <f t="array" ref="U91">quota_mese*SUMPRODUCT(1/C91:T91)</f>
        <v>148.20239504618257</v>
      </c>
      <c r="V91" s="13">
        <f t="shared" si="19"/>
        <v>172452.7536886014</v>
      </c>
      <c r="W91" s="14">
        <f t="shared" si="20"/>
        <v>0.14968502459067601</v>
      </c>
      <c r="X91" s="13">
        <f t="shared" si="16"/>
        <v>197194.22666706581</v>
      </c>
      <c r="Y91" s="14">
        <f t="shared" si="21"/>
        <v>0.31462817778043872</v>
      </c>
      <c r="Z91" s="6" t="str">
        <f t="shared" si="17"/>
        <v>Il PAC NON conviene</v>
      </c>
    </row>
    <row r="92" spans="1:26" x14ac:dyDescent="0.25">
      <c r="A92" s="7">
        <v>35642</v>
      </c>
      <c r="B92" s="8">
        <v>954.30999799999995</v>
      </c>
      <c r="C92" s="11">
        <f t="shared" si="15"/>
        <v>954.30999799999995</v>
      </c>
      <c r="D92" s="11">
        <f t="shared" si="18"/>
        <v>899.46997099999999</v>
      </c>
      <c r="E92" s="11">
        <f t="shared" si="18"/>
        <v>947.28002900000001</v>
      </c>
      <c r="F92" s="11">
        <f t="shared" si="18"/>
        <v>914.61999500000002</v>
      </c>
      <c r="G92" s="11">
        <f t="shared" si="18"/>
        <v>955.40002400000003</v>
      </c>
      <c r="H92" s="11">
        <f t="shared" si="14"/>
        <v>970.42999299999997</v>
      </c>
      <c r="I92" s="11">
        <f t="shared" si="14"/>
        <v>980.28002900000001</v>
      </c>
      <c r="J92" s="11">
        <f t="shared" si="14"/>
        <v>1049.339966</v>
      </c>
      <c r="K92" s="11">
        <f t="shared" si="14"/>
        <v>1101.75</v>
      </c>
      <c r="L92" s="11">
        <f t="shared" si="22"/>
        <v>1111.75</v>
      </c>
      <c r="M92" s="11">
        <f t="shared" si="22"/>
        <v>1090.8199460000001</v>
      </c>
      <c r="N92" s="11">
        <f t="shared" si="22"/>
        <v>1133.839966</v>
      </c>
      <c r="O92" s="11">
        <f t="shared" si="13"/>
        <v>1120.670044</v>
      </c>
      <c r="P92" s="11">
        <f t="shared" si="13"/>
        <v>957.28002900000001</v>
      </c>
      <c r="Q92" s="11">
        <f t="shared" si="13"/>
        <v>1017.01001</v>
      </c>
      <c r="R92" s="11">
        <f t="shared" si="13"/>
        <v>1098.670044</v>
      </c>
      <c r="S92" s="11">
        <f t="shared" si="13"/>
        <v>1163.630005</v>
      </c>
      <c r="T92" s="11">
        <f t="shared" si="13"/>
        <v>1229.2299800000001</v>
      </c>
      <c r="U92" s="12" cm="1">
        <f t="array" ref="U92">quota_mese*SUMPRODUCT(1/C92:T92)</f>
        <v>145.56700050130291</v>
      </c>
      <c r="V92" s="13">
        <f t="shared" si="19"/>
        <v>178935.32111487657</v>
      </c>
      <c r="W92" s="14">
        <f t="shared" si="20"/>
        <v>0.19290214076584378</v>
      </c>
      <c r="X92" s="13">
        <f t="shared" si="16"/>
        <v>193212.37059909751</v>
      </c>
      <c r="Y92" s="14">
        <f t="shared" si="21"/>
        <v>0.28808247066065018</v>
      </c>
      <c r="Z92" s="6" t="str">
        <f t="shared" si="17"/>
        <v>Il PAC NON conviene</v>
      </c>
    </row>
    <row r="93" spans="1:26" x14ac:dyDescent="0.25">
      <c r="A93" s="7">
        <v>35671</v>
      </c>
      <c r="B93" s="8">
        <v>899.46997099999999</v>
      </c>
      <c r="C93" s="11">
        <f t="shared" si="15"/>
        <v>899.46997099999999</v>
      </c>
      <c r="D93" s="11">
        <f t="shared" si="18"/>
        <v>947.28002900000001</v>
      </c>
      <c r="E93" s="11">
        <f t="shared" si="18"/>
        <v>914.61999500000002</v>
      </c>
      <c r="F93" s="11">
        <f t="shared" si="18"/>
        <v>955.40002400000003</v>
      </c>
      <c r="G93" s="11">
        <f t="shared" si="18"/>
        <v>970.42999299999997</v>
      </c>
      <c r="H93" s="11">
        <f t="shared" si="14"/>
        <v>980.28002900000001</v>
      </c>
      <c r="I93" s="11">
        <f t="shared" si="14"/>
        <v>1049.339966</v>
      </c>
      <c r="J93" s="11">
        <f t="shared" si="14"/>
        <v>1101.75</v>
      </c>
      <c r="K93" s="11">
        <f t="shared" si="14"/>
        <v>1111.75</v>
      </c>
      <c r="L93" s="11">
        <f t="shared" si="22"/>
        <v>1090.8199460000001</v>
      </c>
      <c r="M93" s="11">
        <f t="shared" si="22"/>
        <v>1133.839966</v>
      </c>
      <c r="N93" s="11">
        <f t="shared" si="22"/>
        <v>1120.670044</v>
      </c>
      <c r="O93" s="11">
        <f t="shared" si="13"/>
        <v>957.28002900000001</v>
      </c>
      <c r="P93" s="11">
        <f t="shared" si="13"/>
        <v>1017.01001</v>
      </c>
      <c r="Q93" s="11">
        <f t="shared" si="13"/>
        <v>1098.670044</v>
      </c>
      <c r="R93" s="11">
        <f t="shared" si="13"/>
        <v>1163.630005</v>
      </c>
      <c r="S93" s="11">
        <f t="shared" si="13"/>
        <v>1229.2299800000001</v>
      </c>
      <c r="T93" s="11">
        <f t="shared" si="13"/>
        <v>1279.6400149999999</v>
      </c>
      <c r="U93" s="12" cm="1">
        <f t="array" ref="U93">quota_mese*SUMPRODUCT(1/C93:T93)</f>
        <v>143.34693594252354</v>
      </c>
      <c r="V93" s="13">
        <f t="shared" si="19"/>
        <v>183432.47525969485</v>
      </c>
      <c r="W93" s="14">
        <f t="shared" si="20"/>
        <v>0.22288316839796574</v>
      </c>
      <c r="X93" s="13">
        <f t="shared" si="16"/>
        <v>213399.01101601089</v>
      </c>
      <c r="Y93" s="14">
        <f t="shared" si="21"/>
        <v>0.4226600734400725</v>
      </c>
      <c r="Z93" s="6" t="str">
        <f t="shared" si="17"/>
        <v>Il PAC NON conviene</v>
      </c>
    </row>
    <row r="94" spans="1:26" x14ac:dyDescent="0.25">
      <c r="A94" s="7">
        <v>35703</v>
      </c>
      <c r="B94" s="8">
        <v>947.28002900000001</v>
      </c>
      <c r="C94" s="11">
        <f t="shared" si="15"/>
        <v>947.28002900000001</v>
      </c>
      <c r="D94" s="11">
        <f t="shared" si="18"/>
        <v>914.61999500000002</v>
      </c>
      <c r="E94" s="11">
        <f t="shared" si="18"/>
        <v>955.40002400000003</v>
      </c>
      <c r="F94" s="11">
        <f t="shared" si="18"/>
        <v>970.42999299999997</v>
      </c>
      <c r="G94" s="11">
        <f t="shared" si="18"/>
        <v>980.28002900000001</v>
      </c>
      <c r="H94" s="11">
        <f t="shared" si="14"/>
        <v>1049.339966</v>
      </c>
      <c r="I94" s="11">
        <f t="shared" si="14"/>
        <v>1101.75</v>
      </c>
      <c r="J94" s="11">
        <f t="shared" si="14"/>
        <v>1111.75</v>
      </c>
      <c r="K94" s="11">
        <f t="shared" si="14"/>
        <v>1090.8199460000001</v>
      </c>
      <c r="L94" s="11">
        <f t="shared" si="22"/>
        <v>1133.839966</v>
      </c>
      <c r="M94" s="11">
        <f t="shared" si="22"/>
        <v>1120.670044</v>
      </c>
      <c r="N94" s="11">
        <f t="shared" si="22"/>
        <v>957.28002900000001</v>
      </c>
      <c r="O94" s="11">
        <f t="shared" si="13"/>
        <v>1017.01001</v>
      </c>
      <c r="P94" s="11">
        <f t="shared" si="13"/>
        <v>1098.670044</v>
      </c>
      <c r="Q94" s="11">
        <f t="shared" si="13"/>
        <v>1163.630005</v>
      </c>
      <c r="R94" s="11">
        <f t="shared" si="13"/>
        <v>1229.2299800000001</v>
      </c>
      <c r="S94" s="11">
        <f t="shared" si="13"/>
        <v>1279.6400149999999</v>
      </c>
      <c r="T94" s="11">
        <f t="shared" si="13"/>
        <v>1238.329956</v>
      </c>
      <c r="U94" s="12" cm="1">
        <f t="array" ref="U94">quota_mese*SUMPRODUCT(1/C94:T94)</f>
        <v>140.81171395118525</v>
      </c>
      <c r="V94" s="13">
        <f t="shared" si="19"/>
        <v>174371.36354145582</v>
      </c>
      <c r="W94" s="14">
        <f t="shared" si="20"/>
        <v>0.16247575694303884</v>
      </c>
      <c r="X94" s="13">
        <f t="shared" si="16"/>
        <v>196087.2051700353</v>
      </c>
      <c r="Y94" s="14">
        <f t="shared" si="21"/>
        <v>0.30724803446690196</v>
      </c>
      <c r="Z94" s="6" t="str">
        <f t="shared" si="17"/>
        <v>Il PAC NON conviene</v>
      </c>
    </row>
    <row r="95" spans="1:26" x14ac:dyDescent="0.25">
      <c r="A95" s="7">
        <v>35734</v>
      </c>
      <c r="B95" s="8">
        <v>914.61999500000002</v>
      </c>
      <c r="C95" s="11">
        <f t="shared" si="15"/>
        <v>914.61999500000002</v>
      </c>
      <c r="D95" s="11">
        <f t="shared" si="18"/>
        <v>955.40002400000003</v>
      </c>
      <c r="E95" s="11">
        <f t="shared" si="18"/>
        <v>970.42999299999997</v>
      </c>
      <c r="F95" s="11">
        <f t="shared" si="18"/>
        <v>980.28002900000001</v>
      </c>
      <c r="G95" s="11">
        <f t="shared" si="18"/>
        <v>1049.339966</v>
      </c>
      <c r="H95" s="11">
        <f t="shared" si="14"/>
        <v>1101.75</v>
      </c>
      <c r="I95" s="11">
        <f t="shared" si="14"/>
        <v>1111.75</v>
      </c>
      <c r="J95" s="11">
        <f t="shared" si="14"/>
        <v>1090.8199460000001</v>
      </c>
      <c r="K95" s="11">
        <f t="shared" si="14"/>
        <v>1133.839966</v>
      </c>
      <c r="L95" s="11">
        <f t="shared" si="22"/>
        <v>1120.670044</v>
      </c>
      <c r="M95" s="11">
        <f t="shared" si="22"/>
        <v>957.28002900000001</v>
      </c>
      <c r="N95" s="11">
        <f t="shared" si="22"/>
        <v>1017.01001</v>
      </c>
      <c r="O95" s="11">
        <f t="shared" si="13"/>
        <v>1098.670044</v>
      </c>
      <c r="P95" s="11">
        <f t="shared" si="13"/>
        <v>1163.630005</v>
      </c>
      <c r="Q95" s="11">
        <f t="shared" si="13"/>
        <v>1229.2299800000001</v>
      </c>
      <c r="R95" s="11">
        <f t="shared" si="13"/>
        <v>1279.6400149999999</v>
      </c>
      <c r="S95" s="11">
        <f t="shared" si="13"/>
        <v>1238.329956</v>
      </c>
      <c r="T95" s="11">
        <f t="shared" si="13"/>
        <v>1286.369995</v>
      </c>
      <c r="U95" s="12" cm="1">
        <f t="array" ref="U95">quota_mese*SUMPRODUCT(1/C95:T95)</f>
        <v>138.49277449599663</v>
      </c>
      <c r="V95" s="13">
        <f t="shared" si="19"/>
        <v>178152.94963595131</v>
      </c>
      <c r="W95" s="14">
        <f t="shared" si="20"/>
        <v>0.18768633090634212</v>
      </c>
      <c r="X95" s="13">
        <f t="shared" si="16"/>
        <v>210967.94330414786</v>
      </c>
      <c r="Y95" s="14">
        <f t="shared" si="21"/>
        <v>0.40645295536098569</v>
      </c>
      <c r="Z95" s="6" t="str">
        <f t="shared" si="17"/>
        <v>Il PAC NON conviene</v>
      </c>
    </row>
    <row r="96" spans="1:26" x14ac:dyDescent="0.25">
      <c r="A96" s="7">
        <v>35762</v>
      </c>
      <c r="B96" s="8">
        <v>955.40002400000003</v>
      </c>
      <c r="C96" s="11">
        <f t="shared" si="15"/>
        <v>955.40002400000003</v>
      </c>
      <c r="D96" s="11">
        <f t="shared" si="18"/>
        <v>970.42999299999997</v>
      </c>
      <c r="E96" s="11">
        <f t="shared" si="18"/>
        <v>980.28002900000001</v>
      </c>
      <c r="F96" s="11">
        <f t="shared" si="18"/>
        <v>1049.339966</v>
      </c>
      <c r="G96" s="11">
        <f t="shared" si="18"/>
        <v>1101.75</v>
      </c>
      <c r="H96" s="11">
        <f t="shared" si="14"/>
        <v>1111.75</v>
      </c>
      <c r="I96" s="11">
        <f t="shared" si="14"/>
        <v>1090.8199460000001</v>
      </c>
      <c r="J96" s="11">
        <f t="shared" si="14"/>
        <v>1133.839966</v>
      </c>
      <c r="K96" s="11">
        <f t="shared" si="14"/>
        <v>1120.670044</v>
      </c>
      <c r="L96" s="11">
        <f t="shared" si="22"/>
        <v>957.28002900000001</v>
      </c>
      <c r="M96" s="11">
        <f t="shared" si="22"/>
        <v>1017.01001</v>
      </c>
      <c r="N96" s="11">
        <f t="shared" si="22"/>
        <v>1098.670044</v>
      </c>
      <c r="O96" s="11">
        <f t="shared" si="13"/>
        <v>1163.630005</v>
      </c>
      <c r="P96" s="11">
        <f t="shared" si="13"/>
        <v>1229.2299800000001</v>
      </c>
      <c r="Q96" s="11">
        <f t="shared" si="13"/>
        <v>1279.6400149999999</v>
      </c>
      <c r="R96" s="11">
        <f t="shared" si="13"/>
        <v>1238.329956</v>
      </c>
      <c r="S96" s="11">
        <f t="shared" si="13"/>
        <v>1286.369995</v>
      </c>
      <c r="T96" s="11">
        <f t="shared" si="13"/>
        <v>1335.1800539999999</v>
      </c>
      <c r="U96" s="12" cm="1">
        <f t="array" ref="U96">quota_mese*SUMPRODUCT(1/C96:T96)</f>
        <v>135.62287788427778</v>
      </c>
      <c r="V96" s="13">
        <f t="shared" si="19"/>
        <v>181080.96141716541</v>
      </c>
      <c r="W96" s="14">
        <f t="shared" si="20"/>
        <v>0.20720640944776947</v>
      </c>
      <c r="X96" s="13">
        <f t="shared" si="16"/>
        <v>209626.33773180644</v>
      </c>
      <c r="Y96" s="14">
        <f t="shared" si="21"/>
        <v>0.39750891821204304</v>
      </c>
      <c r="Z96" s="6" t="str">
        <f t="shared" si="17"/>
        <v>Il PAC NON conviene</v>
      </c>
    </row>
    <row r="97" spans="1:26" x14ac:dyDescent="0.25">
      <c r="A97" s="7">
        <v>35795</v>
      </c>
      <c r="B97" s="8">
        <v>970.42999299999997</v>
      </c>
      <c r="C97" s="11">
        <f t="shared" si="15"/>
        <v>970.42999299999997</v>
      </c>
      <c r="D97" s="11">
        <f t="shared" si="18"/>
        <v>980.28002900000001</v>
      </c>
      <c r="E97" s="11">
        <f t="shared" si="18"/>
        <v>1049.339966</v>
      </c>
      <c r="F97" s="11">
        <f t="shared" si="18"/>
        <v>1101.75</v>
      </c>
      <c r="G97" s="11">
        <f t="shared" si="18"/>
        <v>1111.75</v>
      </c>
      <c r="H97" s="11">
        <f t="shared" si="14"/>
        <v>1090.8199460000001</v>
      </c>
      <c r="I97" s="11">
        <f t="shared" si="14"/>
        <v>1133.839966</v>
      </c>
      <c r="J97" s="11">
        <f t="shared" si="14"/>
        <v>1120.670044</v>
      </c>
      <c r="K97" s="11">
        <f t="shared" si="14"/>
        <v>957.28002900000001</v>
      </c>
      <c r="L97" s="11">
        <f t="shared" si="22"/>
        <v>1017.01001</v>
      </c>
      <c r="M97" s="11">
        <f t="shared" si="22"/>
        <v>1098.670044</v>
      </c>
      <c r="N97" s="11">
        <f t="shared" si="22"/>
        <v>1163.630005</v>
      </c>
      <c r="O97" s="11">
        <f t="shared" si="13"/>
        <v>1229.2299800000001</v>
      </c>
      <c r="P97" s="11">
        <f t="shared" si="13"/>
        <v>1279.6400149999999</v>
      </c>
      <c r="Q97" s="11">
        <f t="shared" si="13"/>
        <v>1238.329956</v>
      </c>
      <c r="R97" s="11">
        <f t="shared" si="13"/>
        <v>1286.369995</v>
      </c>
      <c r="S97" s="11">
        <f t="shared" si="13"/>
        <v>1335.1800539999999</v>
      </c>
      <c r="T97" s="11">
        <f t="shared" si="13"/>
        <v>1301.839966</v>
      </c>
      <c r="U97" s="12" cm="1">
        <f t="array" ref="U97">quota_mese*SUMPRODUCT(1/C97:T97)</f>
        <v>133.3017243760975</v>
      </c>
      <c r="V97" s="13">
        <f t="shared" si="19"/>
        <v>173537.51232952013</v>
      </c>
      <c r="W97" s="14">
        <f t="shared" si="20"/>
        <v>0.15691674886346751</v>
      </c>
      <c r="X97" s="13">
        <f t="shared" si="16"/>
        <v>201226.25671978795</v>
      </c>
      <c r="Y97" s="14">
        <f t="shared" si="21"/>
        <v>0.3415083781319197</v>
      </c>
      <c r="Z97" s="6" t="str">
        <f t="shared" si="17"/>
        <v>Il PAC NON conviene</v>
      </c>
    </row>
    <row r="98" spans="1:26" x14ac:dyDescent="0.25">
      <c r="A98" s="7">
        <v>35825</v>
      </c>
      <c r="B98" s="8">
        <v>980.28002900000001</v>
      </c>
      <c r="C98" s="11">
        <f t="shared" si="15"/>
        <v>980.28002900000001</v>
      </c>
      <c r="D98" s="11">
        <f t="shared" si="18"/>
        <v>1049.339966</v>
      </c>
      <c r="E98" s="11">
        <f t="shared" si="18"/>
        <v>1101.75</v>
      </c>
      <c r="F98" s="11">
        <f t="shared" si="18"/>
        <v>1111.75</v>
      </c>
      <c r="G98" s="11">
        <f t="shared" si="18"/>
        <v>1090.8199460000001</v>
      </c>
      <c r="H98" s="11">
        <f t="shared" si="14"/>
        <v>1133.839966</v>
      </c>
      <c r="I98" s="11">
        <f t="shared" si="14"/>
        <v>1120.670044</v>
      </c>
      <c r="J98" s="11">
        <f t="shared" si="14"/>
        <v>957.28002900000001</v>
      </c>
      <c r="K98" s="11">
        <f t="shared" si="14"/>
        <v>1017.01001</v>
      </c>
      <c r="L98" s="11">
        <f t="shared" si="22"/>
        <v>1098.670044</v>
      </c>
      <c r="M98" s="11">
        <f t="shared" si="22"/>
        <v>1163.630005</v>
      </c>
      <c r="N98" s="11">
        <f t="shared" si="22"/>
        <v>1229.2299800000001</v>
      </c>
      <c r="O98" s="11">
        <f t="shared" si="13"/>
        <v>1279.6400149999999</v>
      </c>
      <c r="P98" s="11">
        <f t="shared" si="13"/>
        <v>1238.329956</v>
      </c>
      <c r="Q98" s="11">
        <f t="shared" si="13"/>
        <v>1286.369995</v>
      </c>
      <c r="R98" s="11">
        <f t="shared" si="13"/>
        <v>1335.1800539999999</v>
      </c>
      <c r="S98" s="11">
        <f t="shared" si="13"/>
        <v>1301.839966</v>
      </c>
      <c r="T98" s="11">
        <f t="shared" si="13"/>
        <v>1372.709961</v>
      </c>
      <c r="U98" s="12" cm="1">
        <f t="array" ref="U98">quota_mese*SUMPRODUCT(1/C98:T98)</f>
        <v>130.78518248050483</v>
      </c>
      <c r="V98" s="13">
        <f t="shared" si="19"/>
        <v>179530.12274219168</v>
      </c>
      <c r="W98" s="14">
        <f t="shared" si="20"/>
        <v>0.19686748494794459</v>
      </c>
      <c r="X98" s="13">
        <f t="shared" si="16"/>
        <v>210048.64738502185</v>
      </c>
      <c r="Y98" s="14">
        <f t="shared" si="21"/>
        <v>0.40032431590014572</v>
      </c>
      <c r="Z98" s="6" t="str">
        <f t="shared" si="17"/>
        <v>Il PAC NON conviene</v>
      </c>
    </row>
    <row r="99" spans="1:26" x14ac:dyDescent="0.25">
      <c r="A99" s="7">
        <v>35853</v>
      </c>
      <c r="B99" s="8">
        <v>1049.339966</v>
      </c>
      <c r="C99" s="11">
        <f t="shared" si="15"/>
        <v>1049.339966</v>
      </c>
      <c r="D99" s="11">
        <f t="shared" si="18"/>
        <v>1101.75</v>
      </c>
      <c r="E99" s="11">
        <f t="shared" si="18"/>
        <v>1111.75</v>
      </c>
      <c r="F99" s="11">
        <f t="shared" si="18"/>
        <v>1090.8199460000001</v>
      </c>
      <c r="G99" s="11">
        <f t="shared" si="18"/>
        <v>1133.839966</v>
      </c>
      <c r="H99" s="11">
        <f t="shared" si="14"/>
        <v>1120.670044</v>
      </c>
      <c r="I99" s="11">
        <f t="shared" si="14"/>
        <v>957.28002900000001</v>
      </c>
      <c r="J99" s="11">
        <f t="shared" si="14"/>
        <v>1017.01001</v>
      </c>
      <c r="K99" s="11">
        <f t="shared" si="14"/>
        <v>1098.670044</v>
      </c>
      <c r="L99" s="11">
        <f t="shared" si="22"/>
        <v>1163.630005</v>
      </c>
      <c r="M99" s="11">
        <f t="shared" si="22"/>
        <v>1229.2299800000001</v>
      </c>
      <c r="N99" s="11">
        <f t="shared" si="22"/>
        <v>1279.6400149999999</v>
      </c>
      <c r="O99" s="11">
        <f t="shared" si="13"/>
        <v>1238.329956</v>
      </c>
      <c r="P99" s="11">
        <f t="shared" si="13"/>
        <v>1286.369995</v>
      </c>
      <c r="Q99" s="11">
        <f t="shared" si="13"/>
        <v>1335.1800539999999</v>
      </c>
      <c r="R99" s="11">
        <f t="shared" si="13"/>
        <v>1301.839966</v>
      </c>
      <c r="S99" s="11">
        <f t="shared" si="13"/>
        <v>1372.709961</v>
      </c>
      <c r="T99" s="11">
        <f t="shared" si="13"/>
        <v>1328.719971</v>
      </c>
      <c r="U99" s="12" cm="1">
        <f t="array" ref="U99">quota_mese*SUMPRODUCT(1/C99:T99)</f>
        <v>128.55591043990486</v>
      </c>
      <c r="V99" s="13">
        <f t="shared" si="19"/>
        <v>170814.80559158899</v>
      </c>
      <c r="W99" s="14">
        <f t="shared" si="20"/>
        <v>0.13876537061059313</v>
      </c>
      <c r="X99" s="13">
        <f t="shared" si="16"/>
        <v>189936.53354283847</v>
      </c>
      <c r="Y99" s="14">
        <f t="shared" si="21"/>
        <v>0.26624355695225654</v>
      </c>
      <c r="Z99" s="6" t="str">
        <f t="shared" si="17"/>
        <v>Il PAC NON conviene</v>
      </c>
    </row>
    <row r="100" spans="1:26" x14ac:dyDescent="0.25">
      <c r="A100" s="7">
        <v>35885</v>
      </c>
      <c r="B100" s="8">
        <v>1101.75</v>
      </c>
      <c r="C100" s="11">
        <f t="shared" si="15"/>
        <v>1101.75</v>
      </c>
      <c r="D100" s="11">
        <f t="shared" si="18"/>
        <v>1111.75</v>
      </c>
      <c r="E100" s="11">
        <f t="shared" si="18"/>
        <v>1090.8199460000001</v>
      </c>
      <c r="F100" s="11">
        <f t="shared" si="18"/>
        <v>1133.839966</v>
      </c>
      <c r="G100" s="11">
        <f t="shared" si="18"/>
        <v>1120.670044</v>
      </c>
      <c r="H100" s="11">
        <f t="shared" si="14"/>
        <v>957.28002900000001</v>
      </c>
      <c r="I100" s="11">
        <f t="shared" si="14"/>
        <v>1017.01001</v>
      </c>
      <c r="J100" s="11">
        <f t="shared" si="14"/>
        <v>1098.670044</v>
      </c>
      <c r="K100" s="11">
        <f t="shared" si="14"/>
        <v>1163.630005</v>
      </c>
      <c r="L100" s="11">
        <f t="shared" si="22"/>
        <v>1229.2299800000001</v>
      </c>
      <c r="M100" s="11">
        <f t="shared" si="22"/>
        <v>1279.6400149999999</v>
      </c>
      <c r="N100" s="11">
        <f t="shared" si="22"/>
        <v>1238.329956</v>
      </c>
      <c r="O100" s="11">
        <f t="shared" si="13"/>
        <v>1286.369995</v>
      </c>
      <c r="P100" s="11">
        <f t="shared" si="13"/>
        <v>1335.1800539999999</v>
      </c>
      <c r="Q100" s="11">
        <f t="shared" si="13"/>
        <v>1301.839966</v>
      </c>
      <c r="R100" s="11">
        <f t="shared" si="13"/>
        <v>1372.709961</v>
      </c>
      <c r="S100" s="11">
        <f t="shared" si="13"/>
        <v>1328.719971</v>
      </c>
      <c r="T100" s="11">
        <f t="shared" si="13"/>
        <v>1320.410034</v>
      </c>
      <c r="U100" s="12" cm="1">
        <f t="array" ref="U100">quota_mese*SUMPRODUCT(1/C100:T100)</f>
        <v>126.92558130889898</v>
      </c>
      <c r="V100" s="13">
        <f t="shared" si="19"/>
        <v>167593.81113155308</v>
      </c>
      <c r="W100" s="14">
        <f t="shared" si="20"/>
        <v>0.11729207421035381</v>
      </c>
      <c r="X100" s="13">
        <f t="shared" si="16"/>
        <v>179769.91613342409</v>
      </c>
      <c r="Y100" s="14">
        <f t="shared" si="21"/>
        <v>0.19846610755616068</v>
      </c>
      <c r="Z100" s="6" t="str">
        <f t="shared" si="17"/>
        <v>Il PAC NON conviene</v>
      </c>
    </row>
    <row r="101" spans="1:26" x14ac:dyDescent="0.25">
      <c r="A101" s="7">
        <v>35915</v>
      </c>
      <c r="B101" s="8">
        <v>1111.75</v>
      </c>
      <c r="C101" s="11">
        <f t="shared" si="15"/>
        <v>1111.75</v>
      </c>
      <c r="D101" s="11">
        <f t="shared" si="18"/>
        <v>1090.8199460000001</v>
      </c>
      <c r="E101" s="11">
        <f t="shared" si="18"/>
        <v>1133.839966</v>
      </c>
      <c r="F101" s="11">
        <f t="shared" si="18"/>
        <v>1120.670044</v>
      </c>
      <c r="G101" s="11">
        <f t="shared" si="18"/>
        <v>957.28002900000001</v>
      </c>
      <c r="H101" s="11">
        <f t="shared" si="14"/>
        <v>1017.01001</v>
      </c>
      <c r="I101" s="11">
        <f t="shared" si="14"/>
        <v>1098.670044</v>
      </c>
      <c r="J101" s="11">
        <f t="shared" si="14"/>
        <v>1163.630005</v>
      </c>
      <c r="K101" s="11">
        <f t="shared" si="14"/>
        <v>1229.2299800000001</v>
      </c>
      <c r="L101" s="11">
        <f t="shared" si="22"/>
        <v>1279.6400149999999</v>
      </c>
      <c r="M101" s="11">
        <f t="shared" si="22"/>
        <v>1238.329956</v>
      </c>
      <c r="N101" s="11">
        <f t="shared" si="22"/>
        <v>1286.369995</v>
      </c>
      <c r="O101" s="11">
        <f t="shared" si="13"/>
        <v>1335.1800539999999</v>
      </c>
      <c r="P101" s="11">
        <f t="shared" si="13"/>
        <v>1301.839966</v>
      </c>
      <c r="Q101" s="11">
        <f t="shared" si="13"/>
        <v>1372.709961</v>
      </c>
      <c r="R101" s="11">
        <f t="shared" si="13"/>
        <v>1328.719971</v>
      </c>
      <c r="S101" s="11">
        <f t="shared" si="13"/>
        <v>1320.410034</v>
      </c>
      <c r="T101" s="11">
        <f t="shared" si="13"/>
        <v>1282.709961</v>
      </c>
      <c r="U101" s="12" cm="1">
        <f t="array" ref="U101">quota_mese*SUMPRODUCT(1/C101:T101)</f>
        <v>125.85851914359895</v>
      </c>
      <c r="V101" s="13">
        <f t="shared" si="19"/>
        <v>161439.97618220357</v>
      </c>
      <c r="W101" s="14">
        <f t="shared" si="20"/>
        <v>7.6266507881357137E-2</v>
      </c>
      <c r="X101" s="13">
        <f t="shared" si="16"/>
        <v>173066.33159433329</v>
      </c>
      <c r="Y101" s="14">
        <f t="shared" si="21"/>
        <v>0.15377554396222193</v>
      </c>
      <c r="Z101" s="6" t="str">
        <f t="shared" si="17"/>
        <v>Il PAC NON conviene</v>
      </c>
    </row>
    <row r="102" spans="1:26" x14ac:dyDescent="0.25">
      <c r="A102" s="7">
        <v>35944</v>
      </c>
      <c r="B102" s="8">
        <v>1090.8199460000001</v>
      </c>
      <c r="C102" s="11">
        <f t="shared" si="15"/>
        <v>1090.8199460000001</v>
      </c>
      <c r="D102" s="11">
        <f t="shared" si="18"/>
        <v>1133.839966</v>
      </c>
      <c r="E102" s="11">
        <f t="shared" si="18"/>
        <v>1120.670044</v>
      </c>
      <c r="F102" s="11">
        <f t="shared" si="18"/>
        <v>957.28002900000001</v>
      </c>
      <c r="G102" s="11">
        <f t="shared" si="18"/>
        <v>1017.01001</v>
      </c>
      <c r="H102" s="11">
        <f t="shared" si="14"/>
        <v>1098.670044</v>
      </c>
      <c r="I102" s="11">
        <f t="shared" si="14"/>
        <v>1163.630005</v>
      </c>
      <c r="J102" s="11">
        <f t="shared" si="14"/>
        <v>1229.2299800000001</v>
      </c>
      <c r="K102" s="11">
        <f t="shared" si="14"/>
        <v>1279.6400149999999</v>
      </c>
      <c r="L102" s="11">
        <f t="shared" si="22"/>
        <v>1238.329956</v>
      </c>
      <c r="M102" s="11">
        <f t="shared" si="22"/>
        <v>1286.369995</v>
      </c>
      <c r="N102" s="11">
        <f t="shared" si="22"/>
        <v>1335.1800539999999</v>
      </c>
      <c r="O102" s="11">
        <f t="shared" si="13"/>
        <v>1301.839966</v>
      </c>
      <c r="P102" s="11">
        <f t="shared" si="13"/>
        <v>1372.709961</v>
      </c>
      <c r="Q102" s="11">
        <f t="shared" si="13"/>
        <v>1328.719971</v>
      </c>
      <c r="R102" s="11">
        <f t="shared" si="13"/>
        <v>1320.410034</v>
      </c>
      <c r="S102" s="11">
        <f t="shared" si="13"/>
        <v>1282.709961</v>
      </c>
      <c r="T102" s="11">
        <f t="shared" ref="O102:T145" si="23">S103</f>
        <v>1362.9300539999999</v>
      </c>
      <c r="U102" s="12" cm="1">
        <f t="array" ref="U102">quota_mese*SUMPRODUCT(1/C102:T102)</f>
        <v>124.47710723035981</v>
      </c>
      <c r="V102" s="13">
        <f t="shared" si="19"/>
        <v>169653.59047923808</v>
      </c>
      <c r="W102" s="14">
        <f t="shared" si="20"/>
        <v>0.13102393652825373</v>
      </c>
      <c r="X102" s="13">
        <f t="shared" si="16"/>
        <v>187418.19752166502</v>
      </c>
      <c r="Y102" s="14">
        <f t="shared" si="21"/>
        <v>0.24945465014443347</v>
      </c>
      <c r="Z102" s="6" t="str">
        <f t="shared" si="17"/>
        <v>Il PAC NON conviene</v>
      </c>
    </row>
    <row r="103" spans="1:26" x14ac:dyDescent="0.25">
      <c r="A103" s="7">
        <v>35976</v>
      </c>
      <c r="B103" s="8">
        <v>1133.839966</v>
      </c>
      <c r="C103" s="11">
        <f t="shared" si="15"/>
        <v>1133.839966</v>
      </c>
      <c r="D103" s="11">
        <f t="shared" si="18"/>
        <v>1120.670044</v>
      </c>
      <c r="E103" s="11">
        <f t="shared" si="18"/>
        <v>957.28002900000001</v>
      </c>
      <c r="F103" s="11">
        <f t="shared" si="18"/>
        <v>1017.01001</v>
      </c>
      <c r="G103" s="11">
        <f t="shared" si="18"/>
        <v>1098.670044</v>
      </c>
      <c r="H103" s="11">
        <f t="shared" si="14"/>
        <v>1163.630005</v>
      </c>
      <c r="I103" s="11">
        <f t="shared" si="14"/>
        <v>1229.2299800000001</v>
      </c>
      <c r="J103" s="11">
        <f t="shared" si="14"/>
        <v>1279.6400149999999</v>
      </c>
      <c r="K103" s="11">
        <f t="shared" si="14"/>
        <v>1238.329956</v>
      </c>
      <c r="L103" s="11">
        <f t="shared" si="22"/>
        <v>1286.369995</v>
      </c>
      <c r="M103" s="11">
        <f t="shared" si="22"/>
        <v>1335.1800539999999</v>
      </c>
      <c r="N103" s="11">
        <f t="shared" si="22"/>
        <v>1301.839966</v>
      </c>
      <c r="O103" s="11">
        <f t="shared" si="23"/>
        <v>1372.709961</v>
      </c>
      <c r="P103" s="11">
        <f t="shared" si="23"/>
        <v>1328.719971</v>
      </c>
      <c r="Q103" s="11">
        <f t="shared" si="23"/>
        <v>1320.410034</v>
      </c>
      <c r="R103" s="11">
        <f t="shared" si="23"/>
        <v>1282.709961</v>
      </c>
      <c r="S103" s="11">
        <f t="shared" si="23"/>
        <v>1362.9300539999999</v>
      </c>
      <c r="T103" s="11">
        <f t="shared" si="23"/>
        <v>1388.910034</v>
      </c>
      <c r="U103" s="12" cm="1">
        <f t="array" ref="U103">quota_mese*SUMPRODUCT(1/C103:T103)</f>
        <v>122.83750272425094</v>
      </c>
      <c r="V103" s="13">
        <f t="shared" si="19"/>
        <v>170610.24008521446</v>
      </c>
      <c r="W103" s="14">
        <f t="shared" si="20"/>
        <v>0.13740160056809647</v>
      </c>
      <c r="X103" s="13">
        <f t="shared" si="16"/>
        <v>183744.18908073663</v>
      </c>
      <c r="Y103" s="14">
        <f t="shared" si="21"/>
        <v>0.22496126053824428</v>
      </c>
      <c r="Z103" s="6" t="str">
        <f t="shared" si="17"/>
        <v>Il PAC NON conviene</v>
      </c>
    </row>
    <row r="104" spans="1:26" x14ac:dyDescent="0.25">
      <c r="A104" s="7">
        <v>36007</v>
      </c>
      <c r="B104" s="8">
        <v>1120.670044</v>
      </c>
      <c r="C104" s="11">
        <f t="shared" si="15"/>
        <v>1120.670044</v>
      </c>
      <c r="D104" s="11">
        <f t="shared" si="18"/>
        <v>957.28002900000001</v>
      </c>
      <c r="E104" s="11">
        <f t="shared" si="18"/>
        <v>1017.01001</v>
      </c>
      <c r="F104" s="11">
        <f t="shared" si="18"/>
        <v>1098.670044</v>
      </c>
      <c r="G104" s="11">
        <f t="shared" si="18"/>
        <v>1163.630005</v>
      </c>
      <c r="H104" s="11">
        <f t="shared" si="14"/>
        <v>1229.2299800000001</v>
      </c>
      <c r="I104" s="11">
        <f t="shared" si="14"/>
        <v>1279.6400149999999</v>
      </c>
      <c r="J104" s="11">
        <f t="shared" si="14"/>
        <v>1238.329956</v>
      </c>
      <c r="K104" s="11">
        <f t="shared" si="14"/>
        <v>1286.369995</v>
      </c>
      <c r="L104" s="11">
        <f t="shared" si="22"/>
        <v>1335.1800539999999</v>
      </c>
      <c r="M104" s="11">
        <f t="shared" si="22"/>
        <v>1301.839966</v>
      </c>
      <c r="N104" s="11">
        <f t="shared" si="22"/>
        <v>1372.709961</v>
      </c>
      <c r="O104" s="11">
        <f t="shared" si="23"/>
        <v>1328.719971</v>
      </c>
      <c r="P104" s="11">
        <f t="shared" si="23"/>
        <v>1320.410034</v>
      </c>
      <c r="Q104" s="11">
        <f t="shared" si="23"/>
        <v>1282.709961</v>
      </c>
      <c r="R104" s="11">
        <f t="shared" si="23"/>
        <v>1362.9300539999999</v>
      </c>
      <c r="S104" s="11">
        <f t="shared" si="23"/>
        <v>1388.910034</v>
      </c>
      <c r="T104" s="11">
        <f t="shared" si="23"/>
        <v>1469.25</v>
      </c>
      <c r="U104" s="12" cm="1">
        <f t="array" ref="U104">quota_mese*SUMPRODUCT(1/C104:T104)</f>
        <v>121.15967508588133</v>
      </c>
      <c r="V104" s="13">
        <f t="shared" si="19"/>
        <v>178013.85261993116</v>
      </c>
      <c r="W104" s="14">
        <f t="shared" si="20"/>
        <v>0.18675901746620771</v>
      </c>
      <c r="X104" s="13">
        <f t="shared" si="16"/>
        <v>196656.90287693636</v>
      </c>
      <c r="Y104" s="14">
        <f t="shared" si="21"/>
        <v>0.31104601917957586</v>
      </c>
      <c r="Z104" s="6" t="str">
        <f t="shared" si="17"/>
        <v>Il PAC NON conviene</v>
      </c>
    </row>
    <row r="105" spans="1:26" x14ac:dyDescent="0.25">
      <c r="A105" s="7">
        <v>36038</v>
      </c>
      <c r="B105" s="8">
        <v>957.28002900000001</v>
      </c>
      <c r="C105" s="11">
        <f t="shared" si="15"/>
        <v>957.28002900000001</v>
      </c>
      <c r="D105" s="11">
        <f t="shared" si="18"/>
        <v>1017.01001</v>
      </c>
      <c r="E105" s="11">
        <f t="shared" si="18"/>
        <v>1098.670044</v>
      </c>
      <c r="F105" s="11">
        <f t="shared" si="18"/>
        <v>1163.630005</v>
      </c>
      <c r="G105" s="11">
        <f t="shared" si="18"/>
        <v>1229.2299800000001</v>
      </c>
      <c r="H105" s="11">
        <f t="shared" si="14"/>
        <v>1279.6400149999999</v>
      </c>
      <c r="I105" s="11">
        <f t="shared" si="14"/>
        <v>1238.329956</v>
      </c>
      <c r="J105" s="11">
        <f t="shared" si="14"/>
        <v>1286.369995</v>
      </c>
      <c r="K105" s="11">
        <f t="shared" si="14"/>
        <v>1335.1800539999999</v>
      </c>
      <c r="L105" s="11">
        <f t="shared" si="22"/>
        <v>1301.839966</v>
      </c>
      <c r="M105" s="11">
        <f t="shared" si="22"/>
        <v>1372.709961</v>
      </c>
      <c r="N105" s="11">
        <f t="shared" si="22"/>
        <v>1328.719971</v>
      </c>
      <c r="O105" s="11">
        <f t="shared" si="23"/>
        <v>1320.410034</v>
      </c>
      <c r="P105" s="11">
        <f t="shared" si="23"/>
        <v>1282.709961</v>
      </c>
      <c r="Q105" s="11">
        <f t="shared" si="23"/>
        <v>1362.9300539999999</v>
      </c>
      <c r="R105" s="11">
        <f t="shared" si="23"/>
        <v>1388.910034</v>
      </c>
      <c r="S105" s="11">
        <f t="shared" si="23"/>
        <v>1469.25</v>
      </c>
      <c r="T105" s="11">
        <f t="shared" si="23"/>
        <v>1394.459961</v>
      </c>
      <c r="U105" s="12" cm="1">
        <f t="array" ref="U105">quota_mese*SUMPRODUCT(1/C105:T105)</f>
        <v>119.69967664525196</v>
      </c>
      <c r="V105" s="13">
        <f t="shared" si="19"/>
        <v>166916.40642645065</v>
      </c>
      <c r="W105" s="14">
        <f t="shared" si="20"/>
        <v>0.11277604284300424</v>
      </c>
      <c r="X105" s="13">
        <f t="shared" si="16"/>
        <v>218503.45542934124</v>
      </c>
      <c r="Y105" s="14">
        <f t="shared" si="21"/>
        <v>0.45668970286227495</v>
      </c>
      <c r="Z105" s="6" t="str">
        <f t="shared" si="17"/>
        <v>Il PAC NON conviene</v>
      </c>
    </row>
    <row r="106" spans="1:26" x14ac:dyDescent="0.25">
      <c r="A106" s="7">
        <v>36068</v>
      </c>
      <c r="B106" s="8">
        <v>1017.01001</v>
      </c>
      <c r="C106" s="11">
        <f t="shared" si="15"/>
        <v>1017.01001</v>
      </c>
      <c r="D106" s="11">
        <f t="shared" si="18"/>
        <v>1098.670044</v>
      </c>
      <c r="E106" s="11">
        <f t="shared" si="18"/>
        <v>1163.630005</v>
      </c>
      <c r="F106" s="11">
        <f t="shared" si="18"/>
        <v>1229.2299800000001</v>
      </c>
      <c r="G106" s="11">
        <f t="shared" si="18"/>
        <v>1279.6400149999999</v>
      </c>
      <c r="H106" s="11">
        <f t="shared" si="14"/>
        <v>1238.329956</v>
      </c>
      <c r="I106" s="11">
        <f t="shared" si="14"/>
        <v>1286.369995</v>
      </c>
      <c r="J106" s="11">
        <f t="shared" si="14"/>
        <v>1335.1800539999999</v>
      </c>
      <c r="K106" s="11">
        <f t="shared" si="14"/>
        <v>1301.839966</v>
      </c>
      <c r="L106" s="11">
        <f t="shared" si="22"/>
        <v>1372.709961</v>
      </c>
      <c r="M106" s="11">
        <f t="shared" si="22"/>
        <v>1328.719971</v>
      </c>
      <c r="N106" s="11">
        <f t="shared" si="22"/>
        <v>1320.410034</v>
      </c>
      <c r="O106" s="11">
        <f t="shared" si="23"/>
        <v>1282.709961</v>
      </c>
      <c r="P106" s="11">
        <f t="shared" si="23"/>
        <v>1362.9300539999999</v>
      </c>
      <c r="Q106" s="11">
        <f t="shared" si="23"/>
        <v>1388.910034</v>
      </c>
      <c r="R106" s="11">
        <f t="shared" si="23"/>
        <v>1469.25</v>
      </c>
      <c r="S106" s="11">
        <f t="shared" si="23"/>
        <v>1394.459961</v>
      </c>
      <c r="T106" s="11">
        <f t="shared" si="23"/>
        <v>1366.420044</v>
      </c>
      <c r="U106" s="12" cm="1">
        <f t="array" ref="U106">quota_mese*SUMPRODUCT(1/C106:T106)</f>
        <v>117.09311807572377</v>
      </c>
      <c r="V106" s="13">
        <f t="shared" si="19"/>
        <v>159998.38355312767</v>
      </c>
      <c r="W106" s="14">
        <f t="shared" si="20"/>
        <v>6.665589035418451E-2</v>
      </c>
      <c r="X106" s="13">
        <f t="shared" si="16"/>
        <v>201534.89600362931</v>
      </c>
      <c r="Y106" s="14">
        <f t="shared" si="21"/>
        <v>0.3435659733575287</v>
      </c>
      <c r="Z106" s="6" t="str">
        <f t="shared" si="17"/>
        <v>Il PAC NON conviene</v>
      </c>
    </row>
    <row r="107" spans="1:26" x14ac:dyDescent="0.25">
      <c r="A107" s="7">
        <v>36098</v>
      </c>
      <c r="B107" s="8">
        <v>1098.670044</v>
      </c>
      <c r="C107" s="11">
        <f t="shared" si="15"/>
        <v>1098.670044</v>
      </c>
      <c r="D107" s="11">
        <f t="shared" si="18"/>
        <v>1163.630005</v>
      </c>
      <c r="E107" s="11">
        <f t="shared" si="18"/>
        <v>1229.2299800000001</v>
      </c>
      <c r="F107" s="11">
        <f t="shared" si="18"/>
        <v>1279.6400149999999</v>
      </c>
      <c r="G107" s="11">
        <f t="shared" si="18"/>
        <v>1238.329956</v>
      </c>
      <c r="H107" s="11">
        <f t="shared" si="14"/>
        <v>1286.369995</v>
      </c>
      <c r="I107" s="11">
        <f t="shared" si="14"/>
        <v>1335.1800539999999</v>
      </c>
      <c r="J107" s="11">
        <f t="shared" si="14"/>
        <v>1301.839966</v>
      </c>
      <c r="K107" s="11">
        <f t="shared" si="14"/>
        <v>1372.709961</v>
      </c>
      <c r="L107" s="11">
        <f t="shared" si="22"/>
        <v>1328.719971</v>
      </c>
      <c r="M107" s="11">
        <f t="shared" si="22"/>
        <v>1320.410034</v>
      </c>
      <c r="N107" s="11">
        <f t="shared" si="22"/>
        <v>1282.709961</v>
      </c>
      <c r="O107" s="11">
        <f t="shared" si="23"/>
        <v>1362.9300539999999</v>
      </c>
      <c r="P107" s="11">
        <f t="shared" si="23"/>
        <v>1388.910034</v>
      </c>
      <c r="Q107" s="11">
        <f t="shared" si="23"/>
        <v>1469.25</v>
      </c>
      <c r="R107" s="11">
        <f t="shared" si="23"/>
        <v>1394.459961</v>
      </c>
      <c r="S107" s="11">
        <f t="shared" si="23"/>
        <v>1366.420044</v>
      </c>
      <c r="T107" s="11">
        <f t="shared" si="23"/>
        <v>1498.579956</v>
      </c>
      <c r="U107" s="12" cm="1">
        <f t="array" ref="U107">quota_mese*SUMPRODUCT(1/C107:T107)</f>
        <v>114.45998394500963</v>
      </c>
      <c r="V107" s="13">
        <f t="shared" si="19"/>
        <v>171527.43770407324</v>
      </c>
      <c r="W107" s="14">
        <f t="shared" si="20"/>
        <v>0.14351625136048818</v>
      </c>
      <c r="X107" s="13">
        <f t="shared" si="16"/>
        <v>204599.18301003572</v>
      </c>
      <c r="Y107" s="14">
        <f t="shared" si="21"/>
        <v>0.36399455340023823</v>
      </c>
      <c r="Z107" s="6" t="str">
        <f t="shared" si="17"/>
        <v>Il PAC NON conviene</v>
      </c>
    </row>
    <row r="108" spans="1:26" x14ac:dyDescent="0.25">
      <c r="A108" s="7">
        <v>36129</v>
      </c>
      <c r="B108" s="8">
        <v>1163.630005</v>
      </c>
      <c r="C108" s="11">
        <f t="shared" si="15"/>
        <v>1163.630005</v>
      </c>
      <c r="D108" s="11">
        <f t="shared" si="18"/>
        <v>1229.2299800000001</v>
      </c>
      <c r="E108" s="11">
        <f t="shared" si="18"/>
        <v>1279.6400149999999</v>
      </c>
      <c r="F108" s="11">
        <f t="shared" si="18"/>
        <v>1238.329956</v>
      </c>
      <c r="G108" s="11">
        <f t="shared" si="18"/>
        <v>1286.369995</v>
      </c>
      <c r="H108" s="11">
        <f t="shared" si="14"/>
        <v>1335.1800539999999</v>
      </c>
      <c r="I108" s="11">
        <f t="shared" si="14"/>
        <v>1301.839966</v>
      </c>
      <c r="J108" s="11">
        <f t="shared" si="14"/>
        <v>1372.709961</v>
      </c>
      <c r="K108" s="11">
        <f t="shared" si="14"/>
        <v>1328.719971</v>
      </c>
      <c r="L108" s="11">
        <f t="shared" si="22"/>
        <v>1320.410034</v>
      </c>
      <c r="M108" s="11">
        <f t="shared" si="22"/>
        <v>1282.709961</v>
      </c>
      <c r="N108" s="11">
        <f t="shared" si="22"/>
        <v>1362.9300539999999</v>
      </c>
      <c r="O108" s="11">
        <f t="shared" si="23"/>
        <v>1388.910034</v>
      </c>
      <c r="P108" s="11">
        <f t="shared" si="23"/>
        <v>1469.25</v>
      </c>
      <c r="Q108" s="11">
        <f t="shared" si="23"/>
        <v>1394.459961</v>
      </c>
      <c r="R108" s="11">
        <f t="shared" si="23"/>
        <v>1366.420044</v>
      </c>
      <c r="S108" s="11">
        <f t="shared" si="23"/>
        <v>1498.579956</v>
      </c>
      <c r="T108" s="11">
        <f t="shared" si="23"/>
        <v>1452.4300539999999</v>
      </c>
      <c r="U108" s="12" cm="1">
        <f t="array" ref="U108">quota_mese*SUMPRODUCT(1/C108:T108)</f>
        <v>112.61256675113283</v>
      </c>
      <c r="V108" s="13">
        <f t="shared" si="19"/>
        <v>163561.87640742646</v>
      </c>
      <c r="W108" s="14">
        <f t="shared" si="20"/>
        <v>9.0412509382843176E-2</v>
      </c>
      <c r="X108" s="13">
        <f t="shared" si="16"/>
        <v>187228.33474889642</v>
      </c>
      <c r="Y108" s="14">
        <f t="shared" si="21"/>
        <v>0.24818889832597613</v>
      </c>
      <c r="Z108" s="6" t="str">
        <f t="shared" si="17"/>
        <v>Il PAC NON conviene</v>
      </c>
    </row>
    <row r="109" spans="1:26" x14ac:dyDescent="0.25">
      <c r="A109" s="7">
        <v>36160</v>
      </c>
      <c r="B109" s="8">
        <v>1229.2299800000001</v>
      </c>
      <c r="C109" s="11">
        <f t="shared" si="15"/>
        <v>1229.2299800000001</v>
      </c>
      <c r="D109" s="11">
        <f t="shared" si="18"/>
        <v>1279.6400149999999</v>
      </c>
      <c r="E109" s="11">
        <f t="shared" si="18"/>
        <v>1238.329956</v>
      </c>
      <c r="F109" s="11">
        <f t="shared" si="18"/>
        <v>1286.369995</v>
      </c>
      <c r="G109" s="11">
        <f t="shared" si="18"/>
        <v>1335.1800539999999</v>
      </c>
      <c r="H109" s="11">
        <f t="shared" si="14"/>
        <v>1301.839966</v>
      </c>
      <c r="I109" s="11">
        <f t="shared" si="14"/>
        <v>1372.709961</v>
      </c>
      <c r="J109" s="11">
        <f t="shared" si="14"/>
        <v>1328.719971</v>
      </c>
      <c r="K109" s="11">
        <f t="shared" si="14"/>
        <v>1320.410034</v>
      </c>
      <c r="L109" s="11">
        <f t="shared" si="22"/>
        <v>1282.709961</v>
      </c>
      <c r="M109" s="11">
        <f t="shared" si="22"/>
        <v>1362.9300539999999</v>
      </c>
      <c r="N109" s="11">
        <f t="shared" si="22"/>
        <v>1388.910034</v>
      </c>
      <c r="O109" s="11">
        <f t="shared" si="23"/>
        <v>1469.25</v>
      </c>
      <c r="P109" s="11">
        <f t="shared" si="23"/>
        <v>1394.459961</v>
      </c>
      <c r="Q109" s="11">
        <f t="shared" si="23"/>
        <v>1366.420044</v>
      </c>
      <c r="R109" s="11">
        <f t="shared" si="23"/>
        <v>1498.579956</v>
      </c>
      <c r="S109" s="11">
        <f t="shared" si="23"/>
        <v>1452.4300539999999</v>
      </c>
      <c r="T109" s="11">
        <f t="shared" si="23"/>
        <v>1420.599976</v>
      </c>
      <c r="U109" s="12" cm="1">
        <f t="array" ref="U109">quota_mese*SUMPRODUCT(1/C109:T109)</f>
        <v>111.31713536474534</v>
      </c>
      <c r="V109" s="13">
        <f t="shared" si="19"/>
        <v>158137.11982754598</v>
      </c>
      <c r="W109" s="14">
        <f t="shared" si="20"/>
        <v>5.4247465516973126E-2</v>
      </c>
      <c r="X109" s="13">
        <f t="shared" si="16"/>
        <v>173352.42376695041</v>
      </c>
      <c r="Y109" s="14">
        <f t="shared" si="21"/>
        <v>0.15568282511300269</v>
      </c>
      <c r="Z109" s="6" t="str">
        <f t="shared" si="17"/>
        <v>Il PAC NON conviene</v>
      </c>
    </row>
    <row r="110" spans="1:26" x14ac:dyDescent="0.25">
      <c r="A110" s="7">
        <v>36189</v>
      </c>
      <c r="B110" s="8">
        <v>1279.6400149999999</v>
      </c>
      <c r="C110" s="11">
        <f t="shared" si="15"/>
        <v>1279.6400149999999</v>
      </c>
      <c r="D110" s="11">
        <f t="shared" si="18"/>
        <v>1238.329956</v>
      </c>
      <c r="E110" s="11">
        <f t="shared" si="18"/>
        <v>1286.369995</v>
      </c>
      <c r="F110" s="11">
        <f t="shared" si="18"/>
        <v>1335.1800539999999</v>
      </c>
      <c r="G110" s="11">
        <f t="shared" si="18"/>
        <v>1301.839966</v>
      </c>
      <c r="H110" s="11">
        <f t="shared" si="14"/>
        <v>1372.709961</v>
      </c>
      <c r="I110" s="11">
        <f t="shared" si="14"/>
        <v>1328.719971</v>
      </c>
      <c r="J110" s="11">
        <f t="shared" si="14"/>
        <v>1320.410034</v>
      </c>
      <c r="K110" s="11">
        <f t="shared" si="14"/>
        <v>1282.709961</v>
      </c>
      <c r="L110" s="11">
        <f t="shared" si="22"/>
        <v>1362.9300539999999</v>
      </c>
      <c r="M110" s="11">
        <f t="shared" si="22"/>
        <v>1388.910034</v>
      </c>
      <c r="N110" s="11">
        <f t="shared" si="22"/>
        <v>1469.25</v>
      </c>
      <c r="O110" s="11">
        <f t="shared" si="23"/>
        <v>1394.459961</v>
      </c>
      <c r="P110" s="11">
        <f t="shared" si="23"/>
        <v>1366.420044</v>
      </c>
      <c r="Q110" s="11">
        <f t="shared" si="23"/>
        <v>1498.579956</v>
      </c>
      <c r="R110" s="11">
        <f t="shared" si="23"/>
        <v>1452.4300539999999</v>
      </c>
      <c r="S110" s="11">
        <f t="shared" si="23"/>
        <v>1420.599976</v>
      </c>
      <c r="T110" s="11">
        <f t="shared" si="23"/>
        <v>1454.599976</v>
      </c>
      <c r="U110" s="12" cm="1">
        <f t="array" ref="U110">quota_mese*SUMPRODUCT(1/C110:T110)</f>
        <v>110.26677546990005</v>
      </c>
      <c r="V110" s="13">
        <f t="shared" si="19"/>
        <v>160394.04895211401</v>
      </c>
      <c r="W110" s="14">
        <f t="shared" si="20"/>
        <v>6.9293659680760067E-2</v>
      </c>
      <c r="X110" s="13">
        <f t="shared" si="16"/>
        <v>170508.88831418735</v>
      </c>
      <c r="Y110" s="14">
        <f t="shared" si="21"/>
        <v>0.13672592209458245</v>
      </c>
      <c r="Z110" s="6" t="str">
        <f t="shared" si="17"/>
        <v>Il PAC NON conviene</v>
      </c>
    </row>
    <row r="111" spans="1:26" x14ac:dyDescent="0.25">
      <c r="A111" s="7">
        <v>36217</v>
      </c>
      <c r="B111" s="8">
        <v>1238.329956</v>
      </c>
      <c r="C111" s="11">
        <f t="shared" si="15"/>
        <v>1238.329956</v>
      </c>
      <c r="D111" s="11">
        <f t="shared" si="18"/>
        <v>1286.369995</v>
      </c>
      <c r="E111" s="11">
        <f t="shared" si="18"/>
        <v>1335.1800539999999</v>
      </c>
      <c r="F111" s="11">
        <f t="shared" si="18"/>
        <v>1301.839966</v>
      </c>
      <c r="G111" s="11">
        <f t="shared" si="18"/>
        <v>1372.709961</v>
      </c>
      <c r="H111" s="11">
        <f t="shared" si="14"/>
        <v>1328.719971</v>
      </c>
      <c r="I111" s="11">
        <f t="shared" si="14"/>
        <v>1320.410034</v>
      </c>
      <c r="J111" s="11">
        <f t="shared" si="14"/>
        <v>1282.709961</v>
      </c>
      <c r="K111" s="11">
        <f t="shared" si="14"/>
        <v>1362.9300539999999</v>
      </c>
      <c r="L111" s="11">
        <f t="shared" si="22"/>
        <v>1388.910034</v>
      </c>
      <c r="M111" s="11">
        <f t="shared" si="22"/>
        <v>1469.25</v>
      </c>
      <c r="N111" s="11">
        <f t="shared" si="22"/>
        <v>1394.459961</v>
      </c>
      <c r="O111" s="11">
        <f t="shared" si="23"/>
        <v>1366.420044</v>
      </c>
      <c r="P111" s="11">
        <f t="shared" si="23"/>
        <v>1498.579956</v>
      </c>
      <c r="Q111" s="11">
        <f t="shared" si="23"/>
        <v>1452.4300539999999</v>
      </c>
      <c r="R111" s="11">
        <f t="shared" si="23"/>
        <v>1420.599976</v>
      </c>
      <c r="S111" s="11">
        <f t="shared" si="23"/>
        <v>1454.599976</v>
      </c>
      <c r="T111" s="11">
        <f t="shared" si="23"/>
        <v>1430.829956</v>
      </c>
      <c r="U111" s="12" cm="1">
        <f t="array" ref="U111">quota_mese*SUMPRODUCT(1/C111:T111)</f>
        <v>109.57865287994369</v>
      </c>
      <c r="V111" s="13">
        <f t="shared" si="19"/>
        <v>156788.41907874911</v>
      </c>
      <c r="W111" s="14">
        <f t="shared" si="20"/>
        <v>4.5256127191660722E-2</v>
      </c>
      <c r="X111" s="13">
        <f t="shared" si="16"/>
        <v>173317.6948196188</v>
      </c>
      <c r="Y111" s="14">
        <f t="shared" si="21"/>
        <v>0.15545129879745878</v>
      </c>
      <c r="Z111" s="6" t="str">
        <f t="shared" si="17"/>
        <v>Il PAC NON conviene</v>
      </c>
    </row>
    <row r="112" spans="1:26" x14ac:dyDescent="0.25">
      <c r="A112" s="7">
        <v>36250</v>
      </c>
      <c r="B112" s="8">
        <v>1286.369995</v>
      </c>
      <c r="C112" s="11">
        <f t="shared" si="15"/>
        <v>1286.369995</v>
      </c>
      <c r="D112" s="11">
        <f t="shared" si="18"/>
        <v>1335.1800539999999</v>
      </c>
      <c r="E112" s="11">
        <f t="shared" si="18"/>
        <v>1301.839966</v>
      </c>
      <c r="F112" s="11">
        <f t="shared" si="18"/>
        <v>1372.709961</v>
      </c>
      <c r="G112" s="11">
        <f t="shared" si="18"/>
        <v>1328.719971</v>
      </c>
      <c r="H112" s="11">
        <f t="shared" si="14"/>
        <v>1320.410034</v>
      </c>
      <c r="I112" s="11">
        <f t="shared" si="14"/>
        <v>1282.709961</v>
      </c>
      <c r="J112" s="11">
        <f t="shared" si="14"/>
        <v>1362.9300539999999</v>
      </c>
      <c r="K112" s="11">
        <f t="shared" si="14"/>
        <v>1388.910034</v>
      </c>
      <c r="L112" s="11">
        <f t="shared" si="22"/>
        <v>1469.25</v>
      </c>
      <c r="M112" s="11">
        <f t="shared" si="22"/>
        <v>1394.459961</v>
      </c>
      <c r="N112" s="11">
        <f t="shared" si="22"/>
        <v>1366.420044</v>
      </c>
      <c r="O112" s="11">
        <f t="shared" si="23"/>
        <v>1498.579956</v>
      </c>
      <c r="P112" s="11">
        <f t="shared" si="23"/>
        <v>1452.4300539999999</v>
      </c>
      <c r="Q112" s="11">
        <f t="shared" si="23"/>
        <v>1420.599976</v>
      </c>
      <c r="R112" s="11">
        <f t="shared" si="23"/>
        <v>1454.599976</v>
      </c>
      <c r="S112" s="11">
        <f t="shared" si="23"/>
        <v>1430.829956</v>
      </c>
      <c r="T112" s="11">
        <f t="shared" si="23"/>
        <v>1517.6800539999999</v>
      </c>
      <c r="U112" s="12" cm="1">
        <f t="array" ref="U112">quota_mese*SUMPRODUCT(1/C112:T112)</f>
        <v>108.3399961215365</v>
      </c>
      <c r="V112" s="13">
        <f t="shared" si="19"/>
        <v>164425.45116409331</v>
      </c>
      <c r="W112" s="14">
        <f t="shared" si="20"/>
        <v>9.6169674427288632E-2</v>
      </c>
      <c r="X112" s="13">
        <f t="shared" si="16"/>
        <v>176972.41772185458</v>
      </c>
      <c r="Y112" s="14">
        <f t="shared" si="21"/>
        <v>0.1798161181456972</v>
      </c>
      <c r="Z112" s="6" t="str">
        <f t="shared" si="17"/>
        <v>Il PAC NON conviene</v>
      </c>
    </row>
    <row r="113" spans="1:26" x14ac:dyDescent="0.25">
      <c r="A113" s="7">
        <v>36280</v>
      </c>
      <c r="B113" s="8">
        <v>1335.1800539999999</v>
      </c>
      <c r="C113" s="11">
        <f t="shared" si="15"/>
        <v>1335.1800539999999</v>
      </c>
      <c r="D113" s="11">
        <f t="shared" si="18"/>
        <v>1301.839966</v>
      </c>
      <c r="E113" s="11">
        <f t="shared" si="18"/>
        <v>1372.709961</v>
      </c>
      <c r="F113" s="11">
        <f t="shared" si="18"/>
        <v>1328.719971</v>
      </c>
      <c r="G113" s="11">
        <f t="shared" si="18"/>
        <v>1320.410034</v>
      </c>
      <c r="H113" s="11">
        <f t="shared" si="14"/>
        <v>1282.709961</v>
      </c>
      <c r="I113" s="11">
        <f t="shared" si="14"/>
        <v>1362.9300539999999</v>
      </c>
      <c r="J113" s="11">
        <f t="shared" si="14"/>
        <v>1388.910034</v>
      </c>
      <c r="K113" s="11">
        <f t="shared" si="14"/>
        <v>1469.25</v>
      </c>
      <c r="L113" s="11">
        <f t="shared" si="22"/>
        <v>1394.459961</v>
      </c>
      <c r="M113" s="11">
        <f t="shared" si="22"/>
        <v>1366.420044</v>
      </c>
      <c r="N113" s="11">
        <f t="shared" si="22"/>
        <v>1498.579956</v>
      </c>
      <c r="O113" s="11">
        <f t="shared" si="23"/>
        <v>1452.4300539999999</v>
      </c>
      <c r="P113" s="11">
        <f t="shared" si="23"/>
        <v>1420.599976</v>
      </c>
      <c r="Q113" s="11">
        <f t="shared" si="23"/>
        <v>1454.599976</v>
      </c>
      <c r="R113" s="11">
        <f t="shared" si="23"/>
        <v>1430.829956</v>
      </c>
      <c r="S113" s="11">
        <f t="shared" si="23"/>
        <v>1517.6800539999999</v>
      </c>
      <c r="T113" s="11">
        <f t="shared" si="23"/>
        <v>1436.51001</v>
      </c>
      <c r="U113" s="12" cm="1">
        <f t="array" ref="U113">quota_mese*SUMPRODUCT(1/C113:T113)</f>
        <v>107.66291508438192</v>
      </c>
      <c r="V113" s="13">
        <f t="shared" si="19"/>
        <v>154658.85522449462</v>
      </c>
      <c r="W113" s="14">
        <f t="shared" si="20"/>
        <v>3.1059034829964194E-2</v>
      </c>
      <c r="X113" s="13">
        <f t="shared" si="16"/>
        <v>161383.8529526146</v>
      </c>
      <c r="Y113" s="14">
        <f t="shared" si="21"/>
        <v>7.5892353017430692E-2</v>
      </c>
      <c r="Z113" s="6" t="str">
        <f t="shared" si="17"/>
        <v>Il PAC NON conviene</v>
      </c>
    </row>
    <row r="114" spans="1:26" x14ac:dyDescent="0.25">
      <c r="A114" s="7">
        <v>36308</v>
      </c>
      <c r="B114" s="8">
        <v>1301.839966</v>
      </c>
      <c r="C114" s="11">
        <f t="shared" si="15"/>
        <v>1301.839966</v>
      </c>
      <c r="D114" s="11">
        <f t="shared" si="18"/>
        <v>1372.709961</v>
      </c>
      <c r="E114" s="11">
        <f t="shared" si="18"/>
        <v>1328.719971</v>
      </c>
      <c r="F114" s="11">
        <f t="shared" si="18"/>
        <v>1320.410034</v>
      </c>
      <c r="G114" s="11">
        <f t="shared" si="18"/>
        <v>1282.709961</v>
      </c>
      <c r="H114" s="11">
        <f t="shared" si="14"/>
        <v>1362.9300539999999</v>
      </c>
      <c r="I114" s="11">
        <f t="shared" si="14"/>
        <v>1388.910034</v>
      </c>
      <c r="J114" s="11">
        <f t="shared" si="14"/>
        <v>1469.25</v>
      </c>
      <c r="K114" s="11">
        <f t="shared" si="14"/>
        <v>1394.459961</v>
      </c>
      <c r="L114" s="11">
        <f t="shared" si="22"/>
        <v>1366.420044</v>
      </c>
      <c r="M114" s="11">
        <f t="shared" si="22"/>
        <v>1498.579956</v>
      </c>
      <c r="N114" s="11">
        <f t="shared" si="22"/>
        <v>1452.4300539999999</v>
      </c>
      <c r="O114" s="11">
        <f t="shared" si="23"/>
        <v>1420.599976</v>
      </c>
      <c r="P114" s="11">
        <f t="shared" si="23"/>
        <v>1454.599976</v>
      </c>
      <c r="Q114" s="11">
        <f t="shared" si="23"/>
        <v>1430.829956</v>
      </c>
      <c r="R114" s="11">
        <f t="shared" si="23"/>
        <v>1517.6800539999999</v>
      </c>
      <c r="S114" s="11">
        <f t="shared" si="23"/>
        <v>1436.51001</v>
      </c>
      <c r="T114" s="11">
        <f t="shared" si="23"/>
        <v>1429.400024</v>
      </c>
      <c r="U114" s="12" cm="1">
        <f t="array" ref="U114">quota_mese*SUMPRODUCT(1/C114:T114)</f>
        <v>107.25151147779205</v>
      </c>
      <c r="V114" s="13">
        <f t="shared" si="19"/>
        <v>153305.31308039222</v>
      </c>
      <c r="W114" s="14">
        <f t="shared" si="20"/>
        <v>2.2035420535948091E-2</v>
      </c>
      <c r="X114" s="13">
        <f t="shared" si="16"/>
        <v>164697.66576516366</v>
      </c>
      <c r="Y114" s="14">
        <f t="shared" si="21"/>
        <v>9.7984438434424392E-2</v>
      </c>
      <c r="Z114" s="6" t="str">
        <f t="shared" si="17"/>
        <v>Il PAC NON conviene</v>
      </c>
    </row>
    <row r="115" spans="1:26" x14ac:dyDescent="0.25">
      <c r="A115" s="7">
        <v>36341</v>
      </c>
      <c r="B115" s="8">
        <v>1372.709961</v>
      </c>
      <c r="C115" s="11">
        <f t="shared" si="15"/>
        <v>1372.709961</v>
      </c>
      <c r="D115" s="11">
        <f t="shared" si="18"/>
        <v>1328.719971</v>
      </c>
      <c r="E115" s="11">
        <f t="shared" si="18"/>
        <v>1320.410034</v>
      </c>
      <c r="F115" s="11">
        <f t="shared" si="18"/>
        <v>1282.709961</v>
      </c>
      <c r="G115" s="11">
        <f t="shared" si="18"/>
        <v>1362.9300539999999</v>
      </c>
      <c r="H115" s="11">
        <f t="shared" si="14"/>
        <v>1388.910034</v>
      </c>
      <c r="I115" s="11">
        <f t="shared" si="14"/>
        <v>1469.25</v>
      </c>
      <c r="J115" s="11">
        <f t="shared" si="14"/>
        <v>1394.459961</v>
      </c>
      <c r="K115" s="11">
        <f t="shared" si="14"/>
        <v>1366.420044</v>
      </c>
      <c r="L115" s="11">
        <f t="shared" si="22"/>
        <v>1498.579956</v>
      </c>
      <c r="M115" s="11">
        <f t="shared" si="22"/>
        <v>1452.4300539999999</v>
      </c>
      <c r="N115" s="11">
        <f t="shared" si="22"/>
        <v>1420.599976</v>
      </c>
      <c r="O115" s="11">
        <f t="shared" si="23"/>
        <v>1454.599976</v>
      </c>
      <c r="P115" s="11">
        <f t="shared" si="23"/>
        <v>1430.829956</v>
      </c>
      <c r="Q115" s="11">
        <f t="shared" si="23"/>
        <v>1517.6800539999999</v>
      </c>
      <c r="R115" s="11">
        <f t="shared" si="23"/>
        <v>1436.51001</v>
      </c>
      <c r="S115" s="11">
        <f t="shared" si="23"/>
        <v>1429.400024</v>
      </c>
      <c r="T115" s="11">
        <f t="shared" si="23"/>
        <v>1314.9499510000001</v>
      </c>
      <c r="U115" s="12" cm="1">
        <f t="array" ref="U115">quota_mese*SUMPRODUCT(1/C115:T115)</f>
        <v>107.18769187080221</v>
      </c>
      <c r="V115" s="13">
        <f t="shared" si="19"/>
        <v>140946.45017331449</v>
      </c>
      <c r="W115" s="14">
        <f t="shared" si="20"/>
        <v>-6.0356998844570131E-2</v>
      </c>
      <c r="X115" s="13">
        <f t="shared" si="16"/>
        <v>143688.39613162828</v>
      </c>
      <c r="Y115" s="14">
        <f t="shared" si="21"/>
        <v>-4.207735912247812E-2</v>
      </c>
      <c r="Z115" s="6" t="str">
        <f t="shared" si="17"/>
        <v>In Linea</v>
      </c>
    </row>
    <row r="116" spans="1:26" x14ac:dyDescent="0.25">
      <c r="A116" s="7">
        <v>36371</v>
      </c>
      <c r="B116" s="8">
        <v>1328.719971</v>
      </c>
      <c r="C116" s="11">
        <f t="shared" si="15"/>
        <v>1328.719971</v>
      </c>
      <c r="D116" s="11">
        <f t="shared" si="18"/>
        <v>1320.410034</v>
      </c>
      <c r="E116" s="11">
        <f t="shared" si="18"/>
        <v>1282.709961</v>
      </c>
      <c r="F116" s="11">
        <f t="shared" si="18"/>
        <v>1362.9300539999999</v>
      </c>
      <c r="G116" s="11">
        <f t="shared" si="18"/>
        <v>1388.910034</v>
      </c>
      <c r="H116" s="11">
        <f t="shared" si="14"/>
        <v>1469.25</v>
      </c>
      <c r="I116" s="11">
        <f t="shared" si="14"/>
        <v>1394.459961</v>
      </c>
      <c r="J116" s="11">
        <f t="shared" si="14"/>
        <v>1366.420044</v>
      </c>
      <c r="K116" s="11">
        <f t="shared" si="14"/>
        <v>1498.579956</v>
      </c>
      <c r="L116" s="11">
        <f t="shared" si="22"/>
        <v>1452.4300539999999</v>
      </c>
      <c r="M116" s="11">
        <f t="shared" si="22"/>
        <v>1420.599976</v>
      </c>
      <c r="N116" s="11">
        <f t="shared" si="22"/>
        <v>1454.599976</v>
      </c>
      <c r="O116" s="11">
        <f t="shared" si="23"/>
        <v>1430.829956</v>
      </c>
      <c r="P116" s="11">
        <f t="shared" si="23"/>
        <v>1517.6800539999999</v>
      </c>
      <c r="Q116" s="11">
        <f t="shared" si="23"/>
        <v>1436.51001</v>
      </c>
      <c r="R116" s="11">
        <f t="shared" si="23"/>
        <v>1429.400024</v>
      </c>
      <c r="S116" s="11">
        <f t="shared" si="23"/>
        <v>1314.9499510000001</v>
      </c>
      <c r="T116" s="11">
        <f t="shared" si="23"/>
        <v>1320.280029</v>
      </c>
      <c r="U116" s="12" cm="1">
        <f t="array" ref="U116">quota_mese*SUMPRODUCT(1/C116:T116)</f>
        <v>107.42876744465494</v>
      </c>
      <c r="V116" s="13">
        <f t="shared" si="19"/>
        <v>141836.05619726327</v>
      </c>
      <c r="W116" s="14">
        <f t="shared" si="20"/>
        <v>-5.4426292018244893E-2</v>
      </c>
      <c r="X116" s="13">
        <f t="shared" si="16"/>
        <v>149047.20985035904</v>
      </c>
      <c r="Y116" s="14">
        <f t="shared" si="21"/>
        <v>-6.3519343309397236E-3</v>
      </c>
      <c r="Z116" s="6" t="str">
        <f t="shared" si="17"/>
        <v>Il PAC NON conviene</v>
      </c>
    </row>
    <row r="117" spans="1:26" x14ac:dyDescent="0.25">
      <c r="A117" s="7">
        <v>36403</v>
      </c>
      <c r="B117" s="8">
        <v>1320.410034</v>
      </c>
      <c r="C117" s="11">
        <f t="shared" si="15"/>
        <v>1320.410034</v>
      </c>
      <c r="D117" s="11">
        <f t="shared" si="18"/>
        <v>1282.709961</v>
      </c>
      <c r="E117" s="11">
        <f t="shared" si="18"/>
        <v>1362.9300539999999</v>
      </c>
      <c r="F117" s="11">
        <f t="shared" si="18"/>
        <v>1388.910034</v>
      </c>
      <c r="G117" s="11">
        <f t="shared" si="18"/>
        <v>1469.25</v>
      </c>
      <c r="H117" s="11">
        <f t="shared" si="14"/>
        <v>1394.459961</v>
      </c>
      <c r="I117" s="11">
        <f t="shared" si="14"/>
        <v>1366.420044</v>
      </c>
      <c r="J117" s="11">
        <f t="shared" si="14"/>
        <v>1498.579956</v>
      </c>
      <c r="K117" s="11">
        <f t="shared" si="14"/>
        <v>1452.4300539999999</v>
      </c>
      <c r="L117" s="11">
        <f t="shared" si="22"/>
        <v>1420.599976</v>
      </c>
      <c r="M117" s="11">
        <f t="shared" si="22"/>
        <v>1454.599976</v>
      </c>
      <c r="N117" s="11">
        <f t="shared" si="22"/>
        <v>1430.829956</v>
      </c>
      <c r="O117" s="11">
        <f t="shared" si="23"/>
        <v>1517.6800539999999</v>
      </c>
      <c r="P117" s="11">
        <f t="shared" si="23"/>
        <v>1436.51001</v>
      </c>
      <c r="Q117" s="11">
        <f t="shared" si="23"/>
        <v>1429.400024</v>
      </c>
      <c r="R117" s="11">
        <f t="shared" si="23"/>
        <v>1314.9499510000001</v>
      </c>
      <c r="S117" s="11">
        <f t="shared" si="23"/>
        <v>1320.280029</v>
      </c>
      <c r="T117" s="11">
        <f t="shared" si="23"/>
        <v>1366.01001</v>
      </c>
      <c r="U117" s="12" cm="1">
        <f t="array" ref="U117">quota_mese*SUMPRODUCT(1/C117:T117)</f>
        <v>107.25755936853766</v>
      </c>
      <c r="V117" s="13">
        <f t="shared" si="19"/>
        <v>146514.89974559171</v>
      </c>
      <c r="W117" s="14">
        <f t="shared" si="20"/>
        <v>-2.3234001696055273E-2</v>
      </c>
      <c r="X117" s="13">
        <f t="shared" si="16"/>
        <v>155180.20631763843</v>
      </c>
      <c r="Y117" s="14">
        <f t="shared" si="21"/>
        <v>3.4534708784256241E-2</v>
      </c>
      <c r="Z117" s="6" t="str">
        <f t="shared" si="17"/>
        <v>Il PAC NON conviene</v>
      </c>
    </row>
    <row r="118" spans="1:26" x14ac:dyDescent="0.25">
      <c r="A118" s="7">
        <v>36433</v>
      </c>
      <c r="B118" s="8">
        <v>1282.709961</v>
      </c>
      <c r="C118" s="11">
        <f t="shared" si="15"/>
        <v>1282.709961</v>
      </c>
      <c r="D118" s="11">
        <f t="shared" si="18"/>
        <v>1362.9300539999999</v>
      </c>
      <c r="E118" s="11">
        <f t="shared" si="18"/>
        <v>1388.910034</v>
      </c>
      <c r="F118" s="11">
        <f t="shared" si="18"/>
        <v>1469.25</v>
      </c>
      <c r="G118" s="11">
        <f t="shared" si="18"/>
        <v>1394.459961</v>
      </c>
      <c r="H118" s="11">
        <f t="shared" si="14"/>
        <v>1366.420044</v>
      </c>
      <c r="I118" s="11">
        <f t="shared" si="14"/>
        <v>1498.579956</v>
      </c>
      <c r="J118" s="11">
        <f t="shared" si="14"/>
        <v>1452.4300539999999</v>
      </c>
      <c r="K118" s="11">
        <f t="shared" si="14"/>
        <v>1420.599976</v>
      </c>
      <c r="L118" s="11">
        <f t="shared" si="22"/>
        <v>1454.599976</v>
      </c>
      <c r="M118" s="11">
        <f t="shared" si="22"/>
        <v>1430.829956</v>
      </c>
      <c r="N118" s="11">
        <f t="shared" si="22"/>
        <v>1517.6800539999999</v>
      </c>
      <c r="O118" s="11">
        <f t="shared" si="23"/>
        <v>1436.51001</v>
      </c>
      <c r="P118" s="11">
        <f t="shared" si="23"/>
        <v>1429.400024</v>
      </c>
      <c r="Q118" s="11">
        <f t="shared" si="23"/>
        <v>1314.9499510000001</v>
      </c>
      <c r="R118" s="11">
        <f t="shared" si="23"/>
        <v>1320.280029</v>
      </c>
      <c r="S118" s="11">
        <f t="shared" si="23"/>
        <v>1366.01001</v>
      </c>
      <c r="T118" s="11">
        <f t="shared" si="23"/>
        <v>1239.9399410000001</v>
      </c>
      <c r="U118" s="12" cm="1">
        <f t="array" ref="U118">quota_mese*SUMPRODUCT(1/C118:T118)</f>
        <v>107.66714413104384</v>
      </c>
      <c r="V118" s="13">
        <f t="shared" si="19"/>
        <v>133500.79234148501</v>
      </c>
      <c r="W118" s="14">
        <f t="shared" si="20"/>
        <v>-0.10999471772343328</v>
      </c>
      <c r="X118" s="13">
        <f t="shared" si="16"/>
        <v>144998.47729022198</v>
      </c>
      <c r="Y118" s="14">
        <f t="shared" si="21"/>
        <v>-3.3343484731853446E-2</v>
      </c>
      <c r="Z118" s="6" t="str">
        <f t="shared" si="17"/>
        <v>Il PAC NON conviene</v>
      </c>
    </row>
    <row r="119" spans="1:26" x14ac:dyDescent="0.25">
      <c r="A119" s="7">
        <v>36462</v>
      </c>
      <c r="B119" s="8">
        <v>1362.9300539999999</v>
      </c>
      <c r="C119" s="11">
        <f t="shared" si="15"/>
        <v>1362.9300539999999</v>
      </c>
      <c r="D119" s="11">
        <f t="shared" si="18"/>
        <v>1388.910034</v>
      </c>
      <c r="E119" s="11">
        <f t="shared" si="18"/>
        <v>1469.25</v>
      </c>
      <c r="F119" s="11">
        <f t="shared" si="18"/>
        <v>1394.459961</v>
      </c>
      <c r="G119" s="11">
        <f t="shared" si="18"/>
        <v>1366.420044</v>
      </c>
      <c r="H119" s="11">
        <f t="shared" si="14"/>
        <v>1498.579956</v>
      </c>
      <c r="I119" s="11">
        <f t="shared" si="14"/>
        <v>1452.4300539999999</v>
      </c>
      <c r="J119" s="11">
        <f t="shared" si="14"/>
        <v>1420.599976</v>
      </c>
      <c r="K119" s="11">
        <f t="shared" si="14"/>
        <v>1454.599976</v>
      </c>
      <c r="L119" s="11">
        <f t="shared" si="22"/>
        <v>1430.829956</v>
      </c>
      <c r="M119" s="11">
        <f t="shared" si="22"/>
        <v>1517.6800539999999</v>
      </c>
      <c r="N119" s="11">
        <f t="shared" si="22"/>
        <v>1436.51001</v>
      </c>
      <c r="O119" s="11">
        <f t="shared" si="23"/>
        <v>1429.400024</v>
      </c>
      <c r="P119" s="11">
        <f t="shared" si="23"/>
        <v>1314.9499510000001</v>
      </c>
      <c r="Q119" s="11">
        <f t="shared" si="23"/>
        <v>1320.280029</v>
      </c>
      <c r="R119" s="11">
        <f t="shared" si="23"/>
        <v>1366.01001</v>
      </c>
      <c r="S119" s="11">
        <f t="shared" si="23"/>
        <v>1239.9399410000001</v>
      </c>
      <c r="T119" s="11">
        <f t="shared" si="23"/>
        <v>1160.329956</v>
      </c>
      <c r="U119" s="12" cm="1">
        <f t="array" ref="U119">quota_mese*SUMPRODUCT(1/C119:T119)</f>
        <v>108.35234712002821</v>
      </c>
      <c r="V119" s="13">
        <f t="shared" si="19"/>
        <v>125724.47416627906</v>
      </c>
      <c r="W119" s="14">
        <f t="shared" si="20"/>
        <v>-0.16183683889147293</v>
      </c>
      <c r="X119" s="13">
        <f t="shared" si="16"/>
        <v>127702.43996688623</v>
      </c>
      <c r="Y119" s="14">
        <f t="shared" si="21"/>
        <v>-0.14865040022075848</v>
      </c>
      <c r="Z119" s="6" t="str">
        <f t="shared" si="17"/>
        <v>In Linea</v>
      </c>
    </row>
    <row r="120" spans="1:26" x14ac:dyDescent="0.25">
      <c r="A120" s="7">
        <v>36494</v>
      </c>
      <c r="B120" s="8">
        <v>1388.910034</v>
      </c>
      <c r="C120" s="11">
        <f t="shared" si="15"/>
        <v>1388.910034</v>
      </c>
      <c r="D120" s="11">
        <f t="shared" si="18"/>
        <v>1469.25</v>
      </c>
      <c r="E120" s="11">
        <f t="shared" si="18"/>
        <v>1394.459961</v>
      </c>
      <c r="F120" s="11">
        <f t="shared" si="18"/>
        <v>1366.420044</v>
      </c>
      <c r="G120" s="11">
        <f t="shared" si="18"/>
        <v>1498.579956</v>
      </c>
      <c r="H120" s="11">
        <f t="shared" si="14"/>
        <v>1452.4300539999999</v>
      </c>
      <c r="I120" s="11">
        <f t="shared" si="14"/>
        <v>1420.599976</v>
      </c>
      <c r="J120" s="11">
        <f t="shared" si="14"/>
        <v>1454.599976</v>
      </c>
      <c r="K120" s="11">
        <f t="shared" si="14"/>
        <v>1430.829956</v>
      </c>
      <c r="L120" s="11">
        <f t="shared" si="22"/>
        <v>1517.6800539999999</v>
      </c>
      <c r="M120" s="11">
        <f t="shared" si="22"/>
        <v>1436.51001</v>
      </c>
      <c r="N120" s="11">
        <f t="shared" si="22"/>
        <v>1429.400024</v>
      </c>
      <c r="O120" s="11">
        <f t="shared" si="23"/>
        <v>1314.9499510000001</v>
      </c>
      <c r="P120" s="11">
        <f t="shared" si="23"/>
        <v>1320.280029</v>
      </c>
      <c r="Q120" s="11">
        <f t="shared" si="23"/>
        <v>1366.01001</v>
      </c>
      <c r="R120" s="11">
        <f t="shared" si="23"/>
        <v>1239.9399410000001</v>
      </c>
      <c r="S120" s="11">
        <f t="shared" si="23"/>
        <v>1160.329956</v>
      </c>
      <c r="T120" s="11">
        <f t="shared" si="23"/>
        <v>1249.459961</v>
      </c>
      <c r="U120" s="12" cm="1">
        <f t="array" ref="U120">quota_mese*SUMPRODUCT(1/C120:T120)</f>
        <v>108.90761717454905</v>
      </c>
      <c r="V120" s="13">
        <f t="shared" si="19"/>
        <v>136075.70710751499</v>
      </c>
      <c r="W120" s="14">
        <f t="shared" si="20"/>
        <v>-9.2828619283233382E-2</v>
      </c>
      <c r="X120" s="13">
        <f t="shared" si="16"/>
        <v>134939.62140243276</v>
      </c>
      <c r="Y120" s="14">
        <f t="shared" si="21"/>
        <v>-0.10040252398378158</v>
      </c>
      <c r="Z120" s="6" t="str">
        <f t="shared" si="17"/>
        <v>In Linea</v>
      </c>
    </row>
    <row r="121" spans="1:26" x14ac:dyDescent="0.25">
      <c r="A121" s="7">
        <v>36525</v>
      </c>
      <c r="B121" s="8">
        <v>1469.25</v>
      </c>
      <c r="C121" s="11">
        <f t="shared" si="15"/>
        <v>1469.25</v>
      </c>
      <c r="D121" s="11">
        <f t="shared" si="18"/>
        <v>1394.459961</v>
      </c>
      <c r="E121" s="11">
        <f t="shared" si="18"/>
        <v>1366.420044</v>
      </c>
      <c r="F121" s="11">
        <f t="shared" si="18"/>
        <v>1498.579956</v>
      </c>
      <c r="G121" s="11">
        <f t="shared" si="18"/>
        <v>1452.4300539999999</v>
      </c>
      <c r="H121" s="11">
        <f t="shared" si="14"/>
        <v>1420.599976</v>
      </c>
      <c r="I121" s="11">
        <f t="shared" si="14"/>
        <v>1454.599976</v>
      </c>
      <c r="J121" s="11">
        <f t="shared" si="14"/>
        <v>1430.829956</v>
      </c>
      <c r="K121" s="11">
        <f t="shared" si="14"/>
        <v>1517.6800539999999</v>
      </c>
      <c r="L121" s="11">
        <f t="shared" si="22"/>
        <v>1436.51001</v>
      </c>
      <c r="M121" s="11">
        <f t="shared" si="22"/>
        <v>1429.400024</v>
      </c>
      <c r="N121" s="11">
        <f t="shared" si="22"/>
        <v>1314.9499510000001</v>
      </c>
      <c r="O121" s="11">
        <f t="shared" si="23"/>
        <v>1320.280029</v>
      </c>
      <c r="P121" s="11">
        <f t="shared" si="23"/>
        <v>1366.01001</v>
      </c>
      <c r="Q121" s="11">
        <f t="shared" si="23"/>
        <v>1239.9399410000001</v>
      </c>
      <c r="R121" s="11">
        <f t="shared" si="23"/>
        <v>1160.329956</v>
      </c>
      <c r="S121" s="11">
        <f t="shared" si="23"/>
        <v>1249.459961</v>
      </c>
      <c r="T121" s="11">
        <f t="shared" si="23"/>
        <v>1255.8199460000001</v>
      </c>
      <c r="U121" s="12" cm="1">
        <f t="array" ref="U121">quota_mese*SUMPRODUCT(1/C121:T121)</f>
        <v>109.54347932450473</v>
      </c>
      <c r="V121" s="13">
        <f t="shared" si="19"/>
        <v>137566.88628995165</v>
      </c>
      <c r="W121" s="14">
        <f t="shared" si="20"/>
        <v>-8.2887424733655624E-2</v>
      </c>
      <c r="X121" s="13">
        <f t="shared" si="16"/>
        <v>128210.30587034202</v>
      </c>
      <c r="Y121" s="14">
        <f t="shared" si="21"/>
        <v>-0.14526462753105318</v>
      </c>
      <c r="Z121" s="6" t="str">
        <f t="shared" si="17"/>
        <v>Il PAC conviene</v>
      </c>
    </row>
    <row r="122" spans="1:26" x14ac:dyDescent="0.25">
      <c r="A122" s="7">
        <v>36556</v>
      </c>
      <c r="B122" s="8">
        <v>1394.459961</v>
      </c>
      <c r="C122" s="11">
        <f t="shared" si="15"/>
        <v>1394.459961</v>
      </c>
      <c r="D122" s="11">
        <f t="shared" si="18"/>
        <v>1366.420044</v>
      </c>
      <c r="E122" s="11">
        <f t="shared" si="18"/>
        <v>1498.579956</v>
      </c>
      <c r="F122" s="11">
        <f t="shared" si="18"/>
        <v>1452.4300539999999</v>
      </c>
      <c r="G122" s="11">
        <f t="shared" si="18"/>
        <v>1420.599976</v>
      </c>
      <c r="H122" s="11">
        <f t="shared" si="14"/>
        <v>1454.599976</v>
      </c>
      <c r="I122" s="11">
        <f t="shared" si="14"/>
        <v>1430.829956</v>
      </c>
      <c r="J122" s="11">
        <f t="shared" si="14"/>
        <v>1517.6800539999999</v>
      </c>
      <c r="K122" s="11">
        <f t="shared" si="14"/>
        <v>1436.51001</v>
      </c>
      <c r="L122" s="11">
        <f t="shared" si="22"/>
        <v>1429.400024</v>
      </c>
      <c r="M122" s="11">
        <f t="shared" si="22"/>
        <v>1314.9499510000001</v>
      </c>
      <c r="N122" s="11">
        <f t="shared" si="22"/>
        <v>1320.280029</v>
      </c>
      <c r="O122" s="11">
        <f t="shared" si="23"/>
        <v>1366.01001</v>
      </c>
      <c r="P122" s="11">
        <f t="shared" si="23"/>
        <v>1239.9399410000001</v>
      </c>
      <c r="Q122" s="11">
        <f t="shared" si="23"/>
        <v>1160.329956</v>
      </c>
      <c r="R122" s="11">
        <f t="shared" si="23"/>
        <v>1249.459961</v>
      </c>
      <c r="S122" s="11">
        <f t="shared" si="23"/>
        <v>1255.8199460000001</v>
      </c>
      <c r="T122" s="11">
        <f t="shared" si="23"/>
        <v>1224.380005</v>
      </c>
      <c r="U122" s="12" cm="1">
        <f t="array" ref="U122">quota_mese*SUMPRODUCT(1/C122:T122)</f>
        <v>110.67781710829564</v>
      </c>
      <c r="V122" s="13">
        <f t="shared" si="19"/>
        <v>135511.7062644441</v>
      </c>
      <c r="W122" s="14">
        <f t="shared" si="20"/>
        <v>-9.6588624903706011E-2</v>
      </c>
      <c r="X122" s="13">
        <f t="shared" si="16"/>
        <v>131704.75014448981</v>
      </c>
      <c r="Y122" s="14">
        <f t="shared" si="21"/>
        <v>-0.12196833237006799</v>
      </c>
      <c r="Z122" s="6" t="str">
        <f t="shared" si="17"/>
        <v>Il PAC conviene</v>
      </c>
    </row>
    <row r="123" spans="1:26" x14ac:dyDescent="0.25">
      <c r="A123" s="7">
        <v>36585</v>
      </c>
      <c r="B123" s="8">
        <v>1366.420044</v>
      </c>
      <c r="C123" s="11">
        <f t="shared" si="15"/>
        <v>1366.420044</v>
      </c>
      <c r="D123" s="11">
        <f t="shared" si="18"/>
        <v>1498.579956</v>
      </c>
      <c r="E123" s="11">
        <f t="shared" si="18"/>
        <v>1452.4300539999999</v>
      </c>
      <c r="F123" s="11">
        <f t="shared" si="18"/>
        <v>1420.599976</v>
      </c>
      <c r="G123" s="11">
        <f t="shared" si="18"/>
        <v>1454.599976</v>
      </c>
      <c r="H123" s="11">
        <f t="shared" si="14"/>
        <v>1430.829956</v>
      </c>
      <c r="I123" s="11">
        <f t="shared" si="14"/>
        <v>1517.6800539999999</v>
      </c>
      <c r="J123" s="11">
        <f t="shared" si="14"/>
        <v>1436.51001</v>
      </c>
      <c r="K123" s="11">
        <f t="shared" si="14"/>
        <v>1429.400024</v>
      </c>
      <c r="L123" s="11">
        <f t="shared" si="22"/>
        <v>1314.9499510000001</v>
      </c>
      <c r="M123" s="11">
        <f t="shared" si="22"/>
        <v>1320.280029</v>
      </c>
      <c r="N123" s="11">
        <f t="shared" si="22"/>
        <v>1366.01001</v>
      </c>
      <c r="O123" s="11">
        <f t="shared" si="23"/>
        <v>1239.9399410000001</v>
      </c>
      <c r="P123" s="11">
        <f t="shared" si="23"/>
        <v>1160.329956</v>
      </c>
      <c r="Q123" s="11">
        <f t="shared" si="23"/>
        <v>1249.459961</v>
      </c>
      <c r="R123" s="11">
        <f t="shared" si="23"/>
        <v>1255.8199460000001</v>
      </c>
      <c r="S123" s="11">
        <f t="shared" si="23"/>
        <v>1224.380005</v>
      </c>
      <c r="T123" s="11">
        <f t="shared" si="23"/>
        <v>1211.2299800000001</v>
      </c>
      <c r="U123" s="12" cm="1">
        <f t="array" ref="U123">quota_mese*SUMPRODUCT(1/C123:T123)</f>
        <v>111.58184666515709</v>
      </c>
      <c r="V123" s="13">
        <f t="shared" si="19"/>
        <v>135151.2779046013</v>
      </c>
      <c r="W123" s="14">
        <f t="shared" si="20"/>
        <v>-9.899148063599128E-2</v>
      </c>
      <c r="X123" s="13">
        <f t="shared" si="16"/>
        <v>132963.86992988229</v>
      </c>
      <c r="Y123" s="14">
        <f t="shared" si="21"/>
        <v>-0.11357420046745137</v>
      </c>
      <c r="Z123" s="6" t="str">
        <f t="shared" si="17"/>
        <v>In Linea</v>
      </c>
    </row>
    <row r="124" spans="1:26" x14ac:dyDescent="0.25">
      <c r="A124" s="7">
        <v>36616</v>
      </c>
      <c r="B124" s="8">
        <v>1498.579956</v>
      </c>
      <c r="C124" s="11">
        <f t="shared" si="15"/>
        <v>1498.579956</v>
      </c>
      <c r="D124" s="11">
        <f t="shared" si="18"/>
        <v>1452.4300539999999</v>
      </c>
      <c r="E124" s="11">
        <f t="shared" si="18"/>
        <v>1420.599976</v>
      </c>
      <c r="F124" s="11">
        <f t="shared" si="18"/>
        <v>1454.599976</v>
      </c>
      <c r="G124" s="11">
        <f t="shared" si="18"/>
        <v>1430.829956</v>
      </c>
      <c r="H124" s="11">
        <f t="shared" si="14"/>
        <v>1517.6800539999999</v>
      </c>
      <c r="I124" s="11">
        <f t="shared" si="14"/>
        <v>1436.51001</v>
      </c>
      <c r="J124" s="11">
        <f t="shared" si="14"/>
        <v>1429.400024</v>
      </c>
      <c r="K124" s="11">
        <f t="shared" si="14"/>
        <v>1314.9499510000001</v>
      </c>
      <c r="L124" s="11">
        <f t="shared" si="22"/>
        <v>1320.280029</v>
      </c>
      <c r="M124" s="11">
        <f t="shared" si="22"/>
        <v>1366.01001</v>
      </c>
      <c r="N124" s="11">
        <f t="shared" si="22"/>
        <v>1239.9399410000001</v>
      </c>
      <c r="O124" s="11">
        <f t="shared" si="23"/>
        <v>1160.329956</v>
      </c>
      <c r="P124" s="11">
        <f t="shared" si="23"/>
        <v>1249.459961</v>
      </c>
      <c r="Q124" s="11">
        <f t="shared" si="23"/>
        <v>1255.8199460000001</v>
      </c>
      <c r="R124" s="11">
        <f t="shared" si="23"/>
        <v>1224.380005</v>
      </c>
      <c r="S124" s="11">
        <f t="shared" si="23"/>
        <v>1211.2299800000001</v>
      </c>
      <c r="T124" s="11">
        <f t="shared" si="23"/>
        <v>1133.579956</v>
      </c>
      <c r="U124" s="12" cm="1">
        <f t="array" ref="U124">quota_mese*SUMPRODUCT(1/C124:T124)</f>
        <v>112.8345266158928</v>
      </c>
      <c r="V124" s="13">
        <f t="shared" si="19"/>
        <v>127906.95771652459</v>
      </c>
      <c r="W124" s="14">
        <f t="shared" si="20"/>
        <v>-0.14728694855650271</v>
      </c>
      <c r="X124" s="13">
        <f t="shared" si="16"/>
        <v>113465.4128524858</v>
      </c>
      <c r="Y124" s="14">
        <f t="shared" si="21"/>
        <v>-0.24356391431676139</v>
      </c>
      <c r="Z124" s="6" t="str">
        <f t="shared" si="17"/>
        <v>Il PAC conviene</v>
      </c>
    </row>
    <row r="125" spans="1:26" x14ac:dyDescent="0.25">
      <c r="A125" s="7">
        <v>36644</v>
      </c>
      <c r="B125" s="8">
        <v>1452.4300539999999</v>
      </c>
      <c r="C125" s="11">
        <f t="shared" si="15"/>
        <v>1452.4300539999999</v>
      </c>
      <c r="D125" s="11">
        <f t="shared" si="18"/>
        <v>1420.599976</v>
      </c>
      <c r="E125" s="11">
        <f t="shared" si="18"/>
        <v>1454.599976</v>
      </c>
      <c r="F125" s="11">
        <f t="shared" si="18"/>
        <v>1430.829956</v>
      </c>
      <c r="G125" s="11">
        <f t="shared" si="18"/>
        <v>1517.6800539999999</v>
      </c>
      <c r="H125" s="11">
        <f t="shared" si="14"/>
        <v>1436.51001</v>
      </c>
      <c r="I125" s="11">
        <f t="shared" si="14"/>
        <v>1429.400024</v>
      </c>
      <c r="J125" s="11">
        <f t="shared" si="14"/>
        <v>1314.9499510000001</v>
      </c>
      <c r="K125" s="11">
        <f t="shared" si="14"/>
        <v>1320.280029</v>
      </c>
      <c r="L125" s="11">
        <f t="shared" si="22"/>
        <v>1366.01001</v>
      </c>
      <c r="M125" s="11">
        <f t="shared" si="22"/>
        <v>1239.9399410000001</v>
      </c>
      <c r="N125" s="11">
        <f t="shared" si="22"/>
        <v>1160.329956</v>
      </c>
      <c r="O125" s="11">
        <f t="shared" si="23"/>
        <v>1249.459961</v>
      </c>
      <c r="P125" s="11">
        <f t="shared" si="23"/>
        <v>1255.8199460000001</v>
      </c>
      <c r="Q125" s="11">
        <f t="shared" si="23"/>
        <v>1224.380005</v>
      </c>
      <c r="R125" s="11">
        <f t="shared" si="23"/>
        <v>1211.2299800000001</v>
      </c>
      <c r="S125" s="11">
        <f t="shared" si="23"/>
        <v>1133.579956</v>
      </c>
      <c r="T125" s="11">
        <f t="shared" si="23"/>
        <v>1040.9399410000001</v>
      </c>
      <c r="U125" s="12" cm="1">
        <f t="array" ref="U125">quota_mese*SUMPRODUCT(1/C125:T125)</f>
        <v>115.27929180395962</v>
      </c>
      <c r="V125" s="13">
        <f t="shared" si="19"/>
        <v>119998.81920893553</v>
      </c>
      <c r="W125" s="14">
        <f t="shared" si="20"/>
        <v>-0.20000787194042979</v>
      </c>
      <c r="X125" s="13">
        <f t="shared" si="16"/>
        <v>107503.2775037854</v>
      </c>
      <c r="Y125" s="14">
        <f t="shared" si="21"/>
        <v>-0.2833114833080973</v>
      </c>
      <c r="Z125" s="6" t="str">
        <f t="shared" si="17"/>
        <v>Il PAC conviene</v>
      </c>
    </row>
    <row r="126" spans="1:26" x14ac:dyDescent="0.25">
      <c r="A126" s="7">
        <v>36677</v>
      </c>
      <c r="B126" s="8">
        <v>1420.599976</v>
      </c>
      <c r="C126" s="11">
        <f t="shared" si="15"/>
        <v>1420.599976</v>
      </c>
      <c r="D126" s="11">
        <f t="shared" si="18"/>
        <v>1454.599976</v>
      </c>
      <c r="E126" s="11">
        <f t="shared" si="18"/>
        <v>1430.829956</v>
      </c>
      <c r="F126" s="11">
        <f t="shared" si="18"/>
        <v>1517.6800539999999</v>
      </c>
      <c r="G126" s="11">
        <f t="shared" si="18"/>
        <v>1436.51001</v>
      </c>
      <c r="H126" s="11">
        <f t="shared" ref="H126:K189" si="24">G127</f>
        <v>1429.400024</v>
      </c>
      <c r="I126" s="11">
        <f t="shared" si="24"/>
        <v>1314.9499510000001</v>
      </c>
      <c r="J126" s="11">
        <f t="shared" si="24"/>
        <v>1320.280029</v>
      </c>
      <c r="K126" s="11">
        <f t="shared" si="24"/>
        <v>1366.01001</v>
      </c>
      <c r="L126" s="11">
        <f t="shared" si="22"/>
        <v>1239.9399410000001</v>
      </c>
      <c r="M126" s="11">
        <f t="shared" si="22"/>
        <v>1160.329956</v>
      </c>
      <c r="N126" s="11">
        <f t="shared" si="22"/>
        <v>1249.459961</v>
      </c>
      <c r="O126" s="11">
        <f t="shared" si="23"/>
        <v>1255.8199460000001</v>
      </c>
      <c r="P126" s="11">
        <f t="shared" si="23"/>
        <v>1224.380005</v>
      </c>
      <c r="Q126" s="11">
        <f t="shared" si="23"/>
        <v>1211.2299800000001</v>
      </c>
      <c r="R126" s="11">
        <f t="shared" si="23"/>
        <v>1133.579956</v>
      </c>
      <c r="S126" s="11">
        <f t="shared" si="23"/>
        <v>1040.9399410000001</v>
      </c>
      <c r="T126" s="11">
        <f t="shared" si="23"/>
        <v>1059.780029</v>
      </c>
      <c r="U126" s="12" cm="1">
        <f t="array" ref="U126">quota_mese*SUMPRODUCT(1/C126:T126)</f>
        <v>117.40504786162653</v>
      </c>
      <c r="V126" s="13">
        <f t="shared" si="19"/>
        <v>124423.52502754095</v>
      </c>
      <c r="W126" s="14">
        <f t="shared" si="20"/>
        <v>-0.17050983314972701</v>
      </c>
      <c r="X126" s="13">
        <f t="shared" si="16"/>
        <v>111901.31425850454</v>
      </c>
      <c r="Y126" s="14">
        <f t="shared" si="21"/>
        <v>-0.25399123827663639</v>
      </c>
      <c r="Z126" s="6" t="str">
        <f t="shared" si="17"/>
        <v>Il PAC conviene</v>
      </c>
    </row>
    <row r="127" spans="1:26" x14ac:dyDescent="0.25">
      <c r="A127" s="7">
        <v>36707</v>
      </c>
      <c r="B127" s="8">
        <v>1454.599976</v>
      </c>
      <c r="C127" s="11">
        <f t="shared" si="15"/>
        <v>1454.599976</v>
      </c>
      <c r="D127" s="11">
        <f t="shared" si="18"/>
        <v>1430.829956</v>
      </c>
      <c r="E127" s="11">
        <f t="shared" si="18"/>
        <v>1517.6800539999999</v>
      </c>
      <c r="F127" s="11">
        <f t="shared" si="18"/>
        <v>1436.51001</v>
      </c>
      <c r="G127" s="11">
        <f t="shared" si="18"/>
        <v>1429.400024</v>
      </c>
      <c r="H127" s="11">
        <f t="shared" si="24"/>
        <v>1314.9499510000001</v>
      </c>
      <c r="I127" s="11">
        <f t="shared" si="24"/>
        <v>1320.280029</v>
      </c>
      <c r="J127" s="11">
        <f t="shared" si="24"/>
        <v>1366.01001</v>
      </c>
      <c r="K127" s="11">
        <f t="shared" si="24"/>
        <v>1239.9399410000001</v>
      </c>
      <c r="L127" s="11">
        <f t="shared" si="22"/>
        <v>1160.329956</v>
      </c>
      <c r="M127" s="11">
        <f t="shared" si="22"/>
        <v>1249.459961</v>
      </c>
      <c r="N127" s="11">
        <f t="shared" si="22"/>
        <v>1255.8199460000001</v>
      </c>
      <c r="O127" s="11">
        <f t="shared" si="23"/>
        <v>1224.380005</v>
      </c>
      <c r="P127" s="11">
        <f t="shared" si="23"/>
        <v>1211.2299800000001</v>
      </c>
      <c r="Q127" s="11">
        <f t="shared" si="23"/>
        <v>1133.579956</v>
      </c>
      <c r="R127" s="11">
        <f t="shared" si="23"/>
        <v>1040.9399410000001</v>
      </c>
      <c r="S127" s="11">
        <f t="shared" si="23"/>
        <v>1059.780029</v>
      </c>
      <c r="T127" s="11">
        <f t="shared" si="23"/>
        <v>1139.4499510000001</v>
      </c>
      <c r="U127" s="12" cm="1">
        <f t="array" ref="U127">quota_mese*SUMPRODUCT(1/C127:T127)</f>
        <v>118.85245204446811</v>
      </c>
      <c r="V127" s="13">
        <f t="shared" si="19"/>
        <v>135426.42065829903</v>
      </c>
      <c r="W127" s="14">
        <f t="shared" si="20"/>
        <v>-9.7157195611339842E-2</v>
      </c>
      <c r="X127" s="13">
        <f t="shared" si="16"/>
        <v>117501.37183420386</v>
      </c>
      <c r="Y127" s="14">
        <f t="shared" si="21"/>
        <v>-0.21665752110530756</v>
      </c>
      <c r="Z127" s="6" t="str">
        <f t="shared" si="17"/>
        <v>Il PAC conviene</v>
      </c>
    </row>
    <row r="128" spans="1:26" x14ac:dyDescent="0.25">
      <c r="A128" s="7">
        <v>36738</v>
      </c>
      <c r="B128" s="8">
        <v>1430.829956</v>
      </c>
      <c r="C128" s="11">
        <f t="shared" si="15"/>
        <v>1430.829956</v>
      </c>
      <c r="D128" s="11">
        <f t="shared" si="18"/>
        <v>1517.6800539999999</v>
      </c>
      <c r="E128" s="11">
        <f t="shared" si="18"/>
        <v>1436.51001</v>
      </c>
      <c r="F128" s="11">
        <f t="shared" si="18"/>
        <v>1429.400024</v>
      </c>
      <c r="G128" s="11">
        <f t="shared" si="18"/>
        <v>1314.9499510000001</v>
      </c>
      <c r="H128" s="11">
        <f t="shared" si="24"/>
        <v>1320.280029</v>
      </c>
      <c r="I128" s="11">
        <f t="shared" si="24"/>
        <v>1366.01001</v>
      </c>
      <c r="J128" s="11">
        <f t="shared" si="24"/>
        <v>1239.9399410000001</v>
      </c>
      <c r="K128" s="11">
        <f t="shared" si="24"/>
        <v>1160.329956</v>
      </c>
      <c r="L128" s="11">
        <f t="shared" si="22"/>
        <v>1249.459961</v>
      </c>
      <c r="M128" s="11">
        <f t="shared" si="22"/>
        <v>1255.8199460000001</v>
      </c>
      <c r="N128" s="11">
        <f t="shared" si="22"/>
        <v>1224.380005</v>
      </c>
      <c r="O128" s="11">
        <f t="shared" si="23"/>
        <v>1211.2299800000001</v>
      </c>
      <c r="P128" s="11">
        <f t="shared" si="23"/>
        <v>1133.579956</v>
      </c>
      <c r="Q128" s="11">
        <f t="shared" si="23"/>
        <v>1040.9399410000001</v>
      </c>
      <c r="R128" s="11">
        <f t="shared" si="23"/>
        <v>1059.780029</v>
      </c>
      <c r="S128" s="11">
        <f t="shared" si="23"/>
        <v>1139.4499510000001</v>
      </c>
      <c r="T128" s="11">
        <f t="shared" si="23"/>
        <v>1148.079956</v>
      </c>
      <c r="U128" s="12" cm="1">
        <f t="array" ref="U128">quota_mese*SUMPRODUCT(1/C128:T128)</f>
        <v>120.38199574010112</v>
      </c>
      <c r="V128" s="13">
        <f t="shared" si="19"/>
        <v>138208.15637248749</v>
      </c>
      <c r="W128" s="14">
        <f t="shared" si="20"/>
        <v>-7.8612290850083366E-2</v>
      </c>
      <c r="X128" s="13">
        <f t="shared" si="16"/>
        <v>120358.11291051834</v>
      </c>
      <c r="Y128" s="14">
        <f t="shared" si="21"/>
        <v>-0.19761258059654441</v>
      </c>
      <c r="Z128" s="6" t="str">
        <f t="shared" si="17"/>
        <v>Il PAC conviene</v>
      </c>
    </row>
    <row r="129" spans="1:26" x14ac:dyDescent="0.25">
      <c r="A129" s="7">
        <v>36769</v>
      </c>
      <c r="B129" s="8">
        <v>1517.6800539999999</v>
      </c>
      <c r="C129" s="11">
        <f t="shared" si="15"/>
        <v>1517.6800539999999</v>
      </c>
      <c r="D129" s="11">
        <f t="shared" si="18"/>
        <v>1436.51001</v>
      </c>
      <c r="E129" s="11">
        <f t="shared" si="18"/>
        <v>1429.400024</v>
      </c>
      <c r="F129" s="11">
        <f t="shared" si="18"/>
        <v>1314.9499510000001</v>
      </c>
      <c r="G129" s="11">
        <f t="shared" si="18"/>
        <v>1320.280029</v>
      </c>
      <c r="H129" s="11">
        <f t="shared" si="24"/>
        <v>1366.01001</v>
      </c>
      <c r="I129" s="11">
        <f t="shared" si="24"/>
        <v>1239.9399410000001</v>
      </c>
      <c r="J129" s="11">
        <f t="shared" si="24"/>
        <v>1160.329956</v>
      </c>
      <c r="K129" s="11">
        <f t="shared" si="24"/>
        <v>1249.459961</v>
      </c>
      <c r="L129" s="11">
        <f t="shared" si="22"/>
        <v>1255.8199460000001</v>
      </c>
      <c r="M129" s="11">
        <f t="shared" si="22"/>
        <v>1224.380005</v>
      </c>
      <c r="N129" s="11">
        <f t="shared" si="22"/>
        <v>1211.2299800000001</v>
      </c>
      <c r="O129" s="11">
        <f t="shared" si="23"/>
        <v>1133.579956</v>
      </c>
      <c r="P129" s="11">
        <f t="shared" si="23"/>
        <v>1040.9399410000001</v>
      </c>
      <c r="Q129" s="11">
        <f t="shared" si="23"/>
        <v>1059.780029</v>
      </c>
      <c r="R129" s="11">
        <f t="shared" si="23"/>
        <v>1139.4499510000001</v>
      </c>
      <c r="S129" s="11">
        <f t="shared" si="23"/>
        <v>1148.079956</v>
      </c>
      <c r="T129" s="11">
        <f t="shared" si="23"/>
        <v>1130.1999510000001</v>
      </c>
      <c r="U129" s="12" cm="1">
        <f t="array" ref="U129">quota_mese*SUMPRODUCT(1/C129:T129)</f>
        <v>121.93119674452306</v>
      </c>
      <c r="V129" s="13">
        <f t="shared" si="19"/>
        <v>137806.63258603134</v>
      </c>
      <c r="W129" s="14">
        <f t="shared" si="20"/>
        <v>-8.1289116093124392E-2</v>
      </c>
      <c r="X129" s="13">
        <f t="shared" si="16"/>
        <v>111703.38056640232</v>
      </c>
      <c r="Y129" s="14">
        <f t="shared" si="21"/>
        <v>-0.25531079622398456</v>
      </c>
      <c r="Z129" s="6" t="str">
        <f t="shared" si="17"/>
        <v>Il PAC conviene</v>
      </c>
    </row>
    <row r="130" spans="1:26" x14ac:dyDescent="0.25">
      <c r="A130" s="7">
        <v>36798</v>
      </c>
      <c r="B130" s="8">
        <v>1436.51001</v>
      </c>
      <c r="C130" s="11">
        <f t="shared" ref="C130:C193" si="25">B130</f>
        <v>1436.51001</v>
      </c>
      <c r="D130" s="11">
        <f t="shared" si="18"/>
        <v>1429.400024</v>
      </c>
      <c r="E130" s="11">
        <f t="shared" si="18"/>
        <v>1314.9499510000001</v>
      </c>
      <c r="F130" s="11">
        <f t="shared" si="18"/>
        <v>1320.280029</v>
      </c>
      <c r="G130" s="11">
        <f t="shared" ref="G130:J193" si="26">F131</f>
        <v>1366.01001</v>
      </c>
      <c r="H130" s="11">
        <f t="shared" si="24"/>
        <v>1239.9399410000001</v>
      </c>
      <c r="I130" s="11">
        <f t="shared" si="24"/>
        <v>1160.329956</v>
      </c>
      <c r="J130" s="11">
        <f t="shared" si="24"/>
        <v>1249.459961</v>
      </c>
      <c r="K130" s="11">
        <f t="shared" si="24"/>
        <v>1255.8199460000001</v>
      </c>
      <c r="L130" s="11">
        <f t="shared" si="22"/>
        <v>1224.380005</v>
      </c>
      <c r="M130" s="11">
        <f t="shared" si="22"/>
        <v>1211.2299800000001</v>
      </c>
      <c r="N130" s="11">
        <f t="shared" si="22"/>
        <v>1133.579956</v>
      </c>
      <c r="O130" s="11">
        <f t="shared" si="23"/>
        <v>1040.9399410000001</v>
      </c>
      <c r="P130" s="11">
        <f t="shared" si="23"/>
        <v>1059.780029</v>
      </c>
      <c r="Q130" s="11">
        <f t="shared" si="23"/>
        <v>1139.4499510000001</v>
      </c>
      <c r="R130" s="11">
        <f t="shared" si="23"/>
        <v>1148.079956</v>
      </c>
      <c r="S130" s="11">
        <f t="shared" si="23"/>
        <v>1130.1999510000001</v>
      </c>
      <c r="T130" s="11">
        <f t="shared" si="23"/>
        <v>1106.7299800000001</v>
      </c>
      <c r="U130" s="12" cm="1">
        <f t="array" ref="U130">quota_mese*SUMPRODUCT(1/C130:T130)</f>
        <v>123.97004975052432</v>
      </c>
      <c r="V130" s="13">
        <f t="shared" si="19"/>
        <v>137201.3706809968</v>
      </c>
      <c r="W130" s="14">
        <f t="shared" si="20"/>
        <v>-8.5324195460021346E-2</v>
      </c>
      <c r="X130" s="13">
        <f t="shared" ref="X130:X193" si="27">(capitale/C130)*T130</f>
        <v>115564.45541232254</v>
      </c>
      <c r="Y130" s="14">
        <f t="shared" si="21"/>
        <v>-0.22957029725118305</v>
      </c>
      <c r="Z130" s="6" t="str">
        <f t="shared" ref="Z130:Z193" si="28">IF(ABS((X130-V130)/X130)&lt;=2.5%, "In Linea", IF(X130&gt;V130, "Il PAC NON conviene", "Il PAC conviene"))</f>
        <v>Il PAC conviene</v>
      </c>
    </row>
    <row r="131" spans="1:26" x14ac:dyDescent="0.25">
      <c r="A131" s="7">
        <v>36830</v>
      </c>
      <c r="B131" s="8">
        <v>1429.400024</v>
      </c>
      <c r="C131" s="11">
        <f t="shared" si="25"/>
        <v>1429.400024</v>
      </c>
      <c r="D131" s="11">
        <f t="shared" ref="D131:J194" si="29">C132</f>
        <v>1314.9499510000001</v>
      </c>
      <c r="E131" s="11">
        <f t="shared" si="29"/>
        <v>1320.280029</v>
      </c>
      <c r="F131" s="11">
        <f t="shared" si="29"/>
        <v>1366.01001</v>
      </c>
      <c r="G131" s="11">
        <f t="shared" si="26"/>
        <v>1239.9399410000001</v>
      </c>
      <c r="H131" s="11">
        <f t="shared" si="24"/>
        <v>1160.329956</v>
      </c>
      <c r="I131" s="11">
        <f t="shared" si="24"/>
        <v>1249.459961</v>
      </c>
      <c r="J131" s="11">
        <f t="shared" si="24"/>
        <v>1255.8199460000001</v>
      </c>
      <c r="K131" s="11">
        <f t="shared" si="24"/>
        <v>1224.380005</v>
      </c>
      <c r="L131" s="11">
        <f t="shared" si="22"/>
        <v>1211.2299800000001</v>
      </c>
      <c r="M131" s="11">
        <f t="shared" si="22"/>
        <v>1133.579956</v>
      </c>
      <c r="N131" s="11">
        <f t="shared" si="22"/>
        <v>1040.9399410000001</v>
      </c>
      <c r="O131" s="11">
        <f t="shared" si="23"/>
        <v>1059.780029</v>
      </c>
      <c r="P131" s="11">
        <f t="shared" si="23"/>
        <v>1139.4499510000001</v>
      </c>
      <c r="Q131" s="11">
        <f t="shared" si="23"/>
        <v>1148.079956</v>
      </c>
      <c r="R131" s="11">
        <f t="shared" si="23"/>
        <v>1130.1999510000001</v>
      </c>
      <c r="S131" s="11">
        <f t="shared" si="23"/>
        <v>1106.7299800000001</v>
      </c>
      <c r="T131" s="11">
        <f t="shared" si="23"/>
        <v>1147.3900149999999</v>
      </c>
      <c r="U131" s="12" cm="1">
        <f t="array" ref="U131">quota_mese*SUMPRODUCT(1/C131:T131)</f>
        <v>125.43181340346655</v>
      </c>
      <c r="V131" s="13">
        <f t="shared" ref="V131:V194" si="30">U131*T131</f>
        <v>143919.21026248069</v>
      </c>
      <c r="W131" s="14">
        <f t="shared" ref="W131:W194" si="31">V131/capitale -1</f>
        <v>-4.0538598250128732E-2</v>
      </c>
      <c r="X131" s="13">
        <f t="shared" si="27"/>
        <v>120406.11400605377</v>
      </c>
      <c r="Y131" s="14">
        <f t="shared" ref="Y131:Y194" si="32">X131/capitale -1</f>
        <v>-0.19729257329297489</v>
      </c>
      <c r="Z131" s="6" t="str">
        <f t="shared" si="28"/>
        <v>Il PAC conviene</v>
      </c>
    </row>
    <row r="132" spans="1:26" x14ac:dyDescent="0.25">
      <c r="A132" s="7">
        <v>36860</v>
      </c>
      <c r="B132" s="8">
        <v>1314.9499510000001</v>
      </c>
      <c r="C132" s="11">
        <f t="shared" si="25"/>
        <v>1314.9499510000001</v>
      </c>
      <c r="D132" s="11">
        <f t="shared" si="29"/>
        <v>1320.280029</v>
      </c>
      <c r="E132" s="11">
        <f t="shared" si="29"/>
        <v>1366.01001</v>
      </c>
      <c r="F132" s="11">
        <f t="shared" si="29"/>
        <v>1239.9399410000001</v>
      </c>
      <c r="G132" s="11">
        <f t="shared" si="26"/>
        <v>1160.329956</v>
      </c>
      <c r="H132" s="11">
        <f t="shared" si="24"/>
        <v>1249.459961</v>
      </c>
      <c r="I132" s="11">
        <f t="shared" si="24"/>
        <v>1255.8199460000001</v>
      </c>
      <c r="J132" s="11">
        <f t="shared" si="24"/>
        <v>1224.380005</v>
      </c>
      <c r="K132" s="11">
        <f t="shared" si="24"/>
        <v>1211.2299800000001</v>
      </c>
      <c r="L132" s="11">
        <f t="shared" si="22"/>
        <v>1133.579956</v>
      </c>
      <c r="M132" s="11">
        <f t="shared" si="22"/>
        <v>1040.9399410000001</v>
      </c>
      <c r="N132" s="11">
        <f t="shared" si="22"/>
        <v>1059.780029</v>
      </c>
      <c r="O132" s="11">
        <f t="shared" si="23"/>
        <v>1139.4499510000001</v>
      </c>
      <c r="P132" s="11">
        <f t="shared" si="23"/>
        <v>1148.079956</v>
      </c>
      <c r="Q132" s="11">
        <f t="shared" si="23"/>
        <v>1130.1999510000001</v>
      </c>
      <c r="R132" s="11">
        <f t="shared" si="23"/>
        <v>1106.7299800000001</v>
      </c>
      <c r="S132" s="11">
        <f t="shared" si="23"/>
        <v>1147.3900149999999</v>
      </c>
      <c r="T132" s="11">
        <f t="shared" si="23"/>
        <v>1076.920044</v>
      </c>
      <c r="U132" s="12" cm="1">
        <f t="array" ref="U132">quota_mese*SUMPRODUCT(1/C132:T132)</f>
        <v>127.3399785710008</v>
      </c>
      <c r="V132" s="13">
        <f t="shared" si="30"/>
        <v>137134.97532564122</v>
      </c>
      <c r="W132" s="14">
        <f t="shared" si="31"/>
        <v>-8.576683116239181E-2</v>
      </c>
      <c r="X132" s="13">
        <f t="shared" si="27"/>
        <v>122847.26614663373</v>
      </c>
      <c r="Y132" s="14">
        <f t="shared" si="32"/>
        <v>-0.18101822568910841</v>
      </c>
      <c r="Z132" s="6" t="str">
        <f t="shared" si="28"/>
        <v>Il PAC conviene</v>
      </c>
    </row>
    <row r="133" spans="1:26" x14ac:dyDescent="0.25">
      <c r="A133" s="7">
        <v>36889</v>
      </c>
      <c r="B133" s="8">
        <v>1320.280029</v>
      </c>
      <c r="C133" s="11">
        <f t="shared" si="25"/>
        <v>1320.280029</v>
      </c>
      <c r="D133" s="11">
        <f t="shared" si="29"/>
        <v>1366.01001</v>
      </c>
      <c r="E133" s="11">
        <f t="shared" si="29"/>
        <v>1239.9399410000001</v>
      </c>
      <c r="F133" s="11">
        <f t="shared" si="29"/>
        <v>1160.329956</v>
      </c>
      <c r="G133" s="11">
        <f t="shared" si="26"/>
        <v>1249.459961</v>
      </c>
      <c r="H133" s="11">
        <f t="shared" si="24"/>
        <v>1255.8199460000001</v>
      </c>
      <c r="I133" s="11">
        <f t="shared" si="24"/>
        <v>1224.380005</v>
      </c>
      <c r="J133" s="11">
        <f t="shared" si="24"/>
        <v>1211.2299800000001</v>
      </c>
      <c r="K133" s="11">
        <f t="shared" si="24"/>
        <v>1133.579956</v>
      </c>
      <c r="L133" s="11">
        <f t="shared" si="22"/>
        <v>1040.9399410000001</v>
      </c>
      <c r="M133" s="11">
        <f t="shared" si="22"/>
        <v>1059.780029</v>
      </c>
      <c r="N133" s="11">
        <f t="shared" si="22"/>
        <v>1139.4499510000001</v>
      </c>
      <c r="O133" s="11">
        <f t="shared" si="23"/>
        <v>1148.079956</v>
      </c>
      <c r="P133" s="11">
        <f t="shared" si="23"/>
        <v>1130.1999510000001</v>
      </c>
      <c r="Q133" s="11">
        <f t="shared" si="23"/>
        <v>1106.7299800000001</v>
      </c>
      <c r="R133" s="11">
        <f t="shared" si="23"/>
        <v>1147.3900149999999</v>
      </c>
      <c r="S133" s="11">
        <f t="shared" si="23"/>
        <v>1076.920044</v>
      </c>
      <c r="T133" s="11">
        <f t="shared" si="23"/>
        <v>1067.1400149999999</v>
      </c>
      <c r="U133" s="12" cm="1">
        <f t="array" ref="U133">quota_mese*SUMPRODUCT(1/C133:T133)</f>
        <v>128.81163638632304</v>
      </c>
      <c r="V133" s="13">
        <f t="shared" si="30"/>
        <v>137460.0515854753</v>
      </c>
      <c r="W133" s="14">
        <f t="shared" si="31"/>
        <v>-8.3599656096831287E-2</v>
      </c>
      <c r="X133" s="13">
        <f t="shared" si="27"/>
        <v>121240.1905156743</v>
      </c>
      <c r="Y133" s="14">
        <f t="shared" si="32"/>
        <v>-0.19173206322883796</v>
      </c>
      <c r="Z133" s="6" t="str">
        <f t="shared" si="28"/>
        <v>Il PAC conviene</v>
      </c>
    </row>
    <row r="134" spans="1:26" x14ac:dyDescent="0.25">
      <c r="A134" s="7">
        <v>36922</v>
      </c>
      <c r="B134" s="8">
        <v>1366.01001</v>
      </c>
      <c r="C134" s="11">
        <f t="shared" si="25"/>
        <v>1366.01001</v>
      </c>
      <c r="D134" s="11">
        <f t="shared" si="29"/>
        <v>1239.9399410000001</v>
      </c>
      <c r="E134" s="11">
        <f t="shared" si="29"/>
        <v>1160.329956</v>
      </c>
      <c r="F134" s="11">
        <f t="shared" si="29"/>
        <v>1249.459961</v>
      </c>
      <c r="G134" s="11">
        <f t="shared" si="26"/>
        <v>1255.8199460000001</v>
      </c>
      <c r="H134" s="11">
        <f t="shared" si="24"/>
        <v>1224.380005</v>
      </c>
      <c r="I134" s="11">
        <f t="shared" si="24"/>
        <v>1211.2299800000001</v>
      </c>
      <c r="J134" s="11">
        <f t="shared" si="24"/>
        <v>1133.579956</v>
      </c>
      <c r="K134" s="11">
        <f t="shared" si="24"/>
        <v>1040.9399410000001</v>
      </c>
      <c r="L134" s="11">
        <f t="shared" si="22"/>
        <v>1059.780029</v>
      </c>
      <c r="M134" s="11">
        <f t="shared" si="22"/>
        <v>1139.4499510000001</v>
      </c>
      <c r="N134" s="11">
        <f t="shared" si="22"/>
        <v>1148.079956</v>
      </c>
      <c r="O134" s="11">
        <f t="shared" si="23"/>
        <v>1130.1999510000001</v>
      </c>
      <c r="P134" s="11">
        <f t="shared" si="23"/>
        <v>1106.7299800000001</v>
      </c>
      <c r="Q134" s="11">
        <f t="shared" si="23"/>
        <v>1147.3900149999999</v>
      </c>
      <c r="R134" s="11">
        <f t="shared" si="23"/>
        <v>1076.920044</v>
      </c>
      <c r="S134" s="11">
        <f t="shared" si="23"/>
        <v>1067.1400149999999</v>
      </c>
      <c r="T134" s="11">
        <f t="shared" si="23"/>
        <v>989.82000700000003</v>
      </c>
      <c r="U134" s="12" cm="1">
        <f t="array" ref="U134">quota_mese*SUMPRODUCT(1/C134:T134)</f>
        <v>130.91888316925554</v>
      </c>
      <c r="V134" s="13">
        <f t="shared" si="30"/>
        <v>129586.1298550247</v>
      </c>
      <c r="W134" s="14">
        <f t="shared" si="31"/>
        <v>-0.13609246763316862</v>
      </c>
      <c r="X134" s="13">
        <f t="shared" si="27"/>
        <v>108691.00516327842</v>
      </c>
      <c r="Y134" s="14">
        <f t="shared" si="32"/>
        <v>-0.27539329891147724</v>
      </c>
      <c r="Z134" s="6" t="str">
        <f t="shared" si="28"/>
        <v>Il PAC conviene</v>
      </c>
    </row>
    <row r="135" spans="1:26" x14ac:dyDescent="0.25">
      <c r="A135" s="7">
        <v>36950</v>
      </c>
      <c r="B135" s="8">
        <v>1239.9399410000001</v>
      </c>
      <c r="C135" s="11">
        <f t="shared" si="25"/>
        <v>1239.9399410000001</v>
      </c>
      <c r="D135" s="11">
        <f t="shared" si="29"/>
        <v>1160.329956</v>
      </c>
      <c r="E135" s="11">
        <f t="shared" si="29"/>
        <v>1249.459961</v>
      </c>
      <c r="F135" s="11">
        <f t="shared" si="29"/>
        <v>1255.8199460000001</v>
      </c>
      <c r="G135" s="11">
        <f t="shared" si="26"/>
        <v>1224.380005</v>
      </c>
      <c r="H135" s="11">
        <f t="shared" si="24"/>
        <v>1211.2299800000001</v>
      </c>
      <c r="I135" s="11">
        <f t="shared" si="24"/>
        <v>1133.579956</v>
      </c>
      <c r="J135" s="11">
        <f t="shared" si="24"/>
        <v>1040.9399410000001</v>
      </c>
      <c r="K135" s="11">
        <f t="shared" si="24"/>
        <v>1059.780029</v>
      </c>
      <c r="L135" s="11">
        <f t="shared" si="22"/>
        <v>1139.4499510000001</v>
      </c>
      <c r="M135" s="11">
        <f t="shared" si="22"/>
        <v>1148.079956</v>
      </c>
      <c r="N135" s="11">
        <f t="shared" si="22"/>
        <v>1130.1999510000001</v>
      </c>
      <c r="O135" s="11">
        <f t="shared" si="23"/>
        <v>1106.7299800000001</v>
      </c>
      <c r="P135" s="11">
        <f t="shared" si="23"/>
        <v>1147.3900149999999</v>
      </c>
      <c r="Q135" s="11">
        <f t="shared" si="23"/>
        <v>1076.920044</v>
      </c>
      <c r="R135" s="11">
        <f t="shared" si="23"/>
        <v>1067.1400149999999</v>
      </c>
      <c r="S135" s="11">
        <f t="shared" si="23"/>
        <v>989.82000700000003</v>
      </c>
      <c r="T135" s="11">
        <f t="shared" si="23"/>
        <v>911.61999500000002</v>
      </c>
      <c r="U135" s="12" cm="1">
        <f t="array" ref="U135">quota_mese*SUMPRODUCT(1/C135:T135)</f>
        <v>133.95962682515579</v>
      </c>
      <c r="V135" s="13">
        <f t="shared" si="30"/>
        <v>122120.2743365504</v>
      </c>
      <c r="W135" s="14">
        <f t="shared" si="31"/>
        <v>-0.18586483775633067</v>
      </c>
      <c r="X135" s="13">
        <f t="shared" si="27"/>
        <v>110281.95376924307</v>
      </c>
      <c r="Y135" s="14">
        <f t="shared" si="32"/>
        <v>-0.26478697487171288</v>
      </c>
      <c r="Z135" s="6" t="str">
        <f t="shared" si="28"/>
        <v>Il PAC conviene</v>
      </c>
    </row>
    <row r="136" spans="1:26" x14ac:dyDescent="0.25">
      <c r="A136" s="7">
        <v>36980</v>
      </c>
      <c r="B136" s="8">
        <v>1160.329956</v>
      </c>
      <c r="C136" s="11">
        <f t="shared" si="25"/>
        <v>1160.329956</v>
      </c>
      <c r="D136" s="11">
        <f t="shared" si="29"/>
        <v>1249.459961</v>
      </c>
      <c r="E136" s="11">
        <f t="shared" si="29"/>
        <v>1255.8199460000001</v>
      </c>
      <c r="F136" s="11">
        <f t="shared" si="29"/>
        <v>1224.380005</v>
      </c>
      <c r="G136" s="11">
        <f t="shared" si="26"/>
        <v>1211.2299800000001</v>
      </c>
      <c r="H136" s="11">
        <f t="shared" si="24"/>
        <v>1133.579956</v>
      </c>
      <c r="I136" s="11">
        <f t="shared" si="24"/>
        <v>1040.9399410000001</v>
      </c>
      <c r="J136" s="11">
        <f t="shared" si="24"/>
        <v>1059.780029</v>
      </c>
      <c r="K136" s="11">
        <f t="shared" si="24"/>
        <v>1139.4499510000001</v>
      </c>
      <c r="L136" s="11">
        <f t="shared" si="22"/>
        <v>1148.079956</v>
      </c>
      <c r="M136" s="11">
        <f t="shared" si="22"/>
        <v>1130.1999510000001</v>
      </c>
      <c r="N136" s="11">
        <f t="shared" si="22"/>
        <v>1106.7299800000001</v>
      </c>
      <c r="O136" s="11">
        <f t="shared" si="23"/>
        <v>1147.3900149999999</v>
      </c>
      <c r="P136" s="11">
        <f t="shared" si="23"/>
        <v>1076.920044</v>
      </c>
      <c r="Q136" s="11">
        <f t="shared" si="23"/>
        <v>1067.1400149999999</v>
      </c>
      <c r="R136" s="11">
        <f t="shared" si="23"/>
        <v>989.82000700000003</v>
      </c>
      <c r="S136" s="11">
        <f t="shared" si="23"/>
        <v>911.61999500000002</v>
      </c>
      <c r="T136" s="11">
        <f t="shared" si="23"/>
        <v>916.07000700000003</v>
      </c>
      <c r="U136" s="12" cm="1">
        <f t="array" ref="U136">quota_mese*SUMPRODUCT(1/C136:T136)</f>
        <v>136.33570143093633</v>
      </c>
      <c r="V136" s="13">
        <f t="shared" si="30"/>
        <v>124893.04696418776</v>
      </c>
      <c r="W136" s="14">
        <f t="shared" si="31"/>
        <v>-0.16737968690541494</v>
      </c>
      <c r="X136" s="13">
        <f t="shared" si="27"/>
        <v>118423.64349852223</v>
      </c>
      <c r="Y136" s="14">
        <f t="shared" si="32"/>
        <v>-0.2105090433431851</v>
      </c>
      <c r="Z136" s="6" t="str">
        <f t="shared" si="28"/>
        <v>Il PAC conviene</v>
      </c>
    </row>
    <row r="137" spans="1:26" x14ac:dyDescent="0.25">
      <c r="A137" s="7">
        <v>37011</v>
      </c>
      <c r="B137" s="8">
        <v>1249.459961</v>
      </c>
      <c r="C137" s="11">
        <f t="shared" si="25"/>
        <v>1249.459961</v>
      </c>
      <c r="D137" s="11">
        <f t="shared" si="29"/>
        <v>1255.8199460000001</v>
      </c>
      <c r="E137" s="11">
        <f t="shared" si="29"/>
        <v>1224.380005</v>
      </c>
      <c r="F137" s="11">
        <f t="shared" si="29"/>
        <v>1211.2299800000001</v>
      </c>
      <c r="G137" s="11">
        <f t="shared" si="26"/>
        <v>1133.579956</v>
      </c>
      <c r="H137" s="11">
        <f t="shared" si="24"/>
        <v>1040.9399410000001</v>
      </c>
      <c r="I137" s="11">
        <f t="shared" si="24"/>
        <v>1059.780029</v>
      </c>
      <c r="J137" s="11">
        <f t="shared" si="24"/>
        <v>1139.4499510000001</v>
      </c>
      <c r="K137" s="11">
        <f t="shared" si="24"/>
        <v>1148.079956</v>
      </c>
      <c r="L137" s="11">
        <f t="shared" si="22"/>
        <v>1130.1999510000001</v>
      </c>
      <c r="M137" s="11">
        <f t="shared" si="22"/>
        <v>1106.7299800000001</v>
      </c>
      <c r="N137" s="11">
        <f t="shared" si="22"/>
        <v>1147.3900149999999</v>
      </c>
      <c r="O137" s="11">
        <f t="shared" si="23"/>
        <v>1076.920044</v>
      </c>
      <c r="P137" s="11">
        <f t="shared" si="23"/>
        <v>1067.1400149999999</v>
      </c>
      <c r="Q137" s="11">
        <f t="shared" si="23"/>
        <v>989.82000700000003</v>
      </c>
      <c r="R137" s="11">
        <f t="shared" si="23"/>
        <v>911.61999500000002</v>
      </c>
      <c r="S137" s="11">
        <f t="shared" si="23"/>
        <v>916.07000700000003</v>
      </c>
      <c r="T137" s="11">
        <f t="shared" si="23"/>
        <v>815.28002900000001</v>
      </c>
      <c r="U137" s="12" cm="1">
        <f t="array" ref="U137">quota_mese*SUMPRODUCT(1/C137:T137)</f>
        <v>139.37527308162976</v>
      </c>
      <c r="V137" s="13">
        <f t="shared" si="30"/>
        <v>113629.87667987403</v>
      </c>
      <c r="W137" s="14">
        <f t="shared" si="31"/>
        <v>-0.24246748880083979</v>
      </c>
      <c r="X137" s="13">
        <f t="shared" si="27"/>
        <v>97875.888917740187</v>
      </c>
      <c r="Y137" s="14">
        <f t="shared" si="32"/>
        <v>-0.34749407388173204</v>
      </c>
      <c r="Z137" s="6" t="str">
        <f t="shared" si="28"/>
        <v>Il PAC conviene</v>
      </c>
    </row>
    <row r="138" spans="1:26" x14ac:dyDescent="0.25">
      <c r="A138" s="7">
        <v>37042</v>
      </c>
      <c r="B138" s="8">
        <v>1255.8199460000001</v>
      </c>
      <c r="C138" s="11">
        <f t="shared" si="25"/>
        <v>1255.8199460000001</v>
      </c>
      <c r="D138" s="11">
        <f t="shared" si="29"/>
        <v>1224.380005</v>
      </c>
      <c r="E138" s="11">
        <f t="shared" si="29"/>
        <v>1211.2299800000001</v>
      </c>
      <c r="F138" s="11">
        <f t="shared" si="29"/>
        <v>1133.579956</v>
      </c>
      <c r="G138" s="11">
        <f t="shared" si="26"/>
        <v>1040.9399410000001</v>
      </c>
      <c r="H138" s="11">
        <f t="shared" si="24"/>
        <v>1059.780029</v>
      </c>
      <c r="I138" s="11">
        <f t="shared" si="24"/>
        <v>1139.4499510000001</v>
      </c>
      <c r="J138" s="11">
        <f t="shared" si="24"/>
        <v>1148.079956</v>
      </c>
      <c r="K138" s="11">
        <f t="shared" si="24"/>
        <v>1130.1999510000001</v>
      </c>
      <c r="L138" s="11">
        <f t="shared" si="22"/>
        <v>1106.7299800000001</v>
      </c>
      <c r="M138" s="11">
        <f t="shared" si="22"/>
        <v>1147.3900149999999</v>
      </c>
      <c r="N138" s="11">
        <f t="shared" si="22"/>
        <v>1076.920044</v>
      </c>
      <c r="O138" s="11">
        <f t="shared" si="23"/>
        <v>1067.1400149999999</v>
      </c>
      <c r="P138" s="11">
        <f t="shared" si="23"/>
        <v>989.82000700000003</v>
      </c>
      <c r="Q138" s="11">
        <f t="shared" si="23"/>
        <v>911.61999500000002</v>
      </c>
      <c r="R138" s="11">
        <f t="shared" si="23"/>
        <v>916.07000700000003</v>
      </c>
      <c r="S138" s="11">
        <f t="shared" si="23"/>
        <v>815.28002900000001</v>
      </c>
      <c r="T138" s="11">
        <f t="shared" si="23"/>
        <v>885.76000999999997</v>
      </c>
      <c r="U138" s="12" cm="1">
        <f t="array" ref="U138">quota_mese*SUMPRODUCT(1/C138:T138)</f>
        <v>142.11384142619789</v>
      </c>
      <c r="V138" s="13">
        <f t="shared" si="30"/>
        <v>125878.75760280745</v>
      </c>
      <c r="W138" s="14">
        <f t="shared" si="31"/>
        <v>-0.16080828264795033</v>
      </c>
      <c r="X138" s="13">
        <f t="shared" si="27"/>
        <v>105798.60745419312</v>
      </c>
      <c r="Y138" s="14">
        <f t="shared" si="32"/>
        <v>-0.29467595030537919</v>
      </c>
      <c r="Z138" s="6" t="str">
        <f t="shared" si="28"/>
        <v>Il PAC conviene</v>
      </c>
    </row>
    <row r="139" spans="1:26" x14ac:dyDescent="0.25">
      <c r="A139" s="7">
        <v>37071</v>
      </c>
      <c r="B139" s="8">
        <v>1224.380005</v>
      </c>
      <c r="C139" s="11">
        <f t="shared" si="25"/>
        <v>1224.380005</v>
      </c>
      <c r="D139" s="11">
        <f t="shared" si="29"/>
        <v>1211.2299800000001</v>
      </c>
      <c r="E139" s="11">
        <f t="shared" si="29"/>
        <v>1133.579956</v>
      </c>
      <c r="F139" s="11">
        <f t="shared" si="29"/>
        <v>1040.9399410000001</v>
      </c>
      <c r="G139" s="11">
        <f t="shared" si="26"/>
        <v>1059.780029</v>
      </c>
      <c r="H139" s="11">
        <f t="shared" si="24"/>
        <v>1139.4499510000001</v>
      </c>
      <c r="I139" s="11">
        <f t="shared" si="24"/>
        <v>1148.079956</v>
      </c>
      <c r="J139" s="11">
        <f t="shared" si="24"/>
        <v>1130.1999510000001</v>
      </c>
      <c r="K139" s="11">
        <f t="shared" si="24"/>
        <v>1106.7299800000001</v>
      </c>
      <c r="L139" s="11">
        <f t="shared" si="22"/>
        <v>1147.3900149999999</v>
      </c>
      <c r="M139" s="11">
        <f t="shared" si="22"/>
        <v>1076.920044</v>
      </c>
      <c r="N139" s="11">
        <f t="shared" si="22"/>
        <v>1067.1400149999999</v>
      </c>
      <c r="O139" s="11">
        <f t="shared" si="23"/>
        <v>989.82000700000003</v>
      </c>
      <c r="P139" s="11">
        <f t="shared" si="23"/>
        <v>911.61999500000002</v>
      </c>
      <c r="Q139" s="11">
        <f t="shared" si="23"/>
        <v>916.07000700000003</v>
      </c>
      <c r="R139" s="11">
        <f t="shared" si="23"/>
        <v>815.28002900000001</v>
      </c>
      <c r="S139" s="11">
        <f t="shared" si="23"/>
        <v>885.76000999999997</v>
      </c>
      <c r="T139" s="11">
        <f t="shared" si="23"/>
        <v>936.30999799999995</v>
      </c>
      <c r="U139" s="12" cm="1">
        <f t="array" ref="U139">quota_mese*SUMPRODUCT(1/C139:T139)</f>
        <v>144.37825683263785</v>
      </c>
      <c r="V139" s="13">
        <f t="shared" si="30"/>
        <v>135182.80536621061</v>
      </c>
      <c r="W139" s="14">
        <f t="shared" si="31"/>
        <v>-9.8781297558595882E-2</v>
      </c>
      <c r="X139" s="13">
        <f t="shared" si="27"/>
        <v>114708.25979390278</v>
      </c>
      <c r="Y139" s="14">
        <f t="shared" si="32"/>
        <v>-0.23527826804064811</v>
      </c>
      <c r="Z139" s="6" t="str">
        <f t="shared" si="28"/>
        <v>Il PAC conviene</v>
      </c>
    </row>
    <row r="140" spans="1:26" x14ac:dyDescent="0.25">
      <c r="A140" s="7">
        <v>37103</v>
      </c>
      <c r="B140" s="8">
        <v>1211.2299800000001</v>
      </c>
      <c r="C140" s="11">
        <f t="shared" si="25"/>
        <v>1211.2299800000001</v>
      </c>
      <c r="D140" s="11">
        <f t="shared" si="29"/>
        <v>1133.579956</v>
      </c>
      <c r="E140" s="11">
        <f t="shared" si="29"/>
        <v>1040.9399410000001</v>
      </c>
      <c r="F140" s="11">
        <f t="shared" si="29"/>
        <v>1059.780029</v>
      </c>
      <c r="G140" s="11">
        <f t="shared" si="26"/>
        <v>1139.4499510000001</v>
      </c>
      <c r="H140" s="11">
        <f t="shared" si="24"/>
        <v>1148.079956</v>
      </c>
      <c r="I140" s="11">
        <f t="shared" si="24"/>
        <v>1130.1999510000001</v>
      </c>
      <c r="J140" s="11">
        <f t="shared" si="24"/>
        <v>1106.7299800000001</v>
      </c>
      <c r="K140" s="11">
        <f t="shared" si="24"/>
        <v>1147.3900149999999</v>
      </c>
      <c r="L140" s="11">
        <f t="shared" si="22"/>
        <v>1076.920044</v>
      </c>
      <c r="M140" s="11">
        <f t="shared" si="22"/>
        <v>1067.1400149999999</v>
      </c>
      <c r="N140" s="11">
        <f t="shared" si="22"/>
        <v>989.82000700000003</v>
      </c>
      <c r="O140" s="11">
        <f t="shared" si="23"/>
        <v>911.61999500000002</v>
      </c>
      <c r="P140" s="11">
        <f t="shared" si="23"/>
        <v>916.07000700000003</v>
      </c>
      <c r="Q140" s="11">
        <f t="shared" si="23"/>
        <v>815.28002900000001</v>
      </c>
      <c r="R140" s="11">
        <f t="shared" si="23"/>
        <v>885.76000999999997</v>
      </c>
      <c r="S140" s="11">
        <f t="shared" si="23"/>
        <v>936.30999799999995</v>
      </c>
      <c r="T140" s="11">
        <f t="shared" si="23"/>
        <v>879.82000700000003</v>
      </c>
      <c r="U140" s="12" cm="1">
        <f t="array" ref="U140">quota_mese*SUMPRODUCT(1/C140:T140)</f>
        <v>147.04372529276515</v>
      </c>
      <c r="V140" s="13">
        <f t="shared" si="30"/>
        <v>129372.01141638671</v>
      </c>
      <c r="W140" s="14">
        <f t="shared" si="31"/>
        <v>-0.13751992389075529</v>
      </c>
      <c r="X140" s="13">
        <f t="shared" si="27"/>
        <v>108957.83891511668</v>
      </c>
      <c r="Y140" s="14">
        <f t="shared" si="32"/>
        <v>-0.27361440723255548</v>
      </c>
      <c r="Z140" s="6" t="str">
        <f t="shared" si="28"/>
        <v>Il PAC conviene</v>
      </c>
    </row>
    <row r="141" spans="1:26" x14ac:dyDescent="0.25">
      <c r="A141" s="7">
        <v>37134</v>
      </c>
      <c r="B141" s="8">
        <v>1133.579956</v>
      </c>
      <c r="C141" s="11">
        <f t="shared" si="25"/>
        <v>1133.579956</v>
      </c>
      <c r="D141" s="11">
        <f t="shared" si="29"/>
        <v>1040.9399410000001</v>
      </c>
      <c r="E141" s="11">
        <f t="shared" si="29"/>
        <v>1059.780029</v>
      </c>
      <c r="F141" s="11">
        <f t="shared" si="29"/>
        <v>1139.4499510000001</v>
      </c>
      <c r="G141" s="11">
        <f t="shared" si="26"/>
        <v>1148.079956</v>
      </c>
      <c r="H141" s="11">
        <f t="shared" si="24"/>
        <v>1130.1999510000001</v>
      </c>
      <c r="I141" s="11">
        <f t="shared" si="24"/>
        <v>1106.7299800000001</v>
      </c>
      <c r="J141" s="11">
        <f t="shared" si="24"/>
        <v>1147.3900149999999</v>
      </c>
      <c r="K141" s="11">
        <f t="shared" si="24"/>
        <v>1076.920044</v>
      </c>
      <c r="L141" s="11">
        <f t="shared" si="22"/>
        <v>1067.1400149999999</v>
      </c>
      <c r="M141" s="11">
        <f t="shared" si="22"/>
        <v>989.82000700000003</v>
      </c>
      <c r="N141" s="11">
        <f t="shared" si="22"/>
        <v>911.61999500000002</v>
      </c>
      <c r="O141" s="11">
        <f t="shared" si="23"/>
        <v>916.07000700000003</v>
      </c>
      <c r="P141" s="11">
        <f t="shared" si="23"/>
        <v>815.28002900000001</v>
      </c>
      <c r="Q141" s="11">
        <f t="shared" si="23"/>
        <v>885.76000999999997</v>
      </c>
      <c r="R141" s="11">
        <f t="shared" si="23"/>
        <v>936.30999799999995</v>
      </c>
      <c r="S141" s="11">
        <f t="shared" si="23"/>
        <v>879.82000700000003</v>
      </c>
      <c r="T141" s="11">
        <f t="shared" si="23"/>
        <v>855.70001200000002</v>
      </c>
      <c r="U141" s="12" cm="1">
        <f t="array" ref="U141">quota_mese*SUMPRODUCT(1/C141:T141)</f>
        <v>149.90228203794391</v>
      </c>
      <c r="V141" s="13">
        <f t="shared" si="30"/>
        <v>128271.38453869599</v>
      </c>
      <c r="W141" s="14">
        <f t="shared" si="31"/>
        <v>-0.14485743640869342</v>
      </c>
      <c r="X141" s="13">
        <f t="shared" si="27"/>
        <v>113229.77362172061</v>
      </c>
      <c r="Y141" s="14">
        <f t="shared" si="32"/>
        <v>-0.24513484252186257</v>
      </c>
      <c r="Z141" s="6" t="str">
        <f t="shared" si="28"/>
        <v>Il PAC conviene</v>
      </c>
    </row>
    <row r="142" spans="1:26" x14ac:dyDescent="0.25">
      <c r="A142" s="7">
        <v>37162</v>
      </c>
      <c r="B142" s="8">
        <v>1040.9399410000001</v>
      </c>
      <c r="C142" s="11">
        <f t="shared" si="25"/>
        <v>1040.9399410000001</v>
      </c>
      <c r="D142" s="11">
        <f t="shared" si="29"/>
        <v>1059.780029</v>
      </c>
      <c r="E142" s="11">
        <f t="shared" si="29"/>
        <v>1139.4499510000001</v>
      </c>
      <c r="F142" s="11">
        <f t="shared" si="29"/>
        <v>1148.079956</v>
      </c>
      <c r="G142" s="11">
        <f t="shared" si="26"/>
        <v>1130.1999510000001</v>
      </c>
      <c r="H142" s="11">
        <f t="shared" si="24"/>
        <v>1106.7299800000001</v>
      </c>
      <c r="I142" s="11">
        <f t="shared" si="24"/>
        <v>1147.3900149999999</v>
      </c>
      <c r="J142" s="11">
        <f t="shared" si="24"/>
        <v>1076.920044</v>
      </c>
      <c r="K142" s="11">
        <f t="shared" si="24"/>
        <v>1067.1400149999999</v>
      </c>
      <c r="L142" s="11">
        <f t="shared" si="22"/>
        <v>989.82000700000003</v>
      </c>
      <c r="M142" s="11">
        <f t="shared" si="22"/>
        <v>911.61999500000002</v>
      </c>
      <c r="N142" s="11">
        <f t="shared" si="22"/>
        <v>916.07000700000003</v>
      </c>
      <c r="O142" s="11">
        <f t="shared" si="23"/>
        <v>815.28002900000001</v>
      </c>
      <c r="P142" s="11">
        <f t="shared" si="23"/>
        <v>885.76000999999997</v>
      </c>
      <c r="Q142" s="11">
        <f t="shared" si="23"/>
        <v>936.30999799999995</v>
      </c>
      <c r="R142" s="11">
        <f t="shared" si="23"/>
        <v>879.82000700000003</v>
      </c>
      <c r="S142" s="11">
        <f t="shared" si="23"/>
        <v>855.70001200000002</v>
      </c>
      <c r="T142" s="11">
        <f t="shared" si="23"/>
        <v>841.15002400000003</v>
      </c>
      <c r="U142" s="12" cm="1">
        <f t="array" ref="U142">quota_mese*SUMPRODUCT(1/C142:T142)</f>
        <v>152.45801195900054</v>
      </c>
      <c r="V142" s="13">
        <f t="shared" si="30"/>
        <v>128240.0604183056</v>
      </c>
      <c r="W142" s="14">
        <f t="shared" si="31"/>
        <v>-0.14506626387796273</v>
      </c>
      <c r="X142" s="13">
        <f t="shared" si="27"/>
        <v>121210.16653351759</v>
      </c>
      <c r="Y142" s="14">
        <f t="shared" si="32"/>
        <v>-0.19193222310988267</v>
      </c>
      <c r="Z142" s="6" t="str">
        <f t="shared" si="28"/>
        <v>Il PAC conviene</v>
      </c>
    </row>
    <row r="143" spans="1:26" x14ac:dyDescent="0.25">
      <c r="A143" s="7">
        <v>37195</v>
      </c>
      <c r="B143" s="8">
        <v>1059.780029</v>
      </c>
      <c r="C143" s="11">
        <f t="shared" si="25"/>
        <v>1059.780029</v>
      </c>
      <c r="D143" s="11">
        <f t="shared" si="29"/>
        <v>1139.4499510000001</v>
      </c>
      <c r="E143" s="11">
        <f t="shared" si="29"/>
        <v>1148.079956</v>
      </c>
      <c r="F143" s="11">
        <f t="shared" si="29"/>
        <v>1130.1999510000001</v>
      </c>
      <c r="G143" s="11">
        <f t="shared" si="26"/>
        <v>1106.7299800000001</v>
      </c>
      <c r="H143" s="11">
        <f t="shared" si="24"/>
        <v>1147.3900149999999</v>
      </c>
      <c r="I143" s="11">
        <f t="shared" si="24"/>
        <v>1076.920044</v>
      </c>
      <c r="J143" s="11">
        <f t="shared" si="24"/>
        <v>1067.1400149999999</v>
      </c>
      <c r="K143" s="11">
        <f t="shared" si="24"/>
        <v>989.82000700000003</v>
      </c>
      <c r="L143" s="11">
        <f t="shared" si="22"/>
        <v>911.61999500000002</v>
      </c>
      <c r="M143" s="11">
        <f t="shared" si="22"/>
        <v>916.07000700000003</v>
      </c>
      <c r="N143" s="11">
        <f t="shared" si="22"/>
        <v>815.28002900000001</v>
      </c>
      <c r="O143" s="11">
        <f t="shared" si="23"/>
        <v>885.76000999999997</v>
      </c>
      <c r="P143" s="11">
        <f t="shared" si="23"/>
        <v>936.30999799999995</v>
      </c>
      <c r="Q143" s="11">
        <f t="shared" si="23"/>
        <v>879.82000700000003</v>
      </c>
      <c r="R143" s="11">
        <f t="shared" si="23"/>
        <v>855.70001200000002</v>
      </c>
      <c r="S143" s="11">
        <f t="shared" si="23"/>
        <v>841.15002400000003</v>
      </c>
      <c r="T143" s="11">
        <f t="shared" si="23"/>
        <v>848.17999299999997</v>
      </c>
      <c r="U143" s="12" cm="1">
        <f t="array" ref="U143">quota_mese*SUMPRODUCT(1/C143:T143)</f>
        <v>154.27738542912385</v>
      </c>
      <c r="V143" s="13">
        <f t="shared" si="30"/>
        <v>130854.99169333257</v>
      </c>
      <c r="W143" s="14">
        <f t="shared" si="31"/>
        <v>-0.12763338871111618</v>
      </c>
      <c r="X143" s="13">
        <f t="shared" si="27"/>
        <v>120050.38354048846</v>
      </c>
      <c r="Y143" s="14">
        <f t="shared" si="32"/>
        <v>-0.19966410973007698</v>
      </c>
      <c r="Z143" s="6" t="str">
        <f t="shared" si="28"/>
        <v>Il PAC conviene</v>
      </c>
    </row>
    <row r="144" spans="1:26" x14ac:dyDescent="0.25">
      <c r="A144" s="7">
        <v>37225</v>
      </c>
      <c r="B144" s="8">
        <v>1139.4499510000001</v>
      </c>
      <c r="C144" s="11">
        <f t="shared" si="25"/>
        <v>1139.4499510000001</v>
      </c>
      <c r="D144" s="11">
        <f t="shared" si="29"/>
        <v>1148.079956</v>
      </c>
      <c r="E144" s="11">
        <f t="shared" si="29"/>
        <v>1130.1999510000001</v>
      </c>
      <c r="F144" s="11">
        <f t="shared" si="29"/>
        <v>1106.7299800000001</v>
      </c>
      <c r="G144" s="11">
        <f t="shared" si="26"/>
        <v>1147.3900149999999</v>
      </c>
      <c r="H144" s="11">
        <f t="shared" si="24"/>
        <v>1076.920044</v>
      </c>
      <c r="I144" s="11">
        <f t="shared" si="24"/>
        <v>1067.1400149999999</v>
      </c>
      <c r="J144" s="11">
        <f t="shared" si="24"/>
        <v>989.82000700000003</v>
      </c>
      <c r="K144" s="11">
        <f t="shared" si="24"/>
        <v>911.61999500000002</v>
      </c>
      <c r="L144" s="11">
        <f t="shared" si="22"/>
        <v>916.07000700000003</v>
      </c>
      <c r="M144" s="11">
        <f t="shared" si="22"/>
        <v>815.28002900000001</v>
      </c>
      <c r="N144" s="11">
        <f t="shared" si="22"/>
        <v>885.76000999999997</v>
      </c>
      <c r="O144" s="11">
        <f t="shared" si="23"/>
        <v>936.30999799999995</v>
      </c>
      <c r="P144" s="11">
        <f t="shared" si="23"/>
        <v>879.82000700000003</v>
      </c>
      <c r="Q144" s="11">
        <f t="shared" si="23"/>
        <v>855.70001200000002</v>
      </c>
      <c r="R144" s="11">
        <f t="shared" si="23"/>
        <v>841.15002400000003</v>
      </c>
      <c r="S144" s="11">
        <f t="shared" si="23"/>
        <v>848.17999299999997</v>
      </c>
      <c r="T144" s="11">
        <f t="shared" si="23"/>
        <v>916.919983</v>
      </c>
      <c r="U144" s="12" cm="1">
        <f t="array" ref="U144">quota_mese*SUMPRODUCT(1/C144:T144)</f>
        <v>155.50251598217309</v>
      </c>
      <c r="V144" s="13">
        <f t="shared" si="30"/>
        <v>142583.36431083138</v>
      </c>
      <c r="W144" s="14">
        <f t="shared" si="31"/>
        <v>-4.9444237927790735E-2</v>
      </c>
      <c r="X144" s="13">
        <f t="shared" si="27"/>
        <v>120705.60653348082</v>
      </c>
      <c r="Y144" s="14">
        <f t="shared" si="32"/>
        <v>-0.1952959564434612</v>
      </c>
      <c r="Z144" s="6" t="str">
        <f t="shared" si="28"/>
        <v>Il PAC conviene</v>
      </c>
    </row>
    <row r="145" spans="1:26" x14ac:dyDescent="0.25">
      <c r="A145" s="7">
        <v>37256</v>
      </c>
      <c r="B145" s="8">
        <v>1148.079956</v>
      </c>
      <c r="C145" s="11">
        <f t="shared" si="25"/>
        <v>1148.079956</v>
      </c>
      <c r="D145" s="11">
        <f t="shared" si="29"/>
        <v>1130.1999510000001</v>
      </c>
      <c r="E145" s="11">
        <f t="shared" si="29"/>
        <v>1106.7299800000001</v>
      </c>
      <c r="F145" s="11">
        <f t="shared" si="29"/>
        <v>1147.3900149999999</v>
      </c>
      <c r="G145" s="11">
        <f t="shared" si="26"/>
        <v>1076.920044</v>
      </c>
      <c r="H145" s="11">
        <f t="shared" si="24"/>
        <v>1067.1400149999999</v>
      </c>
      <c r="I145" s="11">
        <f t="shared" si="24"/>
        <v>989.82000700000003</v>
      </c>
      <c r="J145" s="11">
        <f t="shared" si="24"/>
        <v>911.61999500000002</v>
      </c>
      <c r="K145" s="11">
        <f t="shared" si="24"/>
        <v>916.07000700000003</v>
      </c>
      <c r="L145" s="11">
        <f t="shared" ref="L145:N208" si="33">K146</f>
        <v>815.28002900000001</v>
      </c>
      <c r="M145" s="11">
        <f t="shared" si="33"/>
        <v>885.76000999999997</v>
      </c>
      <c r="N145" s="11">
        <f t="shared" si="33"/>
        <v>936.30999799999995</v>
      </c>
      <c r="O145" s="11">
        <f t="shared" si="23"/>
        <v>879.82000700000003</v>
      </c>
      <c r="P145" s="11">
        <f t="shared" si="23"/>
        <v>855.70001200000002</v>
      </c>
      <c r="Q145" s="11">
        <f t="shared" ref="O145:T187" si="34">P146</f>
        <v>841.15002400000003</v>
      </c>
      <c r="R145" s="11">
        <f t="shared" si="34"/>
        <v>848.17999299999997</v>
      </c>
      <c r="S145" s="11">
        <f t="shared" si="34"/>
        <v>916.919983</v>
      </c>
      <c r="T145" s="11">
        <f t="shared" si="34"/>
        <v>963.59002699999996</v>
      </c>
      <c r="U145" s="12" cm="1">
        <f t="array" ref="U145">quota_mese*SUMPRODUCT(1/C145:T145)</f>
        <v>156.83726031188729</v>
      </c>
      <c r="V145" s="13">
        <f t="shared" si="30"/>
        <v>151126.81989853751</v>
      </c>
      <c r="W145" s="14">
        <f t="shared" si="31"/>
        <v>7.5121326569167479E-3</v>
      </c>
      <c r="X145" s="13">
        <f t="shared" si="27"/>
        <v>125895.85184779587</v>
      </c>
      <c r="Y145" s="14">
        <f t="shared" si="32"/>
        <v>-0.16069432101469416</v>
      </c>
      <c r="Z145" s="6" t="str">
        <f t="shared" si="28"/>
        <v>Il PAC conviene</v>
      </c>
    </row>
    <row r="146" spans="1:26" x14ac:dyDescent="0.25">
      <c r="A146" s="7">
        <v>37287</v>
      </c>
      <c r="B146" s="8">
        <v>1130.1999510000001</v>
      </c>
      <c r="C146" s="11">
        <f t="shared" si="25"/>
        <v>1130.1999510000001</v>
      </c>
      <c r="D146" s="11">
        <f t="shared" si="29"/>
        <v>1106.7299800000001</v>
      </c>
      <c r="E146" s="11">
        <f t="shared" si="29"/>
        <v>1147.3900149999999</v>
      </c>
      <c r="F146" s="11">
        <f t="shared" si="29"/>
        <v>1076.920044</v>
      </c>
      <c r="G146" s="11">
        <f t="shared" si="26"/>
        <v>1067.1400149999999</v>
      </c>
      <c r="H146" s="11">
        <f t="shared" si="24"/>
        <v>989.82000700000003</v>
      </c>
      <c r="I146" s="11">
        <f t="shared" si="24"/>
        <v>911.61999500000002</v>
      </c>
      <c r="J146" s="11">
        <f t="shared" si="24"/>
        <v>916.07000700000003</v>
      </c>
      <c r="K146" s="11">
        <f t="shared" si="24"/>
        <v>815.28002900000001</v>
      </c>
      <c r="L146" s="11">
        <f t="shared" si="33"/>
        <v>885.76000999999997</v>
      </c>
      <c r="M146" s="11">
        <f t="shared" si="33"/>
        <v>936.30999799999995</v>
      </c>
      <c r="N146" s="11">
        <f t="shared" si="33"/>
        <v>879.82000700000003</v>
      </c>
      <c r="O146" s="11">
        <f t="shared" si="34"/>
        <v>855.70001200000002</v>
      </c>
      <c r="P146" s="11">
        <f t="shared" si="34"/>
        <v>841.15002400000003</v>
      </c>
      <c r="Q146" s="11">
        <f t="shared" si="34"/>
        <v>848.17999299999997</v>
      </c>
      <c r="R146" s="11">
        <f t="shared" si="34"/>
        <v>916.919983</v>
      </c>
      <c r="S146" s="11">
        <f t="shared" si="34"/>
        <v>963.59002699999996</v>
      </c>
      <c r="T146" s="11">
        <f t="shared" si="34"/>
        <v>974.5</v>
      </c>
      <c r="U146" s="12" cm="1">
        <f t="array" ref="U146">quota_mese*SUMPRODUCT(1/C146:T146)</f>
        <v>158.13015856795906</v>
      </c>
      <c r="V146" s="13">
        <f t="shared" si="30"/>
        <v>154097.83952447609</v>
      </c>
      <c r="W146" s="14">
        <f t="shared" si="31"/>
        <v>2.7318930163173993E-2</v>
      </c>
      <c r="X146" s="13">
        <f t="shared" si="27"/>
        <v>129335.5214452668</v>
      </c>
      <c r="Y146" s="14">
        <f t="shared" si="32"/>
        <v>-0.13776319036488804</v>
      </c>
      <c r="Z146" s="6" t="str">
        <f t="shared" si="28"/>
        <v>Il PAC conviene</v>
      </c>
    </row>
    <row r="147" spans="1:26" x14ac:dyDescent="0.25">
      <c r="A147" s="7">
        <v>37315</v>
      </c>
      <c r="B147" s="8">
        <v>1106.7299800000001</v>
      </c>
      <c r="C147" s="11">
        <f t="shared" si="25"/>
        <v>1106.7299800000001</v>
      </c>
      <c r="D147" s="11">
        <f t="shared" si="29"/>
        <v>1147.3900149999999</v>
      </c>
      <c r="E147" s="11">
        <f t="shared" si="29"/>
        <v>1076.920044</v>
      </c>
      <c r="F147" s="11">
        <f t="shared" si="29"/>
        <v>1067.1400149999999</v>
      </c>
      <c r="G147" s="11">
        <f t="shared" si="26"/>
        <v>989.82000700000003</v>
      </c>
      <c r="H147" s="11">
        <f t="shared" si="24"/>
        <v>911.61999500000002</v>
      </c>
      <c r="I147" s="11">
        <f t="shared" si="24"/>
        <v>916.07000700000003</v>
      </c>
      <c r="J147" s="11">
        <f t="shared" si="24"/>
        <v>815.28002900000001</v>
      </c>
      <c r="K147" s="11">
        <f t="shared" si="24"/>
        <v>885.76000999999997</v>
      </c>
      <c r="L147" s="11">
        <f t="shared" si="33"/>
        <v>936.30999799999995</v>
      </c>
      <c r="M147" s="11">
        <f t="shared" si="33"/>
        <v>879.82000700000003</v>
      </c>
      <c r="N147" s="11">
        <f t="shared" si="33"/>
        <v>855.70001200000002</v>
      </c>
      <c r="O147" s="11">
        <f t="shared" si="34"/>
        <v>841.15002400000003</v>
      </c>
      <c r="P147" s="11">
        <f t="shared" si="34"/>
        <v>848.17999299999997</v>
      </c>
      <c r="Q147" s="11">
        <f t="shared" si="34"/>
        <v>916.919983</v>
      </c>
      <c r="R147" s="11">
        <f t="shared" si="34"/>
        <v>963.59002699999996</v>
      </c>
      <c r="S147" s="11">
        <f t="shared" si="34"/>
        <v>974.5</v>
      </c>
      <c r="T147" s="11">
        <f t="shared" si="34"/>
        <v>990.30999799999995</v>
      </c>
      <c r="U147" s="12" cm="1">
        <f t="array" ref="U147">quota_mese*SUMPRODUCT(1/C147:T147)</f>
        <v>159.17170546747457</v>
      </c>
      <c r="V147" s="13">
        <f t="shared" si="30"/>
        <v>157629.33132315133</v>
      </c>
      <c r="W147" s="14">
        <f t="shared" si="31"/>
        <v>5.0862208821008892E-2</v>
      </c>
      <c r="X147" s="13">
        <f t="shared" si="27"/>
        <v>134221.08588763446</v>
      </c>
      <c r="Y147" s="14">
        <f t="shared" si="32"/>
        <v>-0.10519276074910366</v>
      </c>
      <c r="Z147" s="6" t="str">
        <f t="shared" si="28"/>
        <v>Il PAC conviene</v>
      </c>
    </row>
    <row r="148" spans="1:26" x14ac:dyDescent="0.25">
      <c r="A148" s="7">
        <v>37343</v>
      </c>
      <c r="B148" s="8">
        <v>1147.3900149999999</v>
      </c>
      <c r="C148" s="11">
        <f t="shared" si="25"/>
        <v>1147.3900149999999</v>
      </c>
      <c r="D148" s="11">
        <f t="shared" si="29"/>
        <v>1076.920044</v>
      </c>
      <c r="E148" s="11">
        <f t="shared" si="29"/>
        <v>1067.1400149999999</v>
      </c>
      <c r="F148" s="11">
        <f t="shared" si="29"/>
        <v>989.82000700000003</v>
      </c>
      <c r="G148" s="11">
        <f t="shared" si="26"/>
        <v>911.61999500000002</v>
      </c>
      <c r="H148" s="11">
        <f t="shared" si="24"/>
        <v>916.07000700000003</v>
      </c>
      <c r="I148" s="11">
        <f t="shared" si="24"/>
        <v>815.28002900000001</v>
      </c>
      <c r="J148" s="11">
        <f t="shared" si="24"/>
        <v>885.76000999999997</v>
      </c>
      <c r="K148" s="11">
        <f t="shared" si="24"/>
        <v>936.30999799999995</v>
      </c>
      <c r="L148" s="11">
        <f t="shared" si="33"/>
        <v>879.82000700000003</v>
      </c>
      <c r="M148" s="11">
        <f t="shared" si="33"/>
        <v>855.70001200000002</v>
      </c>
      <c r="N148" s="11">
        <f t="shared" si="33"/>
        <v>841.15002400000003</v>
      </c>
      <c r="O148" s="11">
        <f t="shared" si="34"/>
        <v>848.17999299999997</v>
      </c>
      <c r="P148" s="11">
        <f t="shared" si="34"/>
        <v>916.919983</v>
      </c>
      <c r="Q148" s="11">
        <f t="shared" si="34"/>
        <v>963.59002699999996</v>
      </c>
      <c r="R148" s="11">
        <f t="shared" si="34"/>
        <v>974.5</v>
      </c>
      <c r="S148" s="11">
        <f t="shared" si="34"/>
        <v>990.30999799999995</v>
      </c>
      <c r="T148" s="11">
        <f t="shared" si="34"/>
        <v>1008.01001</v>
      </c>
      <c r="U148" s="12" cm="1">
        <f t="array" ref="U148">quota_mese*SUMPRODUCT(1/C148:T148)</f>
        <v>159.90912943560926</v>
      </c>
      <c r="V148" s="13">
        <f t="shared" si="30"/>
        <v>161190.00316147978</v>
      </c>
      <c r="W148" s="14">
        <f t="shared" si="31"/>
        <v>7.4600021076531853E-2</v>
      </c>
      <c r="X148" s="13">
        <f t="shared" si="27"/>
        <v>131778.64503204694</v>
      </c>
      <c r="Y148" s="14">
        <f t="shared" si="32"/>
        <v>-0.12147569978635375</v>
      </c>
      <c r="Z148" s="6" t="str">
        <f t="shared" si="28"/>
        <v>Il PAC conviene</v>
      </c>
    </row>
    <row r="149" spans="1:26" x14ac:dyDescent="0.25">
      <c r="A149" s="7">
        <v>37376</v>
      </c>
      <c r="B149" s="8">
        <v>1076.920044</v>
      </c>
      <c r="C149" s="11">
        <f t="shared" si="25"/>
        <v>1076.920044</v>
      </c>
      <c r="D149" s="11">
        <f t="shared" si="29"/>
        <v>1067.1400149999999</v>
      </c>
      <c r="E149" s="11">
        <f t="shared" si="29"/>
        <v>989.82000700000003</v>
      </c>
      <c r="F149" s="11">
        <f t="shared" si="29"/>
        <v>911.61999500000002</v>
      </c>
      <c r="G149" s="11">
        <f t="shared" si="26"/>
        <v>916.07000700000003</v>
      </c>
      <c r="H149" s="11">
        <f t="shared" si="24"/>
        <v>815.28002900000001</v>
      </c>
      <c r="I149" s="11">
        <f t="shared" si="24"/>
        <v>885.76000999999997</v>
      </c>
      <c r="J149" s="11">
        <f t="shared" si="24"/>
        <v>936.30999799999995</v>
      </c>
      <c r="K149" s="11">
        <f t="shared" si="24"/>
        <v>879.82000700000003</v>
      </c>
      <c r="L149" s="11">
        <f t="shared" si="33"/>
        <v>855.70001200000002</v>
      </c>
      <c r="M149" s="11">
        <f t="shared" si="33"/>
        <v>841.15002400000003</v>
      </c>
      <c r="N149" s="11">
        <f t="shared" si="33"/>
        <v>848.17999299999997</v>
      </c>
      <c r="O149" s="11">
        <f t="shared" si="34"/>
        <v>916.919983</v>
      </c>
      <c r="P149" s="11">
        <f t="shared" si="34"/>
        <v>963.59002699999996</v>
      </c>
      <c r="Q149" s="11">
        <f t="shared" si="34"/>
        <v>974.5</v>
      </c>
      <c r="R149" s="11">
        <f t="shared" si="34"/>
        <v>990.30999799999995</v>
      </c>
      <c r="S149" s="11">
        <f t="shared" si="34"/>
        <v>1008.01001</v>
      </c>
      <c r="T149" s="11">
        <f t="shared" si="34"/>
        <v>995.96997099999999</v>
      </c>
      <c r="U149" s="12" cm="1">
        <f t="array" ref="U149">quota_mese*SUMPRODUCT(1/C149:T149)</f>
        <v>161.01332198249844</v>
      </c>
      <c r="V149" s="13">
        <f t="shared" si="30"/>
        <v>160364.43362552262</v>
      </c>
      <c r="W149" s="14">
        <f t="shared" si="31"/>
        <v>6.9096224170150711E-2</v>
      </c>
      <c r="X149" s="13">
        <f t="shared" si="27"/>
        <v>138724.77950647191</v>
      </c>
      <c r="Y149" s="14">
        <f t="shared" si="32"/>
        <v>-7.5168136623520621E-2</v>
      </c>
      <c r="Z149" s="6" t="str">
        <f t="shared" si="28"/>
        <v>Il PAC conviene</v>
      </c>
    </row>
    <row r="150" spans="1:26" x14ac:dyDescent="0.25">
      <c r="A150" s="7">
        <v>37407</v>
      </c>
      <c r="B150" s="8">
        <v>1067.1400149999999</v>
      </c>
      <c r="C150" s="11">
        <f t="shared" si="25"/>
        <v>1067.1400149999999</v>
      </c>
      <c r="D150" s="11">
        <f t="shared" si="29"/>
        <v>989.82000700000003</v>
      </c>
      <c r="E150" s="11">
        <f t="shared" si="29"/>
        <v>911.61999500000002</v>
      </c>
      <c r="F150" s="11">
        <f t="shared" si="29"/>
        <v>916.07000700000003</v>
      </c>
      <c r="G150" s="11">
        <f t="shared" si="26"/>
        <v>815.28002900000001</v>
      </c>
      <c r="H150" s="11">
        <f t="shared" si="24"/>
        <v>885.76000999999997</v>
      </c>
      <c r="I150" s="11">
        <f t="shared" si="24"/>
        <v>936.30999799999995</v>
      </c>
      <c r="J150" s="11">
        <f t="shared" si="24"/>
        <v>879.82000700000003</v>
      </c>
      <c r="K150" s="11">
        <f t="shared" si="24"/>
        <v>855.70001200000002</v>
      </c>
      <c r="L150" s="11">
        <f t="shared" si="33"/>
        <v>841.15002400000003</v>
      </c>
      <c r="M150" s="11">
        <f t="shared" si="33"/>
        <v>848.17999299999997</v>
      </c>
      <c r="N150" s="11">
        <f t="shared" si="33"/>
        <v>916.919983</v>
      </c>
      <c r="O150" s="11">
        <f t="shared" si="34"/>
        <v>963.59002699999996</v>
      </c>
      <c r="P150" s="11">
        <f t="shared" si="34"/>
        <v>974.5</v>
      </c>
      <c r="Q150" s="11">
        <f t="shared" si="34"/>
        <v>990.30999799999995</v>
      </c>
      <c r="R150" s="11">
        <f t="shared" si="34"/>
        <v>1008.01001</v>
      </c>
      <c r="S150" s="11">
        <f t="shared" si="34"/>
        <v>995.96997099999999</v>
      </c>
      <c r="T150" s="11">
        <f t="shared" si="34"/>
        <v>1050.709961</v>
      </c>
      <c r="U150" s="12" cm="1">
        <f t="array" ref="U150">quota_mese*SUMPRODUCT(1/C150:T150)</f>
        <v>161.20635021785378</v>
      </c>
      <c r="V150" s="13">
        <f t="shared" si="30"/>
        <v>169381.11795035348</v>
      </c>
      <c r="W150" s="14">
        <f t="shared" si="31"/>
        <v>0.12920745300235659</v>
      </c>
      <c r="X150" s="13">
        <f t="shared" si="27"/>
        <v>147690.54850782634</v>
      </c>
      <c r="Y150" s="14">
        <f t="shared" si="32"/>
        <v>-1.5396343281157687E-2</v>
      </c>
      <c r="Z150" s="6" t="str">
        <f t="shared" si="28"/>
        <v>Il PAC conviene</v>
      </c>
    </row>
    <row r="151" spans="1:26" x14ac:dyDescent="0.25">
      <c r="A151" s="7">
        <v>37435</v>
      </c>
      <c r="B151" s="8">
        <v>989.82000700000003</v>
      </c>
      <c r="C151" s="11">
        <f t="shared" si="25"/>
        <v>989.82000700000003</v>
      </c>
      <c r="D151" s="11">
        <f t="shared" si="29"/>
        <v>911.61999500000002</v>
      </c>
      <c r="E151" s="11">
        <f t="shared" si="29"/>
        <v>916.07000700000003</v>
      </c>
      <c r="F151" s="11">
        <f t="shared" si="29"/>
        <v>815.28002900000001</v>
      </c>
      <c r="G151" s="11">
        <f t="shared" si="26"/>
        <v>885.76000999999997</v>
      </c>
      <c r="H151" s="11">
        <f t="shared" si="24"/>
        <v>936.30999799999995</v>
      </c>
      <c r="I151" s="11">
        <f t="shared" si="24"/>
        <v>879.82000700000003</v>
      </c>
      <c r="J151" s="11">
        <f t="shared" si="24"/>
        <v>855.70001200000002</v>
      </c>
      <c r="K151" s="11">
        <f t="shared" si="24"/>
        <v>841.15002400000003</v>
      </c>
      <c r="L151" s="11">
        <f t="shared" si="33"/>
        <v>848.17999299999997</v>
      </c>
      <c r="M151" s="11">
        <f t="shared" si="33"/>
        <v>916.919983</v>
      </c>
      <c r="N151" s="11">
        <f t="shared" si="33"/>
        <v>963.59002699999996</v>
      </c>
      <c r="O151" s="11">
        <f t="shared" si="34"/>
        <v>974.5</v>
      </c>
      <c r="P151" s="11">
        <f t="shared" si="34"/>
        <v>990.30999799999995</v>
      </c>
      <c r="Q151" s="11">
        <f t="shared" si="34"/>
        <v>1008.01001</v>
      </c>
      <c r="R151" s="11">
        <f t="shared" si="34"/>
        <v>995.96997099999999</v>
      </c>
      <c r="S151" s="11">
        <f t="shared" si="34"/>
        <v>1050.709961</v>
      </c>
      <c r="T151" s="11">
        <f t="shared" si="34"/>
        <v>1058.1999510000001</v>
      </c>
      <c r="U151" s="12" cm="1">
        <f t="array" ref="U151">quota_mese*SUMPRODUCT(1/C151:T151)</f>
        <v>161.27232382644641</v>
      </c>
      <c r="V151" s="13">
        <f t="shared" si="30"/>
        <v>170658.36517080173</v>
      </c>
      <c r="W151" s="14">
        <f t="shared" si="31"/>
        <v>0.1377224344720116</v>
      </c>
      <c r="X151" s="13">
        <f t="shared" si="27"/>
        <v>160362.48159004934</v>
      </c>
      <c r="Y151" s="14">
        <f t="shared" si="32"/>
        <v>6.9083210600328959E-2</v>
      </c>
      <c r="Z151" s="6" t="str">
        <f t="shared" si="28"/>
        <v>Il PAC conviene</v>
      </c>
    </row>
    <row r="152" spans="1:26" x14ac:dyDescent="0.25">
      <c r="A152" s="7">
        <v>37468</v>
      </c>
      <c r="B152" s="8">
        <v>911.61999500000002</v>
      </c>
      <c r="C152" s="11">
        <f t="shared" si="25"/>
        <v>911.61999500000002</v>
      </c>
      <c r="D152" s="11">
        <f t="shared" si="29"/>
        <v>916.07000700000003</v>
      </c>
      <c r="E152" s="11">
        <f t="shared" si="29"/>
        <v>815.28002900000001</v>
      </c>
      <c r="F152" s="11">
        <f t="shared" si="29"/>
        <v>885.76000999999997</v>
      </c>
      <c r="G152" s="11">
        <f t="shared" si="26"/>
        <v>936.30999799999995</v>
      </c>
      <c r="H152" s="11">
        <f t="shared" si="24"/>
        <v>879.82000700000003</v>
      </c>
      <c r="I152" s="11">
        <f t="shared" si="24"/>
        <v>855.70001200000002</v>
      </c>
      <c r="J152" s="11">
        <f t="shared" si="24"/>
        <v>841.15002400000003</v>
      </c>
      <c r="K152" s="11">
        <f t="shared" si="24"/>
        <v>848.17999299999997</v>
      </c>
      <c r="L152" s="11">
        <f t="shared" si="33"/>
        <v>916.919983</v>
      </c>
      <c r="M152" s="11">
        <f t="shared" si="33"/>
        <v>963.59002699999996</v>
      </c>
      <c r="N152" s="11">
        <f t="shared" si="33"/>
        <v>974.5</v>
      </c>
      <c r="O152" s="11">
        <f t="shared" si="34"/>
        <v>990.30999799999995</v>
      </c>
      <c r="P152" s="11">
        <f t="shared" si="34"/>
        <v>1008.01001</v>
      </c>
      <c r="Q152" s="11">
        <f t="shared" si="34"/>
        <v>995.96997099999999</v>
      </c>
      <c r="R152" s="11">
        <f t="shared" si="34"/>
        <v>1050.709961</v>
      </c>
      <c r="S152" s="11">
        <f t="shared" si="34"/>
        <v>1058.1999510000001</v>
      </c>
      <c r="T152" s="11">
        <f t="shared" si="34"/>
        <v>1111.920044</v>
      </c>
      <c r="U152" s="12" cm="1">
        <f t="array" ref="U152">quota_mese*SUMPRODUCT(1/C152:T152)</f>
        <v>160.34782840950643</v>
      </c>
      <c r="V152" s="13">
        <f t="shared" si="30"/>
        <v>178293.96442040283</v>
      </c>
      <c r="W152" s="14">
        <f t="shared" si="31"/>
        <v>0.18862642946935226</v>
      </c>
      <c r="X152" s="13">
        <f t="shared" si="27"/>
        <v>182957.81961210709</v>
      </c>
      <c r="Y152" s="14">
        <f t="shared" si="32"/>
        <v>0.21971879741404732</v>
      </c>
      <c r="Z152" s="6" t="str">
        <f t="shared" si="28"/>
        <v>Il PAC NON conviene</v>
      </c>
    </row>
    <row r="153" spans="1:26" x14ac:dyDescent="0.25">
      <c r="A153" s="7">
        <v>37498</v>
      </c>
      <c r="B153" s="8">
        <v>916.07000700000003</v>
      </c>
      <c r="C153" s="11">
        <f t="shared" si="25"/>
        <v>916.07000700000003</v>
      </c>
      <c r="D153" s="11">
        <f t="shared" si="29"/>
        <v>815.28002900000001</v>
      </c>
      <c r="E153" s="11">
        <f t="shared" si="29"/>
        <v>885.76000999999997</v>
      </c>
      <c r="F153" s="11">
        <f t="shared" si="29"/>
        <v>936.30999799999995</v>
      </c>
      <c r="G153" s="11">
        <f t="shared" si="26"/>
        <v>879.82000700000003</v>
      </c>
      <c r="H153" s="11">
        <f t="shared" si="24"/>
        <v>855.70001200000002</v>
      </c>
      <c r="I153" s="11">
        <f t="shared" si="24"/>
        <v>841.15002400000003</v>
      </c>
      <c r="J153" s="11">
        <f t="shared" si="24"/>
        <v>848.17999299999997</v>
      </c>
      <c r="K153" s="11">
        <f t="shared" si="24"/>
        <v>916.919983</v>
      </c>
      <c r="L153" s="11">
        <f t="shared" si="33"/>
        <v>963.59002699999996</v>
      </c>
      <c r="M153" s="11">
        <f t="shared" si="33"/>
        <v>974.5</v>
      </c>
      <c r="N153" s="11">
        <f t="shared" si="33"/>
        <v>990.30999799999995</v>
      </c>
      <c r="O153" s="11">
        <f t="shared" si="34"/>
        <v>1008.01001</v>
      </c>
      <c r="P153" s="11">
        <f t="shared" si="34"/>
        <v>995.96997099999999</v>
      </c>
      <c r="Q153" s="11">
        <f t="shared" si="34"/>
        <v>1050.709961</v>
      </c>
      <c r="R153" s="11">
        <f t="shared" si="34"/>
        <v>1058.1999510000001</v>
      </c>
      <c r="S153" s="11">
        <f t="shared" si="34"/>
        <v>1111.920044</v>
      </c>
      <c r="T153" s="11">
        <f t="shared" si="34"/>
        <v>1131.130005</v>
      </c>
      <c r="U153" s="12" cm="1">
        <f t="array" ref="U153">quota_mese*SUMPRODUCT(1/C153:T153)</f>
        <v>158.57385658242185</v>
      </c>
      <c r="V153" s="13">
        <f t="shared" si="30"/>
        <v>179367.6471889441</v>
      </c>
      <c r="W153" s="14">
        <f t="shared" si="31"/>
        <v>0.19578431459296075</v>
      </c>
      <c r="X153" s="13">
        <f t="shared" si="27"/>
        <v>185214.5572428942</v>
      </c>
      <c r="Y153" s="14">
        <f t="shared" si="32"/>
        <v>0.23476371495262804</v>
      </c>
      <c r="Z153" s="6" t="str">
        <f t="shared" si="28"/>
        <v>Il PAC NON conviene</v>
      </c>
    </row>
    <row r="154" spans="1:26" x14ac:dyDescent="0.25">
      <c r="A154" s="7">
        <v>37529</v>
      </c>
      <c r="B154" s="8">
        <v>815.28002900000001</v>
      </c>
      <c r="C154" s="11">
        <f t="shared" si="25"/>
        <v>815.28002900000001</v>
      </c>
      <c r="D154" s="11">
        <f t="shared" si="29"/>
        <v>885.76000999999997</v>
      </c>
      <c r="E154" s="11">
        <f t="shared" si="29"/>
        <v>936.30999799999995</v>
      </c>
      <c r="F154" s="11">
        <f t="shared" si="29"/>
        <v>879.82000700000003</v>
      </c>
      <c r="G154" s="11">
        <f t="shared" si="26"/>
        <v>855.70001200000002</v>
      </c>
      <c r="H154" s="11">
        <f t="shared" si="24"/>
        <v>841.15002400000003</v>
      </c>
      <c r="I154" s="11">
        <f t="shared" si="24"/>
        <v>848.17999299999997</v>
      </c>
      <c r="J154" s="11">
        <f t="shared" si="24"/>
        <v>916.919983</v>
      </c>
      <c r="K154" s="11">
        <f t="shared" si="24"/>
        <v>963.59002699999996</v>
      </c>
      <c r="L154" s="11">
        <f t="shared" si="33"/>
        <v>974.5</v>
      </c>
      <c r="M154" s="11">
        <f t="shared" si="33"/>
        <v>990.30999799999995</v>
      </c>
      <c r="N154" s="11">
        <f t="shared" si="33"/>
        <v>1008.01001</v>
      </c>
      <c r="O154" s="11">
        <f t="shared" si="34"/>
        <v>995.96997099999999</v>
      </c>
      <c r="P154" s="11">
        <f t="shared" si="34"/>
        <v>1050.709961</v>
      </c>
      <c r="Q154" s="11">
        <f t="shared" si="34"/>
        <v>1058.1999510000001</v>
      </c>
      <c r="R154" s="11">
        <f t="shared" si="34"/>
        <v>1111.920044</v>
      </c>
      <c r="S154" s="11">
        <f t="shared" si="34"/>
        <v>1131.130005</v>
      </c>
      <c r="T154" s="11">
        <f t="shared" si="34"/>
        <v>1144.9399410000001</v>
      </c>
      <c r="U154" s="12" cm="1">
        <f t="array" ref="U154">quota_mese*SUMPRODUCT(1/C154:T154)</f>
        <v>156.75542850597134</v>
      </c>
      <c r="V154" s="13">
        <f t="shared" si="30"/>
        <v>179475.55106505656</v>
      </c>
      <c r="W154" s="14">
        <f t="shared" si="31"/>
        <v>0.19650367376704381</v>
      </c>
      <c r="X154" s="13">
        <f t="shared" si="27"/>
        <v>210652.76351814083</v>
      </c>
      <c r="Y154" s="14">
        <f t="shared" si="32"/>
        <v>0.4043517567876056</v>
      </c>
      <c r="Z154" s="6" t="str">
        <f t="shared" si="28"/>
        <v>Il PAC NON conviene</v>
      </c>
    </row>
    <row r="155" spans="1:26" x14ac:dyDescent="0.25">
      <c r="A155" s="7">
        <v>37560</v>
      </c>
      <c r="B155" s="8">
        <v>885.76000999999997</v>
      </c>
      <c r="C155" s="11">
        <f t="shared" si="25"/>
        <v>885.76000999999997</v>
      </c>
      <c r="D155" s="11">
        <f t="shared" si="29"/>
        <v>936.30999799999995</v>
      </c>
      <c r="E155" s="11">
        <f t="shared" si="29"/>
        <v>879.82000700000003</v>
      </c>
      <c r="F155" s="11">
        <f t="shared" si="29"/>
        <v>855.70001200000002</v>
      </c>
      <c r="G155" s="11">
        <f t="shared" si="26"/>
        <v>841.15002400000003</v>
      </c>
      <c r="H155" s="11">
        <f t="shared" si="24"/>
        <v>848.17999299999997</v>
      </c>
      <c r="I155" s="11">
        <f t="shared" si="24"/>
        <v>916.919983</v>
      </c>
      <c r="J155" s="11">
        <f t="shared" si="24"/>
        <v>963.59002699999996</v>
      </c>
      <c r="K155" s="11">
        <f t="shared" si="24"/>
        <v>974.5</v>
      </c>
      <c r="L155" s="11">
        <f t="shared" si="33"/>
        <v>990.30999799999995</v>
      </c>
      <c r="M155" s="11">
        <f t="shared" si="33"/>
        <v>1008.01001</v>
      </c>
      <c r="N155" s="11">
        <f t="shared" si="33"/>
        <v>995.96997099999999</v>
      </c>
      <c r="O155" s="11">
        <f t="shared" si="34"/>
        <v>1050.709961</v>
      </c>
      <c r="P155" s="11">
        <f t="shared" si="34"/>
        <v>1058.1999510000001</v>
      </c>
      <c r="Q155" s="11">
        <f t="shared" si="34"/>
        <v>1111.920044</v>
      </c>
      <c r="R155" s="11">
        <f t="shared" si="34"/>
        <v>1131.130005</v>
      </c>
      <c r="S155" s="11">
        <f t="shared" si="34"/>
        <v>1144.9399410000001</v>
      </c>
      <c r="T155" s="11">
        <f t="shared" si="34"/>
        <v>1126.209961</v>
      </c>
      <c r="U155" s="12" cm="1">
        <f t="array" ref="U155">quota_mese*SUMPRODUCT(1/C155:T155)</f>
        <v>153.93344079899535</v>
      </c>
      <c r="V155" s="13">
        <f t="shared" si="30"/>
        <v>173361.37435883237</v>
      </c>
      <c r="W155" s="14">
        <f t="shared" si="31"/>
        <v>0.1557424957255491</v>
      </c>
      <c r="X155" s="13">
        <f t="shared" si="27"/>
        <v>190719.26057036602</v>
      </c>
      <c r="Y155" s="14">
        <f t="shared" si="32"/>
        <v>0.27146173713577348</v>
      </c>
      <c r="Z155" s="6" t="str">
        <f t="shared" si="28"/>
        <v>Il PAC NON conviene</v>
      </c>
    </row>
    <row r="156" spans="1:26" x14ac:dyDescent="0.25">
      <c r="A156" s="7">
        <v>37589</v>
      </c>
      <c r="B156" s="8">
        <v>936.30999799999995</v>
      </c>
      <c r="C156" s="11">
        <f t="shared" si="25"/>
        <v>936.30999799999995</v>
      </c>
      <c r="D156" s="11">
        <f t="shared" si="29"/>
        <v>879.82000700000003</v>
      </c>
      <c r="E156" s="11">
        <f t="shared" si="29"/>
        <v>855.70001200000002</v>
      </c>
      <c r="F156" s="11">
        <f t="shared" si="29"/>
        <v>841.15002400000003</v>
      </c>
      <c r="G156" s="11">
        <f t="shared" si="26"/>
        <v>848.17999299999997</v>
      </c>
      <c r="H156" s="11">
        <f t="shared" si="24"/>
        <v>916.919983</v>
      </c>
      <c r="I156" s="11">
        <f t="shared" si="24"/>
        <v>963.59002699999996</v>
      </c>
      <c r="J156" s="11">
        <f t="shared" si="24"/>
        <v>974.5</v>
      </c>
      <c r="K156" s="11">
        <f t="shared" si="24"/>
        <v>990.30999799999995</v>
      </c>
      <c r="L156" s="11">
        <f t="shared" si="33"/>
        <v>1008.01001</v>
      </c>
      <c r="M156" s="11">
        <f t="shared" si="33"/>
        <v>995.96997099999999</v>
      </c>
      <c r="N156" s="11">
        <f t="shared" si="33"/>
        <v>1050.709961</v>
      </c>
      <c r="O156" s="11">
        <f t="shared" si="34"/>
        <v>1058.1999510000001</v>
      </c>
      <c r="P156" s="11">
        <f t="shared" si="34"/>
        <v>1111.920044</v>
      </c>
      <c r="Q156" s="11">
        <f t="shared" si="34"/>
        <v>1131.130005</v>
      </c>
      <c r="R156" s="11">
        <f t="shared" si="34"/>
        <v>1144.9399410000001</v>
      </c>
      <c r="S156" s="11">
        <f t="shared" si="34"/>
        <v>1126.209961</v>
      </c>
      <c r="T156" s="11">
        <f t="shared" si="34"/>
        <v>1107.3000489999999</v>
      </c>
      <c r="U156" s="12" cm="1">
        <f t="array" ref="U156">quota_mese*SUMPRODUCT(1/C156:T156)</f>
        <v>152.05113754229603</v>
      </c>
      <c r="V156" s="13">
        <f t="shared" si="30"/>
        <v>168366.23205109013</v>
      </c>
      <c r="W156" s="14">
        <f t="shared" si="31"/>
        <v>0.1224415470072675</v>
      </c>
      <c r="X156" s="13">
        <f t="shared" si="27"/>
        <v>177393.17929402264</v>
      </c>
      <c r="Y156" s="14">
        <f t="shared" si="32"/>
        <v>0.1826211952934842</v>
      </c>
      <c r="Z156" s="6" t="str">
        <f t="shared" si="28"/>
        <v>Il PAC NON conviene</v>
      </c>
    </row>
    <row r="157" spans="1:26" x14ac:dyDescent="0.25">
      <c r="A157" s="7">
        <v>37621</v>
      </c>
      <c r="B157" s="8">
        <v>879.82000700000003</v>
      </c>
      <c r="C157" s="11">
        <f t="shared" si="25"/>
        <v>879.82000700000003</v>
      </c>
      <c r="D157" s="11">
        <f t="shared" si="29"/>
        <v>855.70001200000002</v>
      </c>
      <c r="E157" s="11">
        <f t="shared" si="29"/>
        <v>841.15002400000003</v>
      </c>
      <c r="F157" s="11">
        <f t="shared" si="29"/>
        <v>848.17999299999997</v>
      </c>
      <c r="G157" s="11">
        <f t="shared" si="26"/>
        <v>916.919983</v>
      </c>
      <c r="H157" s="11">
        <f t="shared" si="24"/>
        <v>963.59002699999996</v>
      </c>
      <c r="I157" s="11">
        <f t="shared" si="24"/>
        <v>974.5</v>
      </c>
      <c r="J157" s="11">
        <f t="shared" si="24"/>
        <v>990.30999799999995</v>
      </c>
      <c r="K157" s="11">
        <f t="shared" si="24"/>
        <v>1008.01001</v>
      </c>
      <c r="L157" s="11">
        <f t="shared" si="33"/>
        <v>995.96997099999999</v>
      </c>
      <c r="M157" s="11">
        <f t="shared" si="33"/>
        <v>1050.709961</v>
      </c>
      <c r="N157" s="11">
        <f t="shared" si="33"/>
        <v>1058.1999510000001</v>
      </c>
      <c r="O157" s="11">
        <f t="shared" si="34"/>
        <v>1111.920044</v>
      </c>
      <c r="P157" s="11">
        <f t="shared" si="34"/>
        <v>1131.130005</v>
      </c>
      <c r="Q157" s="11">
        <f t="shared" si="34"/>
        <v>1144.9399410000001</v>
      </c>
      <c r="R157" s="11">
        <f t="shared" si="34"/>
        <v>1126.209961</v>
      </c>
      <c r="S157" s="11">
        <f t="shared" si="34"/>
        <v>1107.3000489999999</v>
      </c>
      <c r="T157" s="11">
        <f t="shared" si="34"/>
        <v>1120.6800539999999</v>
      </c>
      <c r="U157" s="12" cm="1">
        <f t="array" ref="U157">quota_mese*SUMPRODUCT(1/C157:T157)</f>
        <v>150.58691247265344</v>
      </c>
      <c r="V157" s="13">
        <f t="shared" si="30"/>
        <v>168759.74920154651</v>
      </c>
      <c r="W157" s="14">
        <f t="shared" si="31"/>
        <v>0.12506499467697663</v>
      </c>
      <c r="X157" s="13">
        <f t="shared" si="27"/>
        <v>191064.08897564429</v>
      </c>
      <c r="Y157" s="14">
        <f t="shared" si="32"/>
        <v>0.27376059317096191</v>
      </c>
      <c r="Z157" s="6" t="str">
        <f t="shared" si="28"/>
        <v>Il PAC NON conviene</v>
      </c>
    </row>
    <row r="158" spans="1:26" x14ac:dyDescent="0.25">
      <c r="A158" s="7">
        <v>37652</v>
      </c>
      <c r="B158" s="8">
        <v>855.70001200000002</v>
      </c>
      <c r="C158" s="11">
        <f t="shared" si="25"/>
        <v>855.70001200000002</v>
      </c>
      <c r="D158" s="11">
        <f t="shared" si="29"/>
        <v>841.15002400000003</v>
      </c>
      <c r="E158" s="11">
        <f t="shared" si="29"/>
        <v>848.17999299999997</v>
      </c>
      <c r="F158" s="11">
        <f t="shared" si="29"/>
        <v>916.919983</v>
      </c>
      <c r="G158" s="11">
        <f t="shared" si="26"/>
        <v>963.59002699999996</v>
      </c>
      <c r="H158" s="11">
        <f t="shared" si="24"/>
        <v>974.5</v>
      </c>
      <c r="I158" s="11">
        <f t="shared" si="24"/>
        <v>990.30999799999995</v>
      </c>
      <c r="J158" s="11">
        <f t="shared" si="24"/>
        <v>1008.01001</v>
      </c>
      <c r="K158" s="11">
        <f t="shared" si="24"/>
        <v>995.96997099999999</v>
      </c>
      <c r="L158" s="11">
        <f t="shared" si="33"/>
        <v>1050.709961</v>
      </c>
      <c r="M158" s="11">
        <f t="shared" si="33"/>
        <v>1058.1999510000001</v>
      </c>
      <c r="N158" s="11">
        <f t="shared" si="33"/>
        <v>1111.920044</v>
      </c>
      <c r="O158" s="11">
        <f t="shared" si="34"/>
        <v>1131.130005</v>
      </c>
      <c r="P158" s="11">
        <f t="shared" si="34"/>
        <v>1144.9399410000001</v>
      </c>
      <c r="Q158" s="11">
        <f t="shared" si="34"/>
        <v>1126.209961</v>
      </c>
      <c r="R158" s="11">
        <f t="shared" si="34"/>
        <v>1107.3000489999999</v>
      </c>
      <c r="S158" s="11">
        <f t="shared" si="34"/>
        <v>1120.6800539999999</v>
      </c>
      <c r="T158" s="11">
        <f t="shared" si="34"/>
        <v>1140.839966</v>
      </c>
      <c r="U158" s="12" cm="1">
        <f t="array" ref="U158">quota_mese*SUMPRODUCT(1/C158:T158)</f>
        <v>148.41983762993482</v>
      </c>
      <c r="V158" s="13">
        <f t="shared" si="30"/>
        <v>169323.28251546036</v>
      </c>
      <c r="W158" s="14">
        <f t="shared" si="31"/>
        <v>0.12882188343640233</v>
      </c>
      <c r="X158" s="13">
        <f t="shared" si="27"/>
        <v>199983.63036133742</v>
      </c>
      <c r="Y158" s="14">
        <f t="shared" si="32"/>
        <v>0.33322420240891604</v>
      </c>
      <c r="Z158" s="6" t="str">
        <f t="shared" si="28"/>
        <v>Il PAC NON conviene</v>
      </c>
    </row>
    <row r="159" spans="1:26" x14ac:dyDescent="0.25">
      <c r="A159" s="7">
        <v>37680</v>
      </c>
      <c r="B159" s="8">
        <v>841.15002400000003</v>
      </c>
      <c r="C159" s="11">
        <f t="shared" si="25"/>
        <v>841.15002400000003</v>
      </c>
      <c r="D159" s="11">
        <f t="shared" si="29"/>
        <v>848.17999299999997</v>
      </c>
      <c r="E159" s="11">
        <f t="shared" si="29"/>
        <v>916.919983</v>
      </c>
      <c r="F159" s="11">
        <f t="shared" si="29"/>
        <v>963.59002699999996</v>
      </c>
      <c r="G159" s="11">
        <f t="shared" si="26"/>
        <v>974.5</v>
      </c>
      <c r="H159" s="11">
        <f t="shared" si="24"/>
        <v>990.30999799999995</v>
      </c>
      <c r="I159" s="11">
        <f t="shared" si="24"/>
        <v>1008.01001</v>
      </c>
      <c r="J159" s="11">
        <f t="shared" si="24"/>
        <v>995.96997099999999</v>
      </c>
      <c r="K159" s="11">
        <f t="shared" si="24"/>
        <v>1050.709961</v>
      </c>
      <c r="L159" s="11">
        <f t="shared" si="33"/>
        <v>1058.1999510000001</v>
      </c>
      <c r="M159" s="11">
        <f t="shared" si="33"/>
        <v>1111.920044</v>
      </c>
      <c r="N159" s="11">
        <f t="shared" si="33"/>
        <v>1131.130005</v>
      </c>
      <c r="O159" s="11">
        <f t="shared" si="34"/>
        <v>1144.9399410000001</v>
      </c>
      <c r="P159" s="11">
        <f t="shared" si="34"/>
        <v>1126.209961</v>
      </c>
      <c r="Q159" s="11">
        <f t="shared" si="34"/>
        <v>1107.3000489999999</v>
      </c>
      <c r="R159" s="11">
        <f t="shared" si="34"/>
        <v>1120.6800539999999</v>
      </c>
      <c r="S159" s="11">
        <f t="shared" si="34"/>
        <v>1140.839966</v>
      </c>
      <c r="T159" s="11">
        <f t="shared" si="34"/>
        <v>1101.719971</v>
      </c>
      <c r="U159" s="12" cm="1">
        <f t="array" ref="U159">quota_mese*SUMPRODUCT(1/C159:T159)</f>
        <v>146.24515274642164</v>
      </c>
      <c r="V159" s="13">
        <f t="shared" si="30"/>
        <v>161121.20544267821</v>
      </c>
      <c r="W159" s="14">
        <f t="shared" si="31"/>
        <v>7.414136961785478E-2</v>
      </c>
      <c r="X159" s="13">
        <f t="shared" si="27"/>
        <v>196466.73118325917</v>
      </c>
      <c r="Y159" s="14">
        <f t="shared" si="32"/>
        <v>0.30977820788839439</v>
      </c>
      <c r="Z159" s="6" t="str">
        <f t="shared" si="28"/>
        <v>Il PAC NON conviene</v>
      </c>
    </row>
    <row r="160" spans="1:26" x14ac:dyDescent="0.25">
      <c r="A160" s="7">
        <v>37711</v>
      </c>
      <c r="B160" s="8">
        <v>848.17999299999997</v>
      </c>
      <c r="C160" s="11">
        <f t="shared" si="25"/>
        <v>848.17999299999997</v>
      </c>
      <c r="D160" s="11">
        <f t="shared" si="29"/>
        <v>916.919983</v>
      </c>
      <c r="E160" s="11">
        <f t="shared" si="29"/>
        <v>963.59002699999996</v>
      </c>
      <c r="F160" s="11">
        <f t="shared" si="29"/>
        <v>974.5</v>
      </c>
      <c r="G160" s="11">
        <f t="shared" si="26"/>
        <v>990.30999799999995</v>
      </c>
      <c r="H160" s="11">
        <f t="shared" si="24"/>
        <v>1008.01001</v>
      </c>
      <c r="I160" s="11">
        <f t="shared" si="24"/>
        <v>995.96997099999999</v>
      </c>
      <c r="J160" s="11">
        <f t="shared" si="24"/>
        <v>1050.709961</v>
      </c>
      <c r="K160" s="11">
        <f t="shared" si="24"/>
        <v>1058.1999510000001</v>
      </c>
      <c r="L160" s="11">
        <f t="shared" si="33"/>
        <v>1111.920044</v>
      </c>
      <c r="M160" s="11">
        <f t="shared" si="33"/>
        <v>1131.130005</v>
      </c>
      <c r="N160" s="11">
        <f t="shared" si="33"/>
        <v>1144.9399410000001</v>
      </c>
      <c r="O160" s="11">
        <f t="shared" si="34"/>
        <v>1126.209961</v>
      </c>
      <c r="P160" s="11">
        <f t="shared" si="34"/>
        <v>1107.3000489999999</v>
      </c>
      <c r="Q160" s="11">
        <f t="shared" si="34"/>
        <v>1120.6800539999999</v>
      </c>
      <c r="R160" s="11">
        <f t="shared" si="34"/>
        <v>1140.839966</v>
      </c>
      <c r="S160" s="11">
        <f t="shared" si="34"/>
        <v>1101.719971</v>
      </c>
      <c r="T160" s="11">
        <f t="shared" si="34"/>
        <v>1104.23999</v>
      </c>
      <c r="U160" s="12" cm="1">
        <f t="array" ref="U160">quota_mese*SUMPRODUCT(1/C160:T160)</f>
        <v>143.88475002829384</v>
      </c>
      <c r="V160" s="13">
        <f t="shared" si="30"/>
        <v>158883.29493239569</v>
      </c>
      <c r="W160" s="14">
        <f t="shared" si="31"/>
        <v>5.92219662159712E-2</v>
      </c>
      <c r="X160" s="13">
        <f t="shared" si="27"/>
        <v>195284.01974461568</v>
      </c>
      <c r="Y160" s="14">
        <f t="shared" si="32"/>
        <v>0.30189346496410452</v>
      </c>
      <c r="Z160" s="6" t="str">
        <f t="shared" si="28"/>
        <v>Il PAC NON conviene</v>
      </c>
    </row>
    <row r="161" spans="1:26" x14ac:dyDescent="0.25">
      <c r="A161" s="7">
        <v>37741</v>
      </c>
      <c r="B161" s="8">
        <v>916.919983</v>
      </c>
      <c r="C161" s="11">
        <f t="shared" si="25"/>
        <v>916.919983</v>
      </c>
      <c r="D161" s="11">
        <f t="shared" si="29"/>
        <v>963.59002699999996</v>
      </c>
      <c r="E161" s="11">
        <f t="shared" si="29"/>
        <v>974.5</v>
      </c>
      <c r="F161" s="11">
        <f t="shared" si="29"/>
        <v>990.30999799999995</v>
      </c>
      <c r="G161" s="11">
        <f t="shared" si="26"/>
        <v>1008.01001</v>
      </c>
      <c r="H161" s="11">
        <f t="shared" si="24"/>
        <v>995.96997099999999</v>
      </c>
      <c r="I161" s="11">
        <f t="shared" si="24"/>
        <v>1050.709961</v>
      </c>
      <c r="J161" s="11">
        <f t="shared" si="24"/>
        <v>1058.1999510000001</v>
      </c>
      <c r="K161" s="11">
        <f t="shared" si="24"/>
        <v>1111.920044</v>
      </c>
      <c r="L161" s="11">
        <f t="shared" si="33"/>
        <v>1131.130005</v>
      </c>
      <c r="M161" s="11">
        <f t="shared" si="33"/>
        <v>1144.9399410000001</v>
      </c>
      <c r="N161" s="11">
        <f t="shared" si="33"/>
        <v>1126.209961</v>
      </c>
      <c r="O161" s="11">
        <f t="shared" si="34"/>
        <v>1107.3000489999999</v>
      </c>
      <c r="P161" s="11">
        <f t="shared" si="34"/>
        <v>1120.6800539999999</v>
      </c>
      <c r="Q161" s="11">
        <f t="shared" si="34"/>
        <v>1140.839966</v>
      </c>
      <c r="R161" s="11">
        <f t="shared" si="34"/>
        <v>1101.719971</v>
      </c>
      <c r="S161" s="11">
        <f t="shared" si="34"/>
        <v>1104.23999</v>
      </c>
      <c r="T161" s="11">
        <f t="shared" si="34"/>
        <v>1114.579956</v>
      </c>
      <c r="U161" s="12" cm="1">
        <f t="array" ref="U161">quota_mese*SUMPRODUCT(1/C161:T161)</f>
        <v>141.53644957780503</v>
      </c>
      <c r="V161" s="13">
        <f t="shared" si="30"/>
        <v>157753.68974282616</v>
      </c>
      <c r="W161" s="14">
        <f t="shared" si="31"/>
        <v>5.1691264952174354E-2</v>
      </c>
      <c r="X161" s="13">
        <f t="shared" si="27"/>
        <v>182335.42348263995</v>
      </c>
      <c r="Y161" s="14">
        <f t="shared" si="32"/>
        <v>0.21556948988426639</v>
      </c>
      <c r="Z161" s="6" t="str">
        <f t="shared" si="28"/>
        <v>Il PAC NON conviene</v>
      </c>
    </row>
    <row r="162" spans="1:26" x14ac:dyDescent="0.25">
      <c r="A162" s="7">
        <v>37771</v>
      </c>
      <c r="B162" s="8">
        <v>963.59002699999996</v>
      </c>
      <c r="C162" s="11">
        <f t="shared" si="25"/>
        <v>963.59002699999996</v>
      </c>
      <c r="D162" s="11">
        <f t="shared" si="29"/>
        <v>974.5</v>
      </c>
      <c r="E162" s="11">
        <f t="shared" si="29"/>
        <v>990.30999799999995</v>
      </c>
      <c r="F162" s="11">
        <f t="shared" si="29"/>
        <v>1008.01001</v>
      </c>
      <c r="G162" s="11">
        <f t="shared" si="26"/>
        <v>995.96997099999999</v>
      </c>
      <c r="H162" s="11">
        <f t="shared" si="24"/>
        <v>1050.709961</v>
      </c>
      <c r="I162" s="11">
        <f t="shared" si="24"/>
        <v>1058.1999510000001</v>
      </c>
      <c r="J162" s="11">
        <f t="shared" si="24"/>
        <v>1111.920044</v>
      </c>
      <c r="K162" s="11">
        <f t="shared" si="24"/>
        <v>1131.130005</v>
      </c>
      <c r="L162" s="11">
        <f t="shared" si="33"/>
        <v>1144.9399410000001</v>
      </c>
      <c r="M162" s="11">
        <f t="shared" si="33"/>
        <v>1126.209961</v>
      </c>
      <c r="N162" s="11">
        <f t="shared" si="33"/>
        <v>1107.3000489999999</v>
      </c>
      <c r="O162" s="11">
        <f t="shared" si="34"/>
        <v>1120.6800539999999</v>
      </c>
      <c r="P162" s="11">
        <f t="shared" si="34"/>
        <v>1140.839966</v>
      </c>
      <c r="Q162" s="11">
        <f t="shared" si="34"/>
        <v>1101.719971</v>
      </c>
      <c r="R162" s="11">
        <f t="shared" si="34"/>
        <v>1104.23999</v>
      </c>
      <c r="S162" s="11">
        <f t="shared" si="34"/>
        <v>1114.579956</v>
      </c>
      <c r="T162" s="11">
        <f t="shared" si="34"/>
        <v>1130.1999510000001</v>
      </c>
      <c r="U162" s="12" cm="1">
        <f t="array" ref="U162">quota_mese*SUMPRODUCT(1/C162:T162)</f>
        <v>139.82137859555689</v>
      </c>
      <c r="V162" s="13">
        <f t="shared" si="30"/>
        <v>158026.11523745087</v>
      </c>
      <c r="W162" s="14">
        <f t="shared" si="31"/>
        <v>5.3507434916339136E-2</v>
      </c>
      <c r="X162" s="13">
        <f t="shared" si="27"/>
        <v>175935.81076986386</v>
      </c>
      <c r="Y162" s="14">
        <f t="shared" si="32"/>
        <v>0.17290540513242569</v>
      </c>
      <c r="Z162" s="6" t="str">
        <f t="shared" si="28"/>
        <v>Il PAC NON conviene</v>
      </c>
    </row>
    <row r="163" spans="1:26" x14ac:dyDescent="0.25">
      <c r="A163" s="7">
        <v>37802</v>
      </c>
      <c r="B163" s="8">
        <v>974.5</v>
      </c>
      <c r="C163" s="11">
        <f t="shared" si="25"/>
        <v>974.5</v>
      </c>
      <c r="D163" s="11">
        <f t="shared" si="29"/>
        <v>990.30999799999995</v>
      </c>
      <c r="E163" s="11">
        <f t="shared" si="29"/>
        <v>1008.01001</v>
      </c>
      <c r="F163" s="11">
        <f t="shared" si="29"/>
        <v>995.96997099999999</v>
      </c>
      <c r="G163" s="11">
        <f t="shared" si="26"/>
        <v>1050.709961</v>
      </c>
      <c r="H163" s="11">
        <f t="shared" si="24"/>
        <v>1058.1999510000001</v>
      </c>
      <c r="I163" s="11">
        <f t="shared" si="24"/>
        <v>1111.920044</v>
      </c>
      <c r="J163" s="11">
        <f t="shared" si="24"/>
        <v>1131.130005</v>
      </c>
      <c r="K163" s="11">
        <f t="shared" si="24"/>
        <v>1144.9399410000001</v>
      </c>
      <c r="L163" s="11">
        <f t="shared" si="33"/>
        <v>1126.209961</v>
      </c>
      <c r="M163" s="11">
        <f t="shared" si="33"/>
        <v>1107.3000489999999</v>
      </c>
      <c r="N163" s="11">
        <f t="shared" si="33"/>
        <v>1120.6800539999999</v>
      </c>
      <c r="O163" s="11">
        <f t="shared" si="34"/>
        <v>1140.839966</v>
      </c>
      <c r="P163" s="11">
        <f t="shared" si="34"/>
        <v>1101.719971</v>
      </c>
      <c r="Q163" s="11">
        <f t="shared" si="34"/>
        <v>1104.23999</v>
      </c>
      <c r="R163" s="11">
        <f t="shared" si="34"/>
        <v>1114.579956</v>
      </c>
      <c r="S163" s="11">
        <f t="shared" si="34"/>
        <v>1130.1999510000001</v>
      </c>
      <c r="T163" s="11">
        <f t="shared" si="34"/>
        <v>1173.8199460000001</v>
      </c>
      <c r="U163" s="12" cm="1">
        <f t="array" ref="U163">quota_mese*SUMPRODUCT(1/C163:T163)</f>
        <v>138.27249244856981</v>
      </c>
      <c r="V163" s="13">
        <f t="shared" si="30"/>
        <v>162307.00961926562</v>
      </c>
      <c r="W163" s="14">
        <f t="shared" si="31"/>
        <v>8.204673079510405E-2</v>
      </c>
      <c r="X163" s="13">
        <f t="shared" si="27"/>
        <v>180680.34058491534</v>
      </c>
      <c r="Y163" s="14">
        <f t="shared" si="32"/>
        <v>0.20453560389943548</v>
      </c>
      <c r="Z163" s="6" t="str">
        <f t="shared" si="28"/>
        <v>Il PAC NON conviene</v>
      </c>
    </row>
    <row r="164" spans="1:26" x14ac:dyDescent="0.25">
      <c r="A164" s="7">
        <v>37833</v>
      </c>
      <c r="B164" s="8">
        <v>990.30999799999995</v>
      </c>
      <c r="C164" s="11">
        <f t="shared" si="25"/>
        <v>990.30999799999995</v>
      </c>
      <c r="D164" s="11">
        <f t="shared" si="29"/>
        <v>1008.01001</v>
      </c>
      <c r="E164" s="11">
        <f t="shared" si="29"/>
        <v>995.96997099999999</v>
      </c>
      <c r="F164" s="11">
        <f t="shared" si="29"/>
        <v>1050.709961</v>
      </c>
      <c r="G164" s="11">
        <f t="shared" si="26"/>
        <v>1058.1999510000001</v>
      </c>
      <c r="H164" s="11">
        <f t="shared" si="24"/>
        <v>1111.920044</v>
      </c>
      <c r="I164" s="11">
        <f t="shared" si="24"/>
        <v>1131.130005</v>
      </c>
      <c r="J164" s="11">
        <f t="shared" si="24"/>
        <v>1144.9399410000001</v>
      </c>
      <c r="K164" s="11">
        <f t="shared" si="24"/>
        <v>1126.209961</v>
      </c>
      <c r="L164" s="11">
        <f t="shared" si="33"/>
        <v>1107.3000489999999</v>
      </c>
      <c r="M164" s="11">
        <f t="shared" si="33"/>
        <v>1120.6800539999999</v>
      </c>
      <c r="N164" s="11">
        <f t="shared" si="33"/>
        <v>1140.839966</v>
      </c>
      <c r="O164" s="11">
        <f t="shared" si="34"/>
        <v>1101.719971</v>
      </c>
      <c r="P164" s="11">
        <f t="shared" si="34"/>
        <v>1104.23999</v>
      </c>
      <c r="Q164" s="11">
        <f t="shared" si="34"/>
        <v>1114.579956</v>
      </c>
      <c r="R164" s="11">
        <f t="shared" si="34"/>
        <v>1130.1999510000001</v>
      </c>
      <c r="S164" s="11">
        <f t="shared" si="34"/>
        <v>1173.8199460000001</v>
      </c>
      <c r="T164" s="11">
        <f t="shared" si="34"/>
        <v>1211.920044</v>
      </c>
      <c r="U164" s="12" cm="1">
        <f t="array" ref="U164">quota_mese*SUMPRODUCT(1/C164:T164)</f>
        <v>136.59723976120142</v>
      </c>
      <c r="V164" s="13">
        <f t="shared" si="30"/>
        <v>165544.93282167378</v>
      </c>
      <c r="W164" s="14">
        <f t="shared" si="31"/>
        <v>0.10363288547782523</v>
      </c>
      <c r="X164" s="13">
        <f t="shared" si="27"/>
        <v>183566.76895833988</v>
      </c>
      <c r="Y164" s="14">
        <f t="shared" si="32"/>
        <v>0.22377845972226584</v>
      </c>
      <c r="Z164" s="6" t="str">
        <f t="shared" si="28"/>
        <v>Il PAC NON conviene</v>
      </c>
    </row>
    <row r="165" spans="1:26" x14ac:dyDescent="0.25">
      <c r="A165" s="7">
        <v>37862</v>
      </c>
      <c r="B165" s="8">
        <v>1008.01001</v>
      </c>
      <c r="C165" s="11">
        <f t="shared" si="25"/>
        <v>1008.01001</v>
      </c>
      <c r="D165" s="11">
        <f t="shared" si="29"/>
        <v>995.96997099999999</v>
      </c>
      <c r="E165" s="11">
        <f t="shared" si="29"/>
        <v>1050.709961</v>
      </c>
      <c r="F165" s="11">
        <f t="shared" si="29"/>
        <v>1058.1999510000001</v>
      </c>
      <c r="G165" s="11">
        <f t="shared" si="26"/>
        <v>1111.920044</v>
      </c>
      <c r="H165" s="11">
        <f t="shared" si="24"/>
        <v>1131.130005</v>
      </c>
      <c r="I165" s="11">
        <f t="shared" si="24"/>
        <v>1144.9399410000001</v>
      </c>
      <c r="J165" s="11">
        <f t="shared" si="24"/>
        <v>1126.209961</v>
      </c>
      <c r="K165" s="11">
        <f t="shared" si="24"/>
        <v>1107.3000489999999</v>
      </c>
      <c r="L165" s="11">
        <f t="shared" si="33"/>
        <v>1120.6800539999999</v>
      </c>
      <c r="M165" s="11">
        <f t="shared" si="33"/>
        <v>1140.839966</v>
      </c>
      <c r="N165" s="11">
        <f t="shared" si="33"/>
        <v>1101.719971</v>
      </c>
      <c r="O165" s="11">
        <f t="shared" si="34"/>
        <v>1104.23999</v>
      </c>
      <c r="P165" s="11">
        <f t="shared" si="34"/>
        <v>1114.579956</v>
      </c>
      <c r="Q165" s="11">
        <f t="shared" si="34"/>
        <v>1130.1999510000001</v>
      </c>
      <c r="R165" s="11">
        <f t="shared" si="34"/>
        <v>1173.8199460000001</v>
      </c>
      <c r="S165" s="11">
        <f t="shared" si="34"/>
        <v>1211.920044</v>
      </c>
      <c r="T165" s="11">
        <f t="shared" si="34"/>
        <v>1181.2700199999999</v>
      </c>
      <c r="U165" s="12" cm="1">
        <f t="array" ref="U165">quota_mese*SUMPRODUCT(1/C165:T165)</f>
        <v>135.2369204467854</v>
      </c>
      <c r="V165" s="13">
        <f t="shared" si="30"/>
        <v>159751.31972091261</v>
      </c>
      <c r="W165" s="14">
        <f t="shared" si="31"/>
        <v>6.5008798139417401E-2</v>
      </c>
      <c r="X165" s="13">
        <f t="shared" si="27"/>
        <v>175782.48354894808</v>
      </c>
      <c r="Y165" s="14">
        <f t="shared" si="32"/>
        <v>0.17188322365965392</v>
      </c>
      <c r="Z165" s="6" t="str">
        <f t="shared" si="28"/>
        <v>Il PAC NON conviene</v>
      </c>
    </row>
    <row r="166" spans="1:26" x14ac:dyDescent="0.25">
      <c r="A166" s="7">
        <v>37894</v>
      </c>
      <c r="B166" s="8">
        <v>995.96997099999999</v>
      </c>
      <c r="C166" s="11">
        <f t="shared" si="25"/>
        <v>995.96997099999999</v>
      </c>
      <c r="D166" s="11">
        <f t="shared" si="29"/>
        <v>1050.709961</v>
      </c>
      <c r="E166" s="11">
        <f t="shared" si="29"/>
        <v>1058.1999510000001</v>
      </c>
      <c r="F166" s="11">
        <f t="shared" si="29"/>
        <v>1111.920044</v>
      </c>
      <c r="G166" s="11">
        <f t="shared" si="26"/>
        <v>1131.130005</v>
      </c>
      <c r="H166" s="11">
        <f t="shared" si="24"/>
        <v>1144.9399410000001</v>
      </c>
      <c r="I166" s="11">
        <f t="shared" si="24"/>
        <v>1126.209961</v>
      </c>
      <c r="J166" s="11">
        <f t="shared" si="24"/>
        <v>1107.3000489999999</v>
      </c>
      <c r="K166" s="11">
        <f t="shared" si="24"/>
        <v>1120.6800539999999</v>
      </c>
      <c r="L166" s="11">
        <f t="shared" si="33"/>
        <v>1140.839966</v>
      </c>
      <c r="M166" s="11">
        <f t="shared" si="33"/>
        <v>1101.719971</v>
      </c>
      <c r="N166" s="11">
        <f t="shared" si="33"/>
        <v>1104.23999</v>
      </c>
      <c r="O166" s="11">
        <f t="shared" si="34"/>
        <v>1114.579956</v>
      </c>
      <c r="P166" s="11">
        <f t="shared" si="34"/>
        <v>1130.1999510000001</v>
      </c>
      <c r="Q166" s="11">
        <f t="shared" si="34"/>
        <v>1173.8199460000001</v>
      </c>
      <c r="R166" s="11">
        <f t="shared" si="34"/>
        <v>1211.920044</v>
      </c>
      <c r="S166" s="11">
        <f t="shared" si="34"/>
        <v>1181.2700199999999</v>
      </c>
      <c r="T166" s="11">
        <f t="shared" si="34"/>
        <v>1203.599976</v>
      </c>
      <c r="U166" s="12" cm="1">
        <f t="array" ref="U166">quota_mese*SUMPRODUCT(1/C166:T166)</f>
        <v>133.89348033885247</v>
      </c>
      <c r="V166" s="13">
        <f t="shared" si="30"/>
        <v>161154.18972239931</v>
      </c>
      <c r="W166" s="14">
        <f t="shared" si="31"/>
        <v>7.4361264815995476E-2</v>
      </c>
      <c r="X166" s="13">
        <f t="shared" si="27"/>
        <v>181270.52185994069</v>
      </c>
      <c r="Y166" s="14">
        <f t="shared" si="32"/>
        <v>0.20847014573293787</v>
      </c>
      <c r="Z166" s="6" t="str">
        <f t="shared" si="28"/>
        <v>Il PAC NON conviene</v>
      </c>
    </row>
    <row r="167" spans="1:26" x14ac:dyDescent="0.25">
      <c r="A167" s="7">
        <v>37925</v>
      </c>
      <c r="B167" s="8">
        <v>1050.709961</v>
      </c>
      <c r="C167" s="11">
        <f t="shared" si="25"/>
        <v>1050.709961</v>
      </c>
      <c r="D167" s="11">
        <f t="shared" si="29"/>
        <v>1058.1999510000001</v>
      </c>
      <c r="E167" s="11">
        <f t="shared" si="29"/>
        <v>1111.920044</v>
      </c>
      <c r="F167" s="11">
        <f t="shared" si="29"/>
        <v>1131.130005</v>
      </c>
      <c r="G167" s="11">
        <f t="shared" si="26"/>
        <v>1144.9399410000001</v>
      </c>
      <c r="H167" s="11">
        <f t="shared" si="24"/>
        <v>1126.209961</v>
      </c>
      <c r="I167" s="11">
        <f t="shared" si="24"/>
        <v>1107.3000489999999</v>
      </c>
      <c r="J167" s="11">
        <f t="shared" si="24"/>
        <v>1120.6800539999999</v>
      </c>
      <c r="K167" s="11">
        <f t="shared" si="24"/>
        <v>1140.839966</v>
      </c>
      <c r="L167" s="11">
        <f t="shared" si="33"/>
        <v>1101.719971</v>
      </c>
      <c r="M167" s="11">
        <f t="shared" si="33"/>
        <v>1104.23999</v>
      </c>
      <c r="N167" s="11">
        <f t="shared" si="33"/>
        <v>1114.579956</v>
      </c>
      <c r="O167" s="11">
        <f t="shared" si="34"/>
        <v>1130.1999510000001</v>
      </c>
      <c r="P167" s="11">
        <f t="shared" si="34"/>
        <v>1173.8199460000001</v>
      </c>
      <c r="Q167" s="11">
        <f t="shared" si="34"/>
        <v>1211.920044</v>
      </c>
      <c r="R167" s="11">
        <f t="shared" si="34"/>
        <v>1181.2700199999999</v>
      </c>
      <c r="S167" s="11">
        <f t="shared" si="34"/>
        <v>1203.599976</v>
      </c>
      <c r="T167" s="11">
        <f t="shared" si="34"/>
        <v>1180.589966</v>
      </c>
      <c r="U167" s="12" cm="1">
        <f t="array" ref="U167">quota_mese*SUMPRODUCT(1/C167:T167)</f>
        <v>132.58504532724129</v>
      </c>
      <c r="V167" s="13">
        <f t="shared" si="30"/>
        <v>156528.57415499625</v>
      </c>
      <c r="W167" s="14">
        <f t="shared" si="31"/>
        <v>4.3523827699974982E-2</v>
      </c>
      <c r="X167" s="13">
        <f t="shared" si="27"/>
        <v>168541.74936293386</v>
      </c>
      <c r="Y167" s="14">
        <f t="shared" si="32"/>
        <v>0.12361166241955912</v>
      </c>
      <c r="Z167" s="6" t="str">
        <f t="shared" si="28"/>
        <v>Il PAC NON conviene</v>
      </c>
    </row>
    <row r="168" spans="1:26" x14ac:dyDescent="0.25">
      <c r="A168" s="7">
        <v>37953</v>
      </c>
      <c r="B168" s="8">
        <v>1058.1999510000001</v>
      </c>
      <c r="C168" s="11">
        <f t="shared" si="25"/>
        <v>1058.1999510000001</v>
      </c>
      <c r="D168" s="11">
        <f t="shared" si="29"/>
        <v>1111.920044</v>
      </c>
      <c r="E168" s="11">
        <f t="shared" si="29"/>
        <v>1131.130005</v>
      </c>
      <c r="F168" s="11">
        <f t="shared" si="29"/>
        <v>1144.9399410000001</v>
      </c>
      <c r="G168" s="11">
        <f t="shared" si="26"/>
        <v>1126.209961</v>
      </c>
      <c r="H168" s="11">
        <f t="shared" si="24"/>
        <v>1107.3000489999999</v>
      </c>
      <c r="I168" s="11">
        <f t="shared" si="24"/>
        <v>1120.6800539999999</v>
      </c>
      <c r="J168" s="11">
        <f t="shared" si="24"/>
        <v>1140.839966</v>
      </c>
      <c r="K168" s="11">
        <f t="shared" si="24"/>
        <v>1101.719971</v>
      </c>
      <c r="L168" s="11">
        <f t="shared" si="33"/>
        <v>1104.23999</v>
      </c>
      <c r="M168" s="11">
        <f t="shared" si="33"/>
        <v>1114.579956</v>
      </c>
      <c r="N168" s="11">
        <f t="shared" si="33"/>
        <v>1130.1999510000001</v>
      </c>
      <c r="O168" s="11">
        <f t="shared" si="34"/>
        <v>1173.8199460000001</v>
      </c>
      <c r="P168" s="11">
        <f t="shared" si="34"/>
        <v>1211.920044</v>
      </c>
      <c r="Q168" s="11">
        <f t="shared" si="34"/>
        <v>1181.2700199999999</v>
      </c>
      <c r="R168" s="11">
        <f t="shared" si="34"/>
        <v>1203.599976</v>
      </c>
      <c r="S168" s="11">
        <f t="shared" si="34"/>
        <v>1180.589966</v>
      </c>
      <c r="T168" s="11">
        <f t="shared" si="34"/>
        <v>1156.849976</v>
      </c>
      <c r="U168" s="12" cm="1">
        <f t="array" ref="U168">quota_mese*SUMPRODUCT(1/C168:T168)</f>
        <v>131.85736940124764</v>
      </c>
      <c r="V168" s="13">
        <f t="shared" si="30"/>
        <v>152539.19462725645</v>
      </c>
      <c r="W168" s="14">
        <f t="shared" si="31"/>
        <v>1.692796418170972E-2</v>
      </c>
      <c r="X168" s="13">
        <f t="shared" si="27"/>
        <v>163983.65567491885</v>
      </c>
      <c r="Y168" s="14">
        <f t="shared" si="32"/>
        <v>9.3224371166125586E-2</v>
      </c>
      <c r="Z168" s="6" t="str">
        <f t="shared" si="28"/>
        <v>Il PAC NON conviene</v>
      </c>
    </row>
    <row r="169" spans="1:26" x14ac:dyDescent="0.25">
      <c r="A169" s="7">
        <v>37986</v>
      </c>
      <c r="B169" s="8">
        <v>1111.920044</v>
      </c>
      <c r="C169" s="11">
        <f t="shared" si="25"/>
        <v>1111.920044</v>
      </c>
      <c r="D169" s="11">
        <f t="shared" si="29"/>
        <v>1131.130005</v>
      </c>
      <c r="E169" s="11">
        <f t="shared" si="29"/>
        <v>1144.9399410000001</v>
      </c>
      <c r="F169" s="11">
        <f t="shared" si="29"/>
        <v>1126.209961</v>
      </c>
      <c r="G169" s="11">
        <f t="shared" si="26"/>
        <v>1107.3000489999999</v>
      </c>
      <c r="H169" s="11">
        <f t="shared" si="24"/>
        <v>1120.6800539999999</v>
      </c>
      <c r="I169" s="11">
        <f t="shared" si="24"/>
        <v>1140.839966</v>
      </c>
      <c r="J169" s="11">
        <f t="shared" si="24"/>
        <v>1101.719971</v>
      </c>
      <c r="K169" s="11">
        <f t="shared" si="24"/>
        <v>1104.23999</v>
      </c>
      <c r="L169" s="11">
        <f t="shared" si="33"/>
        <v>1114.579956</v>
      </c>
      <c r="M169" s="11">
        <f t="shared" si="33"/>
        <v>1130.1999510000001</v>
      </c>
      <c r="N169" s="11">
        <f t="shared" si="33"/>
        <v>1173.8199460000001</v>
      </c>
      <c r="O169" s="11">
        <f t="shared" si="34"/>
        <v>1211.920044</v>
      </c>
      <c r="P169" s="11">
        <f t="shared" si="34"/>
        <v>1181.2700199999999</v>
      </c>
      <c r="Q169" s="11">
        <f t="shared" si="34"/>
        <v>1203.599976</v>
      </c>
      <c r="R169" s="11">
        <f t="shared" si="34"/>
        <v>1180.589966</v>
      </c>
      <c r="S169" s="11">
        <f t="shared" si="34"/>
        <v>1156.849976</v>
      </c>
      <c r="T169" s="11">
        <f t="shared" si="34"/>
        <v>1191.5</v>
      </c>
      <c r="U169" s="12" cm="1">
        <f t="array" ref="U169">quota_mese*SUMPRODUCT(1/C169:T169)</f>
        <v>130.97634633433856</v>
      </c>
      <c r="V169" s="13">
        <f t="shared" si="30"/>
        <v>156058.3166573644</v>
      </c>
      <c r="W169" s="14">
        <f t="shared" si="31"/>
        <v>4.0388777715762547E-2</v>
      </c>
      <c r="X169" s="13">
        <f t="shared" si="27"/>
        <v>160735.47820674055</v>
      </c>
      <c r="Y169" s="14">
        <f t="shared" si="32"/>
        <v>7.1569854711603709E-2</v>
      </c>
      <c r="Z169" s="6" t="str">
        <f t="shared" si="28"/>
        <v>Il PAC NON conviene</v>
      </c>
    </row>
    <row r="170" spans="1:26" x14ac:dyDescent="0.25">
      <c r="A170" s="7">
        <v>38016</v>
      </c>
      <c r="B170" s="8">
        <v>1131.130005</v>
      </c>
      <c r="C170" s="11">
        <f t="shared" si="25"/>
        <v>1131.130005</v>
      </c>
      <c r="D170" s="11">
        <f t="shared" si="29"/>
        <v>1144.9399410000001</v>
      </c>
      <c r="E170" s="11">
        <f t="shared" si="29"/>
        <v>1126.209961</v>
      </c>
      <c r="F170" s="11">
        <f t="shared" si="29"/>
        <v>1107.3000489999999</v>
      </c>
      <c r="G170" s="11">
        <f t="shared" si="26"/>
        <v>1120.6800539999999</v>
      </c>
      <c r="H170" s="11">
        <f t="shared" si="24"/>
        <v>1140.839966</v>
      </c>
      <c r="I170" s="11">
        <f t="shared" si="24"/>
        <v>1101.719971</v>
      </c>
      <c r="J170" s="11">
        <f t="shared" si="24"/>
        <v>1104.23999</v>
      </c>
      <c r="K170" s="11">
        <f t="shared" si="24"/>
        <v>1114.579956</v>
      </c>
      <c r="L170" s="11">
        <f t="shared" si="33"/>
        <v>1130.1999510000001</v>
      </c>
      <c r="M170" s="11">
        <f t="shared" si="33"/>
        <v>1173.8199460000001</v>
      </c>
      <c r="N170" s="11">
        <f t="shared" si="33"/>
        <v>1211.920044</v>
      </c>
      <c r="O170" s="11">
        <f t="shared" si="34"/>
        <v>1181.2700199999999</v>
      </c>
      <c r="P170" s="11">
        <f t="shared" si="34"/>
        <v>1203.599976</v>
      </c>
      <c r="Q170" s="11">
        <f t="shared" si="34"/>
        <v>1180.589966</v>
      </c>
      <c r="R170" s="11">
        <f t="shared" si="34"/>
        <v>1156.849976</v>
      </c>
      <c r="S170" s="11">
        <f t="shared" si="34"/>
        <v>1191.5</v>
      </c>
      <c r="T170" s="11">
        <f t="shared" si="34"/>
        <v>1191.329956</v>
      </c>
      <c r="U170" s="12" cm="1">
        <f t="array" ref="U170">quota_mese*SUMPRODUCT(1/C170:T170)</f>
        <v>130.47678611531788</v>
      </c>
      <c r="V170" s="13">
        <f t="shared" si="30"/>
        <v>155440.90386178307</v>
      </c>
      <c r="W170" s="14">
        <f t="shared" si="31"/>
        <v>3.627269241188702E-2</v>
      </c>
      <c r="X170" s="13">
        <f t="shared" si="27"/>
        <v>157983.16074198741</v>
      </c>
      <c r="Y170" s="14">
        <f t="shared" si="32"/>
        <v>5.3221071613249293E-2</v>
      </c>
      <c r="Z170" s="6" t="str">
        <f t="shared" si="28"/>
        <v>In Linea</v>
      </c>
    </row>
    <row r="171" spans="1:26" x14ac:dyDescent="0.25">
      <c r="A171" s="7">
        <v>38044</v>
      </c>
      <c r="B171" s="8">
        <v>1144.9399410000001</v>
      </c>
      <c r="C171" s="11">
        <f t="shared" si="25"/>
        <v>1144.9399410000001</v>
      </c>
      <c r="D171" s="11">
        <f t="shared" si="29"/>
        <v>1126.209961</v>
      </c>
      <c r="E171" s="11">
        <f t="shared" si="29"/>
        <v>1107.3000489999999</v>
      </c>
      <c r="F171" s="11">
        <f t="shared" si="29"/>
        <v>1120.6800539999999</v>
      </c>
      <c r="G171" s="11">
        <f t="shared" si="26"/>
        <v>1140.839966</v>
      </c>
      <c r="H171" s="11">
        <f t="shared" si="24"/>
        <v>1101.719971</v>
      </c>
      <c r="I171" s="11">
        <f t="shared" si="24"/>
        <v>1104.23999</v>
      </c>
      <c r="J171" s="11">
        <f t="shared" si="24"/>
        <v>1114.579956</v>
      </c>
      <c r="K171" s="11">
        <f t="shared" si="24"/>
        <v>1130.1999510000001</v>
      </c>
      <c r="L171" s="11">
        <f t="shared" si="33"/>
        <v>1173.8199460000001</v>
      </c>
      <c r="M171" s="11">
        <f t="shared" si="33"/>
        <v>1211.920044</v>
      </c>
      <c r="N171" s="11">
        <f t="shared" si="33"/>
        <v>1181.2700199999999</v>
      </c>
      <c r="O171" s="11">
        <f t="shared" si="34"/>
        <v>1203.599976</v>
      </c>
      <c r="P171" s="11">
        <f t="shared" si="34"/>
        <v>1180.589966</v>
      </c>
      <c r="Q171" s="11">
        <f t="shared" si="34"/>
        <v>1156.849976</v>
      </c>
      <c r="R171" s="11">
        <f t="shared" si="34"/>
        <v>1191.5</v>
      </c>
      <c r="S171" s="11">
        <f t="shared" si="34"/>
        <v>1191.329956</v>
      </c>
      <c r="T171" s="11">
        <f t="shared" si="34"/>
        <v>1234.1800539999999</v>
      </c>
      <c r="U171" s="12" cm="1">
        <f t="array" ref="U171">quota_mese*SUMPRODUCT(1/C171:T171)</f>
        <v>129.86164336460158</v>
      </c>
      <c r="V171" s="13">
        <f t="shared" si="30"/>
        <v>160272.65002025271</v>
      </c>
      <c r="W171" s="14">
        <f t="shared" si="31"/>
        <v>6.8484333468351366E-2</v>
      </c>
      <c r="X171" s="13">
        <f t="shared" si="27"/>
        <v>161691.45775306653</v>
      </c>
      <c r="Y171" s="14">
        <f t="shared" si="32"/>
        <v>7.7943051687110243E-2</v>
      </c>
      <c r="Z171" s="6" t="str">
        <f t="shared" si="28"/>
        <v>In Linea</v>
      </c>
    </row>
    <row r="172" spans="1:26" x14ac:dyDescent="0.25">
      <c r="A172" s="7">
        <v>38077</v>
      </c>
      <c r="B172" s="8">
        <v>1126.209961</v>
      </c>
      <c r="C172" s="11">
        <f t="shared" si="25"/>
        <v>1126.209961</v>
      </c>
      <c r="D172" s="11">
        <f t="shared" si="29"/>
        <v>1107.3000489999999</v>
      </c>
      <c r="E172" s="11">
        <f t="shared" si="29"/>
        <v>1120.6800539999999</v>
      </c>
      <c r="F172" s="11">
        <f t="shared" si="29"/>
        <v>1140.839966</v>
      </c>
      <c r="G172" s="11">
        <f t="shared" si="26"/>
        <v>1101.719971</v>
      </c>
      <c r="H172" s="11">
        <f t="shared" si="24"/>
        <v>1104.23999</v>
      </c>
      <c r="I172" s="11">
        <f t="shared" si="24"/>
        <v>1114.579956</v>
      </c>
      <c r="J172" s="11">
        <f t="shared" si="24"/>
        <v>1130.1999510000001</v>
      </c>
      <c r="K172" s="11">
        <f t="shared" si="24"/>
        <v>1173.8199460000001</v>
      </c>
      <c r="L172" s="11">
        <f t="shared" si="33"/>
        <v>1211.920044</v>
      </c>
      <c r="M172" s="11">
        <f t="shared" si="33"/>
        <v>1181.2700199999999</v>
      </c>
      <c r="N172" s="11">
        <f t="shared" si="33"/>
        <v>1203.599976</v>
      </c>
      <c r="O172" s="11">
        <f t="shared" si="34"/>
        <v>1180.589966</v>
      </c>
      <c r="P172" s="11">
        <f t="shared" si="34"/>
        <v>1156.849976</v>
      </c>
      <c r="Q172" s="11">
        <f t="shared" si="34"/>
        <v>1191.5</v>
      </c>
      <c r="R172" s="11">
        <f t="shared" si="34"/>
        <v>1191.329956</v>
      </c>
      <c r="S172" s="11">
        <f t="shared" si="34"/>
        <v>1234.1800539999999</v>
      </c>
      <c r="T172" s="11">
        <f t="shared" si="34"/>
        <v>1220.329956</v>
      </c>
      <c r="U172" s="12" cm="1">
        <f t="array" ref="U172">quota_mese*SUMPRODUCT(1/C172:T172)</f>
        <v>129.41199542725073</v>
      </c>
      <c r="V172" s="13">
        <f t="shared" si="30"/>
        <v>157925.33468560909</v>
      </c>
      <c r="W172" s="14">
        <f t="shared" si="31"/>
        <v>5.2835564570727245E-2</v>
      </c>
      <c r="X172" s="13">
        <f t="shared" si="27"/>
        <v>162535.85009802625</v>
      </c>
      <c r="Y172" s="14">
        <f t="shared" si="32"/>
        <v>8.3572333986841718E-2</v>
      </c>
      <c r="Z172" s="6" t="str">
        <f t="shared" si="28"/>
        <v>Il PAC NON conviene</v>
      </c>
    </row>
    <row r="173" spans="1:26" x14ac:dyDescent="0.25">
      <c r="A173" s="7">
        <v>38107</v>
      </c>
      <c r="B173" s="8">
        <v>1107.3000489999999</v>
      </c>
      <c r="C173" s="11">
        <f t="shared" si="25"/>
        <v>1107.3000489999999</v>
      </c>
      <c r="D173" s="11">
        <f t="shared" si="29"/>
        <v>1120.6800539999999</v>
      </c>
      <c r="E173" s="11">
        <f t="shared" si="29"/>
        <v>1140.839966</v>
      </c>
      <c r="F173" s="11">
        <f t="shared" si="29"/>
        <v>1101.719971</v>
      </c>
      <c r="G173" s="11">
        <f t="shared" si="26"/>
        <v>1104.23999</v>
      </c>
      <c r="H173" s="11">
        <f t="shared" si="24"/>
        <v>1114.579956</v>
      </c>
      <c r="I173" s="11">
        <f t="shared" si="24"/>
        <v>1130.1999510000001</v>
      </c>
      <c r="J173" s="11">
        <f t="shared" si="24"/>
        <v>1173.8199460000001</v>
      </c>
      <c r="K173" s="11">
        <f t="shared" si="24"/>
        <v>1211.920044</v>
      </c>
      <c r="L173" s="11">
        <f t="shared" si="33"/>
        <v>1181.2700199999999</v>
      </c>
      <c r="M173" s="11">
        <f t="shared" si="33"/>
        <v>1203.599976</v>
      </c>
      <c r="N173" s="11">
        <f t="shared" si="33"/>
        <v>1180.589966</v>
      </c>
      <c r="O173" s="11">
        <f t="shared" si="34"/>
        <v>1156.849976</v>
      </c>
      <c r="P173" s="11">
        <f t="shared" si="34"/>
        <v>1191.5</v>
      </c>
      <c r="Q173" s="11">
        <f t="shared" si="34"/>
        <v>1191.329956</v>
      </c>
      <c r="R173" s="11">
        <f t="shared" si="34"/>
        <v>1234.1800539999999</v>
      </c>
      <c r="S173" s="11">
        <f t="shared" si="34"/>
        <v>1220.329956</v>
      </c>
      <c r="T173" s="11">
        <f t="shared" si="34"/>
        <v>1228.8100589999999</v>
      </c>
      <c r="U173" s="12" cm="1">
        <f t="array" ref="U173">quota_mese*SUMPRODUCT(1/C173:T173)</f>
        <v>128.79417479509371</v>
      </c>
      <c r="V173" s="13">
        <f t="shared" si="30"/>
        <v>158263.5775288154</v>
      </c>
      <c r="W173" s="14">
        <f t="shared" si="31"/>
        <v>5.5090516858769201E-2</v>
      </c>
      <c r="X173" s="13">
        <f t="shared" si="27"/>
        <v>166460.30948563607</v>
      </c>
      <c r="Y173" s="14">
        <f t="shared" si="32"/>
        <v>0.10973539657090714</v>
      </c>
      <c r="Z173" s="6" t="str">
        <f t="shared" si="28"/>
        <v>Il PAC NON conviene</v>
      </c>
    </row>
    <row r="174" spans="1:26" x14ac:dyDescent="0.25">
      <c r="A174" s="7">
        <v>38135</v>
      </c>
      <c r="B174" s="8">
        <v>1120.6800539999999</v>
      </c>
      <c r="C174" s="11">
        <f t="shared" si="25"/>
        <v>1120.6800539999999</v>
      </c>
      <c r="D174" s="11">
        <f t="shared" si="29"/>
        <v>1140.839966</v>
      </c>
      <c r="E174" s="11">
        <f t="shared" si="29"/>
        <v>1101.719971</v>
      </c>
      <c r="F174" s="11">
        <f t="shared" si="29"/>
        <v>1104.23999</v>
      </c>
      <c r="G174" s="11">
        <f t="shared" si="26"/>
        <v>1114.579956</v>
      </c>
      <c r="H174" s="11">
        <f t="shared" si="24"/>
        <v>1130.1999510000001</v>
      </c>
      <c r="I174" s="11">
        <f t="shared" si="24"/>
        <v>1173.8199460000001</v>
      </c>
      <c r="J174" s="11">
        <f t="shared" si="24"/>
        <v>1211.920044</v>
      </c>
      <c r="K174" s="11">
        <f t="shared" si="24"/>
        <v>1181.2700199999999</v>
      </c>
      <c r="L174" s="11">
        <f t="shared" si="33"/>
        <v>1203.599976</v>
      </c>
      <c r="M174" s="11">
        <f t="shared" si="33"/>
        <v>1180.589966</v>
      </c>
      <c r="N174" s="11">
        <f t="shared" si="33"/>
        <v>1156.849976</v>
      </c>
      <c r="O174" s="11">
        <f t="shared" si="34"/>
        <v>1191.5</v>
      </c>
      <c r="P174" s="11">
        <f t="shared" si="34"/>
        <v>1191.329956</v>
      </c>
      <c r="Q174" s="11">
        <f t="shared" si="34"/>
        <v>1234.1800539999999</v>
      </c>
      <c r="R174" s="11">
        <f t="shared" si="34"/>
        <v>1220.329956</v>
      </c>
      <c r="S174" s="11">
        <f t="shared" si="34"/>
        <v>1228.8100589999999</v>
      </c>
      <c r="T174" s="11">
        <f t="shared" si="34"/>
        <v>1207.01001</v>
      </c>
      <c r="U174" s="12" cm="1">
        <f t="array" ref="U174">quota_mese*SUMPRODUCT(1/C174:T174)</f>
        <v>128.17247444862809</v>
      </c>
      <c r="V174" s="13">
        <f t="shared" si="30"/>
        <v>154705.45966596334</v>
      </c>
      <c r="W174" s="14">
        <f t="shared" si="31"/>
        <v>3.1369731106422272E-2</v>
      </c>
      <c r="X174" s="13">
        <f t="shared" si="27"/>
        <v>161555.03156657412</v>
      </c>
      <c r="Y174" s="14">
        <f t="shared" si="32"/>
        <v>7.7033543777160762E-2</v>
      </c>
      <c r="Z174" s="6" t="str">
        <f t="shared" si="28"/>
        <v>Il PAC NON conviene</v>
      </c>
    </row>
    <row r="175" spans="1:26" x14ac:dyDescent="0.25">
      <c r="A175" s="7">
        <v>38168</v>
      </c>
      <c r="B175" s="8">
        <v>1140.839966</v>
      </c>
      <c r="C175" s="11">
        <f t="shared" si="25"/>
        <v>1140.839966</v>
      </c>
      <c r="D175" s="11">
        <f t="shared" si="29"/>
        <v>1101.719971</v>
      </c>
      <c r="E175" s="11">
        <f t="shared" si="29"/>
        <v>1104.23999</v>
      </c>
      <c r="F175" s="11">
        <f t="shared" si="29"/>
        <v>1114.579956</v>
      </c>
      <c r="G175" s="11">
        <f t="shared" si="26"/>
        <v>1130.1999510000001</v>
      </c>
      <c r="H175" s="11">
        <f t="shared" si="24"/>
        <v>1173.8199460000001</v>
      </c>
      <c r="I175" s="11">
        <f t="shared" si="24"/>
        <v>1211.920044</v>
      </c>
      <c r="J175" s="11">
        <f t="shared" si="24"/>
        <v>1181.2700199999999</v>
      </c>
      <c r="K175" s="11">
        <f t="shared" si="24"/>
        <v>1203.599976</v>
      </c>
      <c r="L175" s="11">
        <f t="shared" si="33"/>
        <v>1180.589966</v>
      </c>
      <c r="M175" s="11">
        <f t="shared" si="33"/>
        <v>1156.849976</v>
      </c>
      <c r="N175" s="11">
        <f t="shared" si="33"/>
        <v>1191.5</v>
      </c>
      <c r="O175" s="11">
        <f t="shared" si="34"/>
        <v>1191.329956</v>
      </c>
      <c r="P175" s="11">
        <f t="shared" si="34"/>
        <v>1234.1800539999999</v>
      </c>
      <c r="Q175" s="11">
        <f t="shared" si="34"/>
        <v>1220.329956</v>
      </c>
      <c r="R175" s="11">
        <f t="shared" si="34"/>
        <v>1228.8100589999999</v>
      </c>
      <c r="S175" s="11">
        <f t="shared" si="34"/>
        <v>1207.01001</v>
      </c>
      <c r="T175" s="11">
        <f t="shared" si="34"/>
        <v>1249.4799800000001</v>
      </c>
      <c r="U175" s="12" cm="1">
        <f t="array" ref="U175">quota_mese*SUMPRODUCT(1/C175:T175)</f>
        <v>127.40595456830667</v>
      </c>
      <c r="V175" s="13">
        <f t="shared" si="30"/>
        <v>159191.18956588872</v>
      </c>
      <c r="W175" s="14">
        <f t="shared" si="31"/>
        <v>6.1274597105924755E-2</v>
      </c>
      <c r="X175" s="13">
        <f t="shared" si="27"/>
        <v>164284.21389998883</v>
      </c>
      <c r="Y175" s="14">
        <f t="shared" si="32"/>
        <v>9.5228092666592268E-2</v>
      </c>
      <c r="Z175" s="6" t="str">
        <f t="shared" si="28"/>
        <v>Il PAC NON conviene</v>
      </c>
    </row>
    <row r="176" spans="1:26" x14ac:dyDescent="0.25">
      <c r="A176" s="7">
        <v>38198</v>
      </c>
      <c r="B176" s="8">
        <v>1101.719971</v>
      </c>
      <c r="C176" s="11">
        <f t="shared" si="25"/>
        <v>1101.719971</v>
      </c>
      <c r="D176" s="11">
        <f t="shared" si="29"/>
        <v>1104.23999</v>
      </c>
      <c r="E176" s="11">
        <f t="shared" si="29"/>
        <v>1114.579956</v>
      </c>
      <c r="F176" s="11">
        <f t="shared" si="29"/>
        <v>1130.1999510000001</v>
      </c>
      <c r="G176" s="11">
        <f t="shared" si="26"/>
        <v>1173.8199460000001</v>
      </c>
      <c r="H176" s="11">
        <f t="shared" si="24"/>
        <v>1211.920044</v>
      </c>
      <c r="I176" s="11">
        <f t="shared" si="24"/>
        <v>1181.2700199999999</v>
      </c>
      <c r="J176" s="11">
        <f t="shared" si="24"/>
        <v>1203.599976</v>
      </c>
      <c r="K176" s="11">
        <f t="shared" si="24"/>
        <v>1180.589966</v>
      </c>
      <c r="L176" s="11">
        <f t="shared" si="33"/>
        <v>1156.849976</v>
      </c>
      <c r="M176" s="11">
        <f t="shared" si="33"/>
        <v>1191.5</v>
      </c>
      <c r="N176" s="11">
        <f t="shared" si="33"/>
        <v>1191.329956</v>
      </c>
      <c r="O176" s="11">
        <f t="shared" si="34"/>
        <v>1234.1800539999999</v>
      </c>
      <c r="P176" s="11">
        <f t="shared" si="34"/>
        <v>1220.329956</v>
      </c>
      <c r="Q176" s="11">
        <f t="shared" si="34"/>
        <v>1228.8100589999999</v>
      </c>
      <c r="R176" s="11">
        <f t="shared" si="34"/>
        <v>1207.01001</v>
      </c>
      <c r="S176" s="11">
        <f t="shared" si="34"/>
        <v>1249.4799800000001</v>
      </c>
      <c r="T176" s="11">
        <f t="shared" si="34"/>
        <v>1248.290039</v>
      </c>
      <c r="U176" s="12" cm="1">
        <f t="array" ref="U176">quota_mese*SUMPRODUCT(1/C176:T176)</f>
        <v>126.77719408828014</v>
      </c>
      <c r="V176" s="13">
        <f t="shared" si="30"/>
        <v>158254.70855276979</v>
      </c>
      <c r="W176" s="14">
        <f t="shared" si="31"/>
        <v>5.5031390351798715E-2</v>
      </c>
      <c r="X176" s="13">
        <f t="shared" si="27"/>
        <v>169955.62464030163</v>
      </c>
      <c r="Y176" s="14">
        <f t="shared" si="32"/>
        <v>0.13303749760201078</v>
      </c>
      <c r="Z176" s="6" t="str">
        <f t="shared" si="28"/>
        <v>Il PAC NON conviene</v>
      </c>
    </row>
    <row r="177" spans="1:26" x14ac:dyDescent="0.25">
      <c r="A177" s="7">
        <v>38230</v>
      </c>
      <c r="B177" s="8">
        <v>1104.23999</v>
      </c>
      <c r="C177" s="11">
        <f t="shared" si="25"/>
        <v>1104.23999</v>
      </c>
      <c r="D177" s="11">
        <f t="shared" si="29"/>
        <v>1114.579956</v>
      </c>
      <c r="E177" s="11">
        <f t="shared" si="29"/>
        <v>1130.1999510000001</v>
      </c>
      <c r="F177" s="11">
        <f t="shared" si="29"/>
        <v>1173.8199460000001</v>
      </c>
      <c r="G177" s="11">
        <f t="shared" si="26"/>
        <v>1211.920044</v>
      </c>
      <c r="H177" s="11">
        <f t="shared" si="24"/>
        <v>1181.2700199999999</v>
      </c>
      <c r="I177" s="11">
        <f t="shared" si="24"/>
        <v>1203.599976</v>
      </c>
      <c r="J177" s="11">
        <f t="shared" si="24"/>
        <v>1180.589966</v>
      </c>
      <c r="K177" s="11">
        <f t="shared" si="24"/>
        <v>1156.849976</v>
      </c>
      <c r="L177" s="11">
        <f t="shared" si="33"/>
        <v>1191.5</v>
      </c>
      <c r="M177" s="11">
        <f t="shared" si="33"/>
        <v>1191.329956</v>
      </c>
      <c r="N177" s="11">
        <f t="shared" si="33"/>
        <v>1234.1800539999999</v>
      </c>
      <c r="O177" s="11">
        <f t="shared" si="34"/>
        <v>1220.329956</v>
      </c>
      <c r="P177" s="11">
        <f t="shared" si="34"/>
        <v>1228.8100589999999</v>
      </c>
      <c r="Q177" s="11">
        <f t="shared" si="34"/>
        <v>1207.01001</v>
      </c>
      <c r="R177" s="11">
        <f t="shared" si="34"/>
        <v>1249.4799800000001</v>
      </c>
      <c r="S177" s="11">
        <f t="shared" si="34"/>
        <v>1248.290039</v>
      </c>
      <c r="T177" s="11">
        <f t="shared" si="34"/>
        <v>1280.079956</v>
      </c>
      <c r="U177" s="12" cm="1">
        <f t="array" ref="U177">quota_mese*SUMPRODUCT(1/C177:T177)</f>
        <v>125.72327356477395</v>
      </c>
      <c r="V177" s="13">
        <f t="shared" si="30"/>
        <v>160935.8424929718</v>
      </c>
      <c r="W177" s="14">
        <f t="shared" si="31"/>
        <v>7.2905616619812097E-2</v>
      </c>
      <c r="X177" s="13">
        <f t="shared" si="27"/>
        <v>173886.10731259605</v>
      </c>
      <c r="Y177" s="14">
        <f t="shared" si="32"/>
        <v>0.159240715417307</v>
      </c>
      <c r="Z177" s="6" t="str">
        <f t="shared" si="28"/>
        <v>Il PAC NON conviene</v>
      </c>
    </row>
    <row r="178" spans="1:26" x14ac:dyDescent="0.25">
      <c r="A178" s="7">
        <v>38260</v>
      </c>
      <c r="B178" s="8">
        <v>1114.579956</v>
      </c>
      <c r="C178" s="11">
        <f t="shared" si="25"/>
        <v>1114.579956</v>
      </c>
      <c r="D178" s="11">
        <f t="shared" si="29"/>
        <v>1130.1999510000001</v>
      </c>
      <c r="E178" s="11">
        <f t="shared" si="29"/>
        <v>1173.8199460000001</v>
      </c>
      <c r="F178" s="11">
        <f t="shared" si="29"/>
        <v>1211.920044</v>
      </c>
      <c r="G178" s="11">
        <f t="shared" si="26"/>
        <v>1181.2700199999999</v>
      </c>
      <c r="H178" s="11">
        <f t="shared" si="24"/>
        <v>1203.599976</v>
      </c>
      <c r="I178" s="11">
        <f t="shared" si="24"/>
        <v>1180.589966</v>
      </c>
      <c r="J178" s="11">
        <f t="shared" si="24"/>
        <v>1156.849976</v>
      </c>
      <c r="K178" s="11">
        <f t="shared" si="24"/>
        <v>1191.5</v>
      </c>
      <c r="L178" s="11">
        <f t="shared" si="33"/>
        <v>1191.329956</v>
      </c>
      <c r="M178" s="11">
        <f t="shared" si="33"/>
        <v>1234.1800539999999</v>
      </c>
      <c r="N178" s="11">
        <f t="shared" si="33"/>
        <v>1220.329956</v>
      </c>
      <c r="O178" s="11">
        <f t="shared" si="34"/>
        <v>1228.8100589999999</v>
      </c>
      <c r="P178" s="11">
        <f t="shared" si="34"/>
        <v>1207.01001</v>
      </c>
      <c r="Q178" s="11">
        <f t="shared" si="34"/>
        <v>1249.4799800000001</v>
      </c>
      <c r="R178" s="11">
        <f t="shared" si="34"/>
        <v>1248.290039</v>
      </c>
      <c r="S178" s="11">
        <f t="shared" si="34"/>
        <v>1280.079956</v>
      </c>
      <c r="T178" s="11">
        <f t="shared" si="34"/>
        <v>1280.660034</v>
      </c>
      <c r="U178" s="12" cm="1">
        <f t="array" ref="U178">quota_mese*SUMPRODUCT(1/C178:T178)</f>
        <v>124.68366618816248</v>
      </c>
      <c r="V178" s="13">
        <f t="shared" si="30"/>
        <v>159677.38817977681</v>
      </c>
      <c r="W178" s="14">
        <f t="shared" si="31"/>
        <v>6.4515921198512016E-2</v>
      </c>
      <c r="X178" s="13">
        <f t="shared" si="27"/>
        <v>172351.03149477416</v>
      </c>
      <c r="Y178" s="14">
        <f t="shared" si="32"/>
        <v>0.14900687663182777</v>
      </c>
      <c r="Z178" s="6" t="str">
        <f t="shared" si="28"/>
        <v>Il PAC NON conviene</v>
      </c>
    </row>
    <row r="179" spans="1:26" x14ac:dyDescent="0.25">
      <c r="A179" s="7">
        <v>38289</v>
      </c>
      <c r="B179" s="8">
        <v>1130.1999510000001</v>
      </c>
      <c r="C179" s="11">
        <f t="shared" si="25"/>
        <v>1130.1999510000001</v>
      </c>
      <c r="D179" s="11">
        <f t="shared" si="29"/>
        <v>1173.8199460000001</v>
      </c>
      <c r="E179" s="11">
        <f t="shared" si="29"/>
        <v>1211.920044</v>
      </c>
      <c r="F179" s="11">
        <f t="shared" si="29"/>
        <v>1181.2700199999999</v>
      </c>
      <c r="G179" s="11">
        <f t="shared" si="26"/>
        <v>1203.599976</v>
      </c>
      <c r="H179" s="11">
        <f t="shared" si="24"/>
        <v>1180.589966</v>
      </c>
      <c r="I179" s="11">
        <f t="shared" si="24"/>
        <v>1156.849976</v>
      </c>
      <c r="J179" s="11">
        <f t="shared" si="24"/>
        <v>1191.5</v>
      </c>
      <c r="K179" s="11">
        <f t="shared" si="24"/>
        <v>1191.329956</v>
      </c>
      <c r="L179" s="11">
        <f t="shared" si="33"/>
        <v>1234.1800539999999</v>
      </c>
      <c r="M179" s="11">
        <f t="shared" si="33"/>
        <v>1220.329956</v>
      </c>
      <c r="N179" s="11">
        <f t="shared" si="33"/>
        <v>1228.8100589999999</v>
      </c>
      <c r="O179" s="11">
        <f t="shared" si="34"/>
        <v>1207.01001</v>
      </c>
      <c r="P179" s="11">
        <f t="shared" si="34"/>
        <v>1249.4799800000001</v>
      </c>
      <c r="Q179" s="11">
        <f t="shared" si="34"/>
        <v>1248.290039</v>
      </c>
      <c r="R179" s="11">
        <f t="shared" si="34"/>
        <v>1280.079956</v>
      </c>
      <c r="S179" s="11">
        <f t="shared" si="34"/>
        <v>1280.660034</v>
      </c>
      <c r="T179" s="11">
        <f t="shared" si="34"/>
        <v>1294.869995</v>
      </c>
      <c r="U179" s="12" cm="1">
        <f t="array" ref="U179">quota_mese*SUMPRODUCT(1/C179:T179)</f>
        <v>123.64266052880471</v>
      </c>
      <c r="V179" s="13">
        <f t="shared" si="30"/>
        <v>160101.17122072005</v>
      </c>
      <c r="W179" s="14">
        <f t="shared" si="31"/>
        <v>6.7341141471467081E-2</v>
      </c>
      <c r="X179" s="13">
        <f t="shared" si="27"/>
        <v>171854.9882064187</v>
      </c>
      <c r="Y179" s="14">
        <f t="shared" si="32"/>
        <v>0.14569992137612475</v>
      </c>
      <c r="Z179" s="6" t="str">
        <f t="shared" si="28"/>
        <v>Il PAC NON conviene</v>
      </c>
    </row>
    <row r="180" spans="1:26" x14ac:dyDescent="0.25">
      <c r="A180" s="7">
        <v>38321</v>
      </c>
      <c r="B180" s="8">
        <v>1173.8199460000001</v>
      </c>
      <c r="C180" s="11">
        <f t="shared" si="25"/>
        <v>1173.8199460000001</v>
      </c>
      <c r="D180" s="11">
        <f t="shared" si="29"/>
        <v>1211.920044</v>
      </c>
      <c r="E180" s="11">
        <f t="shared" si="29"/>
        <v>1181.2700199999999</v>
      </c>
      <c r="F180" s="11">
        <f t="shared" si="29"/>
        <v>1203.599976</v>
      </c>
      <c r="G180" s="11">
        <f t="shared" si="26"/>
        <v>1180.589966</v>
      </c>
      <c r="H180" s="11">
        <f t="shared" si="24"/>
        <v>1156.849976</v>
      </c>
      <c r="I180" s="11">
        <f t="shared" si="24"/>
        <v>1191.5</v>
      </c>
      <c r="J180" s="11">
        <f t="shared" si="24"/>
        <v>1191.329956</v>
      </c>
      <c r="K180" s="11">
        <f t="shared" si="24"/>
        <v>1234.1800539999999</v>
      </c>
      <c r="L180" s="11">
        <f t="shared" si="33"/>
        <v>1220.329956</v>
      </c>
      <c r="M180" s="11">
        <f t="shared" si="33"/>
        <v>1228.8100589999999</v>
      </c>
      <c r="N180" s="11">
        <f t="shared" si="33"/>
        <v>1207.01001</v>
      </c>
      <c r="O180" s="11">
        <f t="shared" si="34"/>
        <v>1249.4799800000001</v>
      </c>
      <c r="P180" s="11">
        <f t="shared" si="34"/>
        <v>1248.290039</v>
      </c>
      <c r="Q180" s="11">
        <f t="shared" si="34"/>
        <v>1280.079956</v>
      </c>
      <c r="R180" s="11">
        <f t="shared" si="34"/>
        <v>1280.660034</v>
      </c>
      <c r="S180" s="11">
        <f t="shared" si="34"/>
        <v>1294.869995</v>
      </c>
      <c r="T180" s="11">
        <f t="shared" si="34"/>
        <v>1310.6099850000001</v>
      </c>
      <c r="U180" s="12" cm="1">
        <f t="array" ref="U180">quota_mese*SUMPRODUCT(1/C180:T180)</f>
        <v>122.6276964180141</v>
      </c>
      <c r="V180" s="13">
        <f t="shared" si="30"/>
        <v>160717.083362998</v>
      </c>
      <c r="W180" s="14">
        <f t="shared" si="31"/>
        <v>7.1447222419986689E-2</v>
      </c>
      <c r="X180" s="13">
        <f t="shared" si="27"/>
        <v>167480.11347048619</v>
      </c>
      <c r="Y180" s="14">
        <f t="shared" si="32"/>
        <v>0.1165340898032412</v>
      </c>
      <c r="Z180" s="6" t="str">
        <f t="shared" si="28"/>
        <v>Il PAC NON conviene</v>
      </c>
    </row>
    <row r="181" spans="1:26" x14ac:dyDescent="0.25">
      <c r="A181" s="7">
        <v>38352</v>
      </c>
      <c r="B181" s="8">
        <v>1211.920044</v>
      </c>
      <c r="C181" s="11">
        <f t="shared" si="25"/>
        <v>1211.920044</v>
      </c>
      <c r="D181" s="11">
        <f t="shared" si="29"/>
        <v>1181.2700199999999</v>
      </c>
      <c r="E181" s="11">
        <f t="shared" si="29"/>
        <v>1203.599976</v>
      </c>
      <c r="F181" s="11">
        <f t="shared" si="29"/>
        <v>1180.589966</v>
      </c>
      <c r="G181" s="11">
        <f t="shared" si="26"/>
        <v>1156.849976</v>
      </c>
      <c r="H181" s="11">
        <f t="shared" si="24"/>
        <v>1191.5</v>
      </c>
      <c r="I181" s="11">
        <f t="shared" si="24"/>
        <v>1191.329956</v>
      </c>
      <c r="J181" s="11">
        <f t="shared" si="24"/>
        <v>1234.1800539999999</v>
      </c>
      <c r="K181" s="11">
        <f t="shared" si="24"/>
        <v>1220.329956</v>
      </c>
      <c r="L181" s="11">
        <f t="shared" si="33"/>
        <v>1228.8100589999999</v>
      </c>
      <c r="M181" s="11">
        <f t="shared" si="33"/>
        <v>1207.01001</v>
      </c>
      <c r="N181" s="11">
        <f t="shared" si="33"/>
        <v>1249.4799800000001</v>
      </c>
      <c r="O181" s="11">
        <f t="shared" si="34"/>
        <v>1248.290039</v>
      </c>
      <c r="P181" s="11">
        <f t="shared" si="34"/>
        <v>1280.079956</v>
      </c>
      <c r="Q181" s="11">
        <f t="shared" si="34"/>
        <v>1280.660034</v>
      </c>
      <c r="R181" s="11">
        <f t="shared" si="34"/>
        <v>1294.869995</v>
      </c>
      <c r="S181" s="11">
        <f t="shared" si="34"/>
        <v>1310.6099850000001</v>
      </c>
      <c r="T181" s="11">
        <f t="shared" si="34"/>
        <v>1270.089966</v>
      </c>
      <c r="U181" s="12" cm="1">
        <f t="array" ref="U181">quota_mese*SUMPRODUCT(1/C181:T181)</f>
        <v>122.0895829695212</v>
      </c>
      <c r="V181" s="13">
        <f t="shared" si="30"/>
        <v>155064.75428271337</v>
      </c>
      <c r="W181" s="14">
        <f t="shared" si="31"/>
        <v>3.3765028551422382E-2</v>
      </c>
      <c r="X181" s="13">
        <f t="shared" si="27"/>
        <v>157199.72274012494</v>
      </c>
      <c r="Y181" s="14">
        <f t="shared" si="32"/>
        <v>4.7998151600832983E-2</v>
      </c>
      <c r="Z181" s="6" t="str">
        <f t="shared" si="28"/>
        <v>In Linea</v>
      </c>
    </row>
    <row r="182" spans="1:26" x14ac:dyDescent="0.25">
      <c r="A182" s="7">
        <v>38383</v>
      </c>
      <c r="B182" s="8">
        <v>1181.2700199999999</v>
      </c>
      <c r="C182" s="11">
        <f t="shared" si="25"/>
        <v>1181.2700199999999</v>
      </c>
      <c r="D182" s="11">
        <f t="shared" si="29"/>
        <v>1203.599976</v>
      </c>
      <c r="E182" s="11">
        <f t="shared" si="29"/>
        <v>1180.589966</v>
      </c>
      <c r="F182" s="11">
        <f t="shared" si="29"/>
        <v>1156.849976</v>
      </c>
      <c r="G182" s="11">
        <f t="shared" si="26"/>
        <v>1191.5</v>
      </c>
      <c r="H182" s="11">
        <f t="shared" si="24"/>
        <v>1191.329956</v>
      </c>
      <c r="I182" s="11">
        <f t="shared" si="24"/>
        <v>1234.1800539999999</v>
      </c>
      <c r="J182" s="11">
        <f t="shared" si="24"/>
        <v>1220.329956</v>
      </c>
      <c r="K182" s="11">
        <f t="shared" si="24"/>
        <v>1228.8100589999999</v>
      </c>
      <c r="L182" s="11">
        <f t="shared" si="33"/>
        <v>1207.01001</v>
      </c>
      <c r="M182" s="11">
        <f t="shared" si="33"/>
        <v>1249.4799800000001</v>
      </c>
      <c r="N182" s="11">
        <f t="shared" si="33"/>
        <v>1248.290039</v>
      </c>
      <c r="O182" s="11">
        <f t="shared" si="34"/>
        <v>1280.079956</v>
      </c>
      <c r="P182" s="11">
        <f t="shared" si="34"/>
        <v>1280.660034</v>
      </c>
      <c r="Q182" s="11">
        <f t="shared" si="34"/>
        <v>1294.869995</v>
      </c>
      <c r="R182" s="11">
        <f t="shared" si="34"/>
        <v>1310.6099850000001</v>
      </c>
      <c r="S182" s="11">
        <f t="shared" si="34"/>
        <v>1270.089966</v>
      </c>
      <c r="T182" s="11">
        <f t="shared" si="34"/>
        <v>1270.1999510000001</v>
      </c>
      <c r="U182" s="12" cm="1">
        <f t="array" ref="U182">quota_mese*SUMPRODUCT(1/C182:T182)</f>
        <v>121.7740886501057</v>
      </c>
      <c r="V182" s="13">
        <f t="shared" si="30"/>
        <v>154677.44143643393</v>
      </c>
      <c r="W182" s="14">
        <f t="shared" si="31"/>
        <v>3.1182942909559586E-2</v>
      </c>
      <c r="X182" s="13">
        <f t="shared" si="27"/>
        <v>161292.49826386012</v>
      </c>
      <c r="Y182" s="14">
        <f t="shared" si="32"/>
        <v>7.5283321759067379E-2</v>
      </c>
      <c r="Z182" s="6" t="str">
        <f t="shared" si="28"/>
        <v>Il PAC NON conviene</v>
      </c>
    </row>
    <row r="183" spans="1:26" x14ac:dyDescent="0.25">
      <c r="A183" s="7">
        <v>38411</v>
      </c>
      <c r="B183" s="8">
        <v>1203.599976</v>
      </c>
      <c r="C183" s="11">
        <f t="shared" si="25"/>
        <v>1203.599976</v>
      </c>
      <c r="D183" s="11">
        <f t="shared" si="29"/>
        <v>1180.589966</v>
      </c>
      <c r="E183" s="11">
        <f t="shared" si="29"/>
        <v>1156.849976</v>
      </c>
      <c r="F183" s="11">
        <f t="shared" si="29"/>
        <v>1191.5</v>
      </c>
      <c r="G183" s="11">
        <f t="shared" si="26"/>
        <v>1191.329956</v>
      </c>
      <c r="H183" s="11">
        <f t="shared" si="24"/>
        <v>1234.1800539999999</v>
      </c>
      <c r="I183" s="11">
        <f t="shared" si="24"/>
        <v>1220.329956</v>
      </c>
      <c r="J183" s="11">
        <f t="shared" si="24"/>
        <v>1228.8100589999999</v>
      </c>
      <c r="K183" s="11">
        <f t="shared" si="24"/>
        <v>1207.01001</v>
      </c>
      <c r="L183" s="11">
        <f t="shared" si="33"/>
        <v>1249.4799800000001</v>
      </c>
      <c r="M183" s="11">
        <f t="shared" si="33"/>
        <v>1248.290039</v>
      </c>
      <c r="N183" s="11">
        <f t="shared" si="33"/>
        <v>1280.079956</v>
      </c>
      <c r="O183" s="11">
        <f t="shared" si="34"/>
        <v>1280.660034</v>
      </c>
      <c r="P183" s="11">
        <f t="shared" si="34"/>
        <v>1294.869995</v>
      </c>
      <c r="Q183" s="11">
        <f t="shared" si="34"/>
        <v>1310.6099850000001</v>
      </c>
      <c r="R183" s="11">
        <f t="shared" si="34"/>
        <v>1270.089966</v>
      </c>
      <c r="S183" s="11">
        <f t="shared" si="34"/>
        <v>1270.1999510000001</v>
      </c>
      <c r="T183" s="11">
        <f t="shared" si="34"/>
        <v>1276.660034</v>
      </c>
      <c r="U183" s="12" cm="1">
        <f t="array" ref="U183">quota_mese*SUMPRODUCT(1/C183:T183)</f>
        <v>121.24698354605525</v>
      </c>
      <c r="V183" s="13">
        <f t="shared" si="30"/>
        <v>154791.17813630434</v>
      </c>
      <c r="W183" s="14">
        <f t="shared" si="31"/>
        <v>3.1941187575362351E-2</v>
      </c>
      <c r="X183" s="13">
        <f t="shared" si="27"/>
        <v>159105.19185653425</v>
      </c>
      <c r="Y183" s="14">
        <f t="shared" si="32"/>
        <v>6.0701279043561707E-2</v>
      </c>
      <c r="Z183" s="6" t="str">
        <f t="shared" si="28"/>
        <v>Il PAC NON conviene</v>
      </c>
    </row>
    <row r="184" spans="1:26" x14ac:dyDescent="0.25">
      <c r="A184" s="7">
        <v>38442</v>
      </c>
      <c r="B184" s="8">
        <v>1180.589966</v>
      </c>
      <c r="C184" s="11">
        <f t="shared" si="25"/>
        <v>1180.589966</v>
      </c>
      <c r="D184" s="11">
        <f t="shared" si="29"/>
        <v>1156.849976</v>
      </c>
      <c r="E184" s="11">
        <f t="shared" si="29"/>
        <v>1191.5</v>
      </c>
      <c r="F184" s="11">
        <f t="shared" si="29"/>
        <v>1191.329956</v>
      </c>
      <c r="G184" s="11">
        <f t="shared" si="26"/>
        <v>1234.1800539999999</v>
      </c>
      <c r="H184" s="11">
        <f t="shared" si="24"/>
        <v>1220.329956</v>
      </c>
      <c r="I184" s="11">
        <f t="shared" si="24"/>
        <v>1228.8100589999999</v>
      </c>
      <c r="J184" s="11">
        <f t="shared" si="24"/>
        <v>1207.01001</v>
      </c>
      <c r="K184" s="11">
        <f t="shared" si="24"/>
        <v>1249.4799800000001</v>
      </c>
      <c r="L184" s="11">
        <f t="shared" si="33"/>
        <v>1248.290039</v>
      </c>
      <c r="M184" s="11">
        <f t="shared" si="33"/>
        <v>1280.079956</v>
      </c>
      <c r="N184" s="11">
        <f t="shared" si="33"/>
        <v>1280.660034</v>
      </c>
      <c r="O184" s="11">
        <f t="shared" si="34"/>
        <v>1294.869995</v>
      </c>
      <c r="P184" s="11">
        <f t="shared" si="34"/>
        <v>1310.6099850000001</v>
      </c>
      <c r="Q184" s="11">
        <f t="shared" si="34"/>
        <v>1270.089966</v>
      </c>
      <c r="R184" s="11">
        <f t="shared" si="34"/>
        <v>1270.1999510000001</v>
      </c>
      <c r="S184" s="11">
        <f t="shared" si="34"/>
        <v>1276.660034</v>
      </c>
      <c r="T184" s="11">
        <f t="shared" si="34"/>
        <v>1303.8199460000001</v>
      </c>
      <c r="U184" s="12" cm="1">
        <f t="array" ref="U184">quota_mese*SUMPRODUCT(1/C184:T184)</f>
        <v>120.71478555443423</v>
      </c>
      <c r="V184" s="13">
        <f t="shared" si="30"/>
        <v>157390.34518298402</v>
      </c>
      <c r="W184" s="14">
        <f t="shared" si="31"/>
        <v>4.92689678865601E-2</v>
      </c>
      <c r="X184" s="13">
        <f t="shared" si="27"/>
        <v>165656.99991727696</v>
      </c>
      <c r="Y184" s="14">
        <f t="shared" si="32"/>
        <v>0.10437999944851306</v>
      </c>
      <c r="Z184" s="6" t="str">
        <f t="shared" si="28"/>
        <v>Il PAC NON conviene</v>
      </c>
    </row>
    <row r="185" spans="1:26" x14ac:dyDescent="0.25">
      <c r="A185" s="7">
        <v>38471</v>
      </c>
      <c r="B185" s="8">
        <v>1156.849976</v>
      </c>
      <c r="C185" s="11">
        <f t="shared" si="25"/>
        <v>1156.849976</v>
      </c>
      <c r="D185" s="11">
        <f t="shared" si="29"/>
        <v>1191.5</v>
      </c>
      <c r="E185" s="11">
        <f t="shared" si="29"/>
        <v>1191.329956</v>
      </c>
      <c r="F185" s="11">
        <f t="shared" si="29"/>
        <v>1234.1800539999999</v>
      </c>
      <c r="G185" s="11">
        <f t="shared" si="26"/>
        <v>1220.329956</v>
      </c>
      <c r="H185" s="11">
        <f t="shared" si="24"/>
        <v>1228.8100589999999</v>
      </c>
      <c r="I185" s="11">
        <f t="shared" si="24"/>
        <v>1207.01001</v>
      </c>
      <c r="J185" s="11">
        <f t="shared" si="24"/>
        <v>1249.4799800000001</v>
      </c>
      <c r="K185" s="11">
        <f t="shared" si="24"/>
        <v>1248.290039</v>
      </c>
      <c r="L185" s="11">
        <f t="shared" si="33"/>
        <v>1280.079956</v>
      </c>
      <c r="M185" s="11">
        <f t="shared" si="33"/>
        <v>1280.660034</v>
      </c>
      <c r="N185" s="11">
        <f t="shared" si="33"/>
        <v>1294.869995</v>
      </c>
      <c r="O185" s="11">
        <f t="shared" si="34"/>
        <v>1310.6099850000001</v>
      </c>
      <c r="P185" s="11">
        <f t="shared" si="34"/>
        <v>1270.089966</v>
      </c>
      <c r="Q185" s="11">
        <f t="shared" si="34"/>
        <v>1270.1999510000001</v>
      </c>
      <c r="R185" s="11">
        <f t="shared" si="34"/>
        <v>1276.660034</v>
      </c>
      <c r="S185" s="11">
        <f t="shared" si="34"/>
        <v>1303.8199460000001</v>
      </c>
      <c r="T185" s="11">
        <f t="shared" si="34"/>
        <v>1335.849976</v>
      </c>
      <c r="U185" s="12" cm="1">
        <f t="array" ref="U185">quota_mese*SUMPRODUCT(1/C185:T185)</f>
        <v>119.8943932290176</v>
      </c>
      <c r="V185" s="13">
        <f t="shared" si="30"/>
        <v>160160.92231751772</v>
      </c>
      <c r="W185" s="14">
        <f t="shared" si="31"/>
        <v>6.7739482116784711E-2</v>
      </c>
      <c r="X185" s="13">
        <f t="shared" si="27"/>
        <v>173209.57821414174</v>
      </c>
      <c r="Y185" s="14">
        <f t="shared" si="32"/>
        <v>0.15473052142761157</v>
      </c>
      <c r="Z185" s="6" t="str">
        <f t="shared" si="28"/>
        <v>Il PAC NON conviene</v>
      </c>
    </row>
    <row r="186" spans="1:26" x14ac:dyDescent="0.25">
      <c r="A186" s="7">
        <v>38503</v>
      </c>
      <c r="B186" s="8">
        <v>1191.5</v>
      </c>
      <c r="C186" s="11">
        <f t="shared" si="25"/>
        <v>1191.5</v>
      </c>
      <c r="D186" s="11">
        <f t="shared" si="29"/>
        <v>1191.329956</v>
      </c>
      <c r="E186" s="11">
        <f t="shared" si="29"/>
        <v>1234.1800539999999</v>
      </c>
      <c r="F186" s="11">
        <f t="shared" si="29"/>
        <v>1220.329956</v>
      </c>
      <c r="G186" s="11">
        <f t="shared" si="26"/>
        <v>1228.8100589999999</v>
      </c>
      <c r="H186" s="11">
        <f t="shared" si="24"/>
        <v>1207.01001</v>
      </c>
      <c r="I186" s="11">
        <f t="shared" si="24"/>
        <v>1249.4799800000001</v>
      </c>
      <c r="J186" s="11">
        <f t="shared" si="24"/>
        <v>1248.290039</v>
      </c>
      <c r="K186" s="11">
        <f t="shared" si="24"/>
        <v>1280.079956</v>
      </c>
      <c r="L186" s="11">
        <f t="shared" si="33"/>
        <v>1280.660034</v>
      </c>
      <c r="M186" s="11">
        <f t="shared" si="33"/>
        <v>1294.869995</v>
      </c>
      <c r="N186" s="11">
        <f t="shared" si="33"/>
        <v>1310.6099850000001</v>
      </c>
      <c r="O186" s="11">
        <f t="shared" si="34"/>
        <v>1270.089966</v>
      </c>
      <c r="P186" s="11">
        <f t="shared" si="34"/>
        <v>1270.1999510000001</v>
      </c>
      <c r="Q186" s="11">
        <f t="shared" si="34"/>
        <v>1276.660034</v>
      </c>
      <c r="R186" s="11">
        <f t="shared" si="34"/>
        <v>1303.8199460000001</v>
      </c>
      <c r="S186" s="11">
        <f t="shared" si="34"/>
        <v>1335.849976</v>
      </c>
      <c r="T186" s="11">
        <f t="shared" si="34"/>
        <v>1377.9399410000001</v>
      </c>
      <c r="U186" s="12" cm="1">
        <f t="array" ref="U186">quota_mese*SUMPRODUCT(1/C186:T186)</f>
        <v>118.73859917956955</v>
      </c>
      <c r="V186" s="13">
        <f t="shared" si="30"/>
        <v>163614.65834791871</v>
      </c>
      <c r="W186" s="14">
        <f t="shared" si="31"/>
        <v>9.0764388986124711E-2</v>
      </c>
      <c r="X186" s="13">
        <f t="shared" si="27"/>
        <v>173471.24729332773</v>
      </c>
      <c r="Y186" s="14">
        <f t="shared" si="32"/>
        <v>0.15647498195551823</v>
      </c>
      <c r="Z186" s="6" t="str">
        <f t="shared" si="28"/>
        <v>Il PAC NON conviene</v>
      </c>
    </row>
    <row r="187" spans="1:26" x14ac:dyDescent="0.25">
      <c r="A187" s="7">
        <v>38533</v>
      </c>
      <c r="B187" s="8">
        <v>1191.329956</v>
      </c>
      <c r="C187" s="11">
        <f t="shared" si="25"/>
        <v>1191.329956</v>
      </c>
      <c r="D187" s="11">
        <f t="shared" si="29"/>
        <v>1234.1800539999999</v>
      </c>
      <c r="E187" s="11">
        <f t="shared" si="29"/>
        <v>1220.329956</v>
      </c>
      <c r="F187" s="11">
        <f t="shared" si="29"/>
        <v>1228.8100589999999</v>
      </c>
      <c r="G187" s="11">
        <f t="shared" si="26"/>
        <v>1207.01001</v>
      </c>
      <c r="H187" s="11">
        <f t="shared" si="24"/>
        <v>1249.4799800000001</v>
      </c>
      <c r="I187" s="11">
        <f t="shared" si="24"/>
        <v>1248.290039</v>
      </c>
      <c r="J187" s="11">
        <f t="shared" si="24"/>
        <v>1280.079956</v>
      </c>
      <c r="K187" s="11">
        <f t="shared" si="24"/>
        <v>1280.660034</v>
      </c>
      <c r="L187" s="11">
        <f t="shared" si="33"/>
        <v>1294.869995</v>
      </c>
      <c r="M187" s="11">
        <f t="shared" si="33"/>
        <v>1310.6099850000001</v>
      </c>
      <c r="N187" s="11">
        <f t="shared" si="33"/>
        <v>1270.089966</v>
      </c>
      <c r="O187" s="11">
        <f t="shared" si="34"/>
        <v>1270.1999510000001</v>
      </c>
      <c r="P187" s="11">
        <f t="shared" si="34"/>
        <v>1276.660034</v>
      </c>
      <c r="Q187" s="11">
        <f t="shared" si="34"/>
        <v>1303.8199460000001</v>
      </c>
      <c r="R187" s="11">
        <f t="shared" si="34"/>
        <v>1335.849976</v>
      </c>
      <c r="S187" s="11">
        <f t="shared" si="34"/>
        <v>1377.9399410000001</v>
      </c>
      <c r="T187" s="11">
        <f t="shared" ref="O187:T230" si="35">S188</f>
        <v>1400.630005</v>
      </c>
      <c r="U187" s="12" cm="1">
        <f t="array" ref="U187">quota_mese*SUMPRODUCT(1/C187:T187)</f>
        <v>117.6943175713461</v>
      </c>
      <c r="V187" s="13">
        <f t="shared" si="30"/>
        <v>164846.19260842609</v>
      </c>
      <c r="W187" s="14">
        <f t="shared" si="31"/>
        <v>9.8974617389507191E-2</v>
      </c>
      <c r="X187" s="13">
        <f t="shared" si="27"/>
        <v>176352.90684321546</v>
      </c>
      <c r="Y187" s="14">
        <f t="shared" si="32"/>
        <v>0.17568604562143642</v>
      </c>
      <c r="Z187" s="6" t="str">
        <f t="shared" si="28"/>
        <v>Il PAC NON conviene</v>
      </c>
    </row>
    <row r="188" spans="1:26" x14ac:dyDescent="0.25">
      <c r="A188" s="7">
        <v>38562</v>
      </c>
      <c r="B188" s="8">
        <v>1234.1800539999999</v>
      </c>
      <c r="C188" s="11">
        <f t="shared" si="25"/>
        <v>1234.1800539999999</v>
      </c>
      <c r="D188" s="11">
        <f t="shared" si="29"/>
        <v>1220.329956</v>
      </c>
      <c r="E188" s="11">
        <f t="shared" si="29"/>
        <v>1228.8100589999999</v>
      </c>
      <c r="F188" s="11">
        <f t="shared" si="29"/>
        <v>1207.01001</v>
      </c>
      <c r="G188" s="11">
        <f t="shared" si="26"/>
        <v>1249.4799800000001</v>
      </c>
      <c r="H188" s="11">
        <f t="shared" si="24"/>
        <v>1248.290039</v>
      </c>
      <c r="I188" s="11">
        <f t="shared" si="24"/>
        <v>1280.079956</v>
      </c>
      <c r="J188" s="11">
        <f t="shared" si="24"/>
        <v>1280.660034</v>
      </c>
      <c r="K188" s="11">
        <f t="shared" si="24"/>
        <v>1294.869995</v>
      </c>
      <c r="L188" s="11">
        <f t="shared" si="33"/>
        <v>1310.6099850000001</v>
      </c>
      <c r="M188" s="11">
        <f t="shared" si="33"/>
        <v>1270.089966</v>
      </c>
      <c r="N188" s="11">
        <f t="shared" si="33"/>
        <v>1270.1999510000001</v>
      </c>
      <c r="O188" s="11">
        <f t="shared" si="35"/>
        <v>1276.660034</v>
      </c>
      <c r="P188" s="11">
        <f t="shared" si="35"/>
        <v>1303.8199460000001</v>
      </c>
      <c r="Q188" s="11">
        <f t="shared" si="35"/>
        <v>1335.849976</v>
      </c>
      <c r="R188" s="11">
        <f t="shared" si="35"/>
        <v>1377.9399410000001</v>
      </c>
      <c r="S188" s="11">
        <f t="shared" si="35"/>
        <v>1400.630005</v>
      </c>
      <c r="T188" s="11">
        <f t="shared" si="35"/>
        <v>1418.3000489999999</v>
      </c>
      <c r="U188" s="12" cm="1">
        <f t="array" ref="U188">quota_mese*SUMPRODUCT(1/C188:T188)</f>
        <v>116.57491265646094</v>
      </c>
      <c r="V188" s="13">
        <f t="shared" si="30"/>
        <v>165338.20433282925</v>
      </c>
      <c r="W188" s="14">
        <f t="shared" si="31"/>
        <v>0.10225469555219502</v>
      </c>
      <c r="X188" s="13">
        <f t="shared" si="27"/>
        <v>172377.60945859525</v>
      </c>
      <c r="Y188" s="14">
        <f t="shared" si="32"/>
        <v>0.14918406305730159</v>
      </c>
      <c r="Z188" s="6" t="str">
        <f t="shared" si="28"/>
        <v>Il PAC NON conviene</v>
      </c>
    </row>
    <row r="189" spans="1:26" x14ac:dyDescent="0.25">
      <c r="A189" s="7">
        <v>38595</v>
      </c>
      <c r="B189" s="8">
        <v>1220.329956</v>
      </c>
      <c r="C189" s="11">
        <f t="shared" si="25"/>
        <v>1220.329956</v>
      </c>
      <c r="D189" s="11">
        <f t="shared" si="29"/>
        <v>1228.8100589999999</v>
      </c>
      <c r="E189" s="11">
        <f t="shared" si="29"/>
        <v>1207.01001</v>
      </c>
      <c r="F189" s="11">
        <f t="shared" si="29"/>
        <v>1249.4799800000001</v>
      </c>
      <c r="G189" s="11">
        <f t="shared" si="26"/>
        <v>1248.290039</v>
      </c>
      <c r="H189" s="11">
        <f t="shared" si="24"/>
        <v>1280.079956</v>
      </c>
      <c r="I189" s="11">
        <f t="shared" si="24"/>
        <v>1280.660034</v>
      </c>
      <c r="J189" s="11">
        <f t="shared" si="24"/>
        <v>1294.869995</v>
      </c>
      <c r="K189" s="11">
        <f t="shared" ref="K189:N252" si="36">J190</f>
        <v>1310.6099850000001</v>
      </c>
      <c r="L189" s="11">
        <f t="shared" si="33"/>
        <v>1270.089966</v>
      </c>
      <c r="M189" s="11">
        <f t="shared" si="33"/>
        <v>1270.1999510000001</v>
      </c>
      <c r="N189" s="11">
        <f t="shared" si="33"/>
        <v>1276.660034</v>
      </c>
      <c r="O189" s="11">
        <f t="shared" si="35"/>
        <v>1303.8199460000001</v>
      </c>
      <c r="P189" s="11">
        <f t="shared" si="35"/>
        <v>1335.849976</v>
      </c>
      <c r="Q189" s="11">
        <f t="shared" si="35"/>
        <v>1377.9399410000001</v>
      </c>
      <c r="R189" s="11">
        <f t="shared" si="35"/>
        <v>1400.630005</v>
      </c>
      <c r="S189" s="11">
        <f t="shared" si="35"/>
        <v>1418.3000489999999</v>
      </c>
      <c r="T189" s="11">
        <f t="shared" si="35"/>
        <v>1438.23999</v>
      </c>
      <c r="U189" s="12" cm="1">
        <f t="array" ref="U189">quota_mese*SUMPRODUCT(1/C189:T189)</f>
        <v>115.61691021331369</v>
      </c>
      <c r="V189" s="13">
        <f t="shared" si="30"/>
        <v>166284.86378902718</v>
      </c>
      <c r="W189" s="14">
        <f t="shared" si="31"/>
        <v>0.10856575859351447</v>
      </c>
      <c r="X189" s="13">
        <f t="shared" si="27"/>
        <v>176784.97314541053</v>
      </c>
      <c r="Y189" s="14">
        <f t="shared" si="32"/>
        <v>0.17856648763607019</v>
      </c>
      <c r="Z189" s="6" t="str">
        <f t="shared" si="28"/>
        <v>Il PAC NON conviene</v>
      </c>
    </row>
    <row r="190" spans="1:26" x14ac:dyDescent="0.25">
      <c r="A190" s="7">
        <v>38625</v>
      </c>
      <c r="B190" s="8">
        <v>1228.8100589999999</v>
      </c>
      <c r="C190" s="11">
        <f t="shared" si="25"/>
        <v>1228.8100589999999</v>
      </c>
      <c r="D190" s="11">
        <f t="shared" si="29"/>
        <v>1207.01001</v>
      </c>
      <c r="E190" s="11">
        <f t="shared" si="29"/>
        <v>1249.4799800000001</v>
      </c>
      <c r="F190" s="11">
        <f t="shared" si="29"/>
        <v>1248.290039</v>
      </c>
      <c r="G190" s="11">
        <f t="shared" si="26"/>
        <v>1280.079956</v>
      </c>
      <c r="H190" s="11">
        <f t="shared" si="26"/>
        <v>1280.660034</v>
      </c>
      <c r="I190" s="11">
        <f t="shared" si="26"/>
        <v>1294.869995</v>
      </c>
      <c r="J190" s="11">
        <f t="shared" si="26"/>
        <v>1310.6099850000001</v>
      </c>
      <c r="K190" s="11">
        <f t="shared" si="36"/>
        <v>1270.089966</v>
      </c>
      <c r="L190" s="11">
        <f t="shared" si="33"/>
        <v>1270.1999510000001</v>
      </c>
      <c r="M190" s="11">
        <f t="shared" si="33"/>
        <v>1276.660034</v>
      </c>
      <c r="N190" s="11">
        <f t="shared" si="33"/>
        <v>1303.8199460000001</v>
      </c>
      <c r="O190" s="11">
        <f t="shared" si="35"/>
        <v>1335.849976</v>
      </c>
      <c r="P190" s="11">
        <f t="shared" si="35"/>
        <v>1377.9399410000001</v>
      </c>
      <c r="Q190" s="11">
        <f t="shared" si="35"/>
        <v>1400.630005</v>
      </c>
      <c r="R190" s="11">
        <f t="shared" si="35"/>
        <v>1418.3000489999999</v>
      </c>
      <c r="S190" s="11">
        <f t="shared" si="35"/>
        <v>1438.23999</v>
      </c>
      <c r="T190" s="11">
        <f t="shared" si="35"/>
        <v>1406.8199460000001</v>
      </c>
      <c r="U190" s="12" cm="1">
        <f t="array" ref="U190">quota_mese*SUMPRODUCT(1/C190:T190)</f>
        <v>114.71168114737156</v>
      </c>
      <c r="V190" s="13">
        <f t="shared" si="30"/>
        <v>161378.68107731448</v>
      </c>
      <c r="W190" s="14">
        <f t="shared" si="31"/>
        <v>7.5857873848763191E-2</v>
      </c>
      <c r="X190" s="13">
        <f t="shared" si="27"/>
        <v>171729.54465536322</v>
      </c>
      <c r="Y190" s="14">
        <f t="shared" si="32"/>
        <v>0.14486363103575473</v>
      </c>
      <c r="Z190" s="6" t="str">
        <f t="shared" si="28"/>
        <v>Il PAC NON conviene</v>
      </c>
    </row>
    <row r="191" spans="1:26" x14ac:dyDescent="0.25">
      <c r="A191" s="7">
        <v>38656</v>
      </c>
      <c r="B191" s="8">
        <v>1207.01001</v>
      </c>
      <c r="C191" s="11">
        <f t="shared" si="25"/>
        <v>1207.01001</v>
      </c>
      <c r="D191" s="11">
        <f t="shared" si="29"/>
        <v>1249.4799800000001</v>
      </c>
      <c r="E191" s="11">
        <f t="shared" si="29"/>
        <v>1248.290039</v>
      </c>
      <c r="F191" s="11">
        <f t="shared" si="29"/>
        <v>1280.079956</v>
      </c>
      <c r="G191" s="11">
        <f t="shared" si="26"/>
        <v>1280.660034</v>
      </c>
      <c r="H191" s="11">
        <f t="shared" si="26"/>
        <v>1294.869995</v>
      </c>
      <c r="I191" s="11">
        <f t="shared" si="26"/>
        <v>1310.6099850000001</v>
      </c>
      <c r="J191" s="11">
        <f t="shared" si="26"/>
        <v>1270.089966</v>
      </c>
      <c r="K191" s="11">
        <f t="shared" si="36"/>
        <v>1270.1999510000001</v>
      </c>
      <c r="L191" s="11">
        <f t="shared" si="33"/>
        <v>1276.660034</v>
      </c>
      <c r="M191" s="11">
        <f t="shared" si="33"/>
        <v>1303.8199460000001</v>
      </c>
      <c r="N191" s="11">
        <f t="shared" si="33"/>
        <v>1335.849976</v>
      </c>
      <c r="O191" s="11">
        <f t="shared" si="35"/>
        <v>1377.9399410000001</v>
      </c>
      <c r="P191" s="11">
        <f t="shared" si="35"/>
        <v>1400.630005</v>
      </c>
      <c r="Q191" s="11">
        <f t="shared" si="35"/>
        <v>1418.3000489999999</v>
      </c>
      <c r="R191" s="11">
        <f t="shared" si="35"/>
        <v>1438.23999</v>
      </c>
      <c r="S191" s="11">
        <f t="shared" si="35"/>
        <v>1406.8199460000001</v>
      </c>
      <c r="T191" s="11">
        <f t="shared" si="35"/>
        <v>1420.8599850000001</v>
      </c>
      <c r="U191" s="12" cm="1">
        <f t="array" ref="U191">quota_mese*SUMPRODUCT(1/C191:T191)</f>
        <v>113.79504525934929</v>
      </c>
      <c r="V191" s="13">
        <f t="shared" si="30"/>
        <v>161686.82630027336</v>
      </c>
      <c r="W191" s="14">
        <f t="shared" si="31"/>
        <v>7.7912175335155709E-2</v>
      </c>
      <c r="X191" s="13">
        <f t="shared" si="27"/>
        <v>176575.99852879433</v>
      </c>
      <c r="Y191" s="14">
        <f t="shared" si="32"/>
        <v>0.17717332352529547</v>
      </c>
      <c r="Z191" s="6" t="str">
        <f t="shared" si="28"/>
        <v>Il PAC NON conviene</v>
      </c>
    </row>
    <row r="192" spans="1:26" x14ac:dyDescent="0.25">
      <c r="A192" s="7">
        <v>38686</v>
      </c>
      <c r="B192" s="8">
        <v>1249.4799800000001</v>
      </c>
      <c r="C192" s="11">
        <f t="shared" si="25"/>
        <v>1249.4799800000001</v>
      </c>
      <c r="D192" s="11">
        <f t="shared" si="29"/>
        <v>1248.290039</v>
      </c>
      <c r="E192" s="11">
        <f t="shared" si="29"/>
        <v>1280.079956</v>
      </c>
      <c r="F192" s="11">
        <f t="shared" si="29"/>
        <v>1280.660034</v>
      </c>
      <c r="G192" s="11">
        <f t="shared" si="26"/>
        <v>1294.869995</v>
      </c>
      <c r="H192" s="11">
        <f t="shared" si="26"/>
        <v>1310.6099850000001</v>
      </c>
      <c r="I192" s="11">
        <f t="shared" si="26"/>
        <v>1270.089966</v>
      </c>
      <c r="J192" s="11">
        <f t="shared" si="26"/>
        <v>1270.1999510000001</v>
      </c>
      <c r="K192" s="11">
        <f t="shared" si="36"/>
        <v>1276.660034</v>
      </c>
      <c r="L192" s="11">
        <f t="shared" si="33"/>
        <v>1303.8199460000001</v>
      </c>
      <c r="M192" s="11">
        <f t="shared" si="33"/>
        <v>1335.849976</v>
      </c>
      <c r="N192" s="11">
        <f t="shared" si="33"/>
        <v>1377.9399410000001</v>
      </c>
      <c r="O192" s="11">
        <f t="shared" si="35"/>
        <v>1400.630005</v>
      </c>
      <c r="P192" s="11">
        <f t="shared" si="35"/>
        <v>1418.3000489999999</v>
      </c>
      <c r="Q192" s="11">
        <f t="shared" si="35"/>
        <v>1438.23999</v>
      </c>
      <c r="R192" s="11">
        <f t="shared" si="35"/>
        <v>1406.8199460000001</v>
      </c>
      <c r="S192" s="11">
        <f t="shared" si="35"/>
        <v>1420.8599850000001</v>
      </c>
      <c r="T192" s="11">
        <f t="shared" si="35"/>
        <v>1482.369995</v>
      </c>
      <c r="U192" s="12" cm="1">
        <f t="array" ref="U192">quota_mese*SUMPRODUCT(1/C192:T192)</f>
        <v>112.51256084571355</v>
      </c>
      <c r="V192" s="13">
        <f t="shared" si="30"/>
        <v>166785.24425829761</v>
      </c>
      <c r="W192" s="14">
        <f t="shared" si="31"/>
        <v>0.1119016283886507</v>
      </c>
      <c r="X192" s="13">
        <f t="shared" si="27"/>
        <v>177958.43295544438</v>
      </c>
      <c r="Y192" s="14">
        <f t="shared" si="32"/>
        <v>0.18638955303629579</v>
      </c>
      <c r="Z192" s="6" t="str">
        <f t="shared" si="28"/>
        <v>Il PAC NON conviene</v>
      </c>
    </row>
    <row r="193" spans="1:26" x14ac:dyDescent="0.25">
      <c r="A193" s="7">
        <v>38716</v>
      </c>
      <c r="B193" s="8">
        <v>1248.290039</v>
      </c>
      <c r="C193" s="11">
        <f t="shared" si="25"/>
        <v>1248.290039</v>
      </c>
      <c r="D193" s="11">
        <f t="shared" si="29"/>
        <v>1280.079956</v>
      </c>
      <c r="E193" s="11">
        <f t="shared" si="29"/>
        <v>1280.660034</v>
      </c>
      <c r="F193" s="11">
        <f t="shared" si="29"/>
        <v>1294.869995</v>
      </c>
      <c r="G193" s="11">
        <f t="shared" si="26"/>
        <v>1310.6099850000001</v>
      </c>
      <c r="H193" s="11">
        <f t="shared" si="26"/>
        <v>1270.089966</v>
      </c>
      <c r="I193" s="11">
        <f t="shared" si="26"/>
        <v>1270.1999510000001</v>
      </c>
      <c r="J193" s="11">
        <f t="shared" si="26"/>
        <v>1276.660034</v>
      </c>
      <c r="K193" s="11">
        <f t="shared" si="36"/>
        <v>1303.8199460000001</v>
      </c>
      <c r="L193" s="11">
        <f t="shared" si="33"/>
        <v>1335.849976</v>
      </c>
      <c r="M193" s="11">
        <f t="shared" si="33"/>
        <v>1377.9399410000001</v>
      </c>
      <c r="N193" s="11">
        <f t="shared" si="33"/>
        <v>1400.630005</v>
      </c>
      <c r="O193" s="11">
        <f t="shared" si="35"/>
        <v>1418.3000489999999</v>
      </c>
      <c r="P193" s="11">
        <f t="shared" si="35"/>
        <v>1438.23999</v>
      </c>
      <c r="Q193" s="11">
        <f t="shared" si="35"/>
        <v>1406.8199460000001</v>
      </c>
      <c r="R193" s="11">
        <f t="shared" si="35"/>
        <v>1420.8599850000001</v>
      </c>
      <c r="S193" s="11">
        <f t="shared" si="35"/>
        <v>1482.369995</v>
      </c>
      <c r="T193" s="11">
        <f t="shared" si="35"/>
        <v>1530.619995</v>
      </c>
      <c r="U193" s="12" cm="1">
        <f t="array" ref="U193">quota_mese*SUMPRODUCT(1/C193:T193)</f>
        <v>111.28753646195528</v>
      </c>
      <c r="V193" s="13">
        <f t="shared" si="30"/>
        <v>170338.92850296031</v>
      </c>
      <c r="W193" s="14">
        <f t="shared" si="31"/>
        <v>0.13559285668640197</v>
      </c>
      <c r="X193" s="13">
        <f t="shared" si="27"/>
        <v>183926.00443557656</v>
      </c>
      <c r="Y193" s="14">
        <f t="shared" si="32"/>
        <v>0.22617336290384382</v>
      </c>
      <c r="Z193" s="6" t="str">
        <f t="shared" si="28"/>
        <v>Il PAC NON conviene</v>
      </c>
    </row>
    <row r="194" spans="1:26" x14ac:dyDescent="0.25">
      <c r="A194" s="7">
        <v>38748</v>
      </c>
      <c r="B194" s="8">
        <v>1280.079956</v>
      </c>
      <c r="C194" s="11">
        <f t="shared" ref="C194:C257" si="37">B194</f>
        <v>1280.079956</v>
      </c>
      <c r="D194" s="11">
        <f t="shared" si="29"/>
        <v>1280.660034</v>
      </c>
      <c r="E194" s="11">
        <f t="shared" si="29"/>
        <v>1294.869995</v>
      </c>
      <c r="F194" s="11">
        <f t="shared" si="29"/>
        <v>1310.6099850000001</v>
      </c>
      <c r="G194" s="11">
        <f t="shared" si="29"/>
        <v>1270.089966</v>
      </c>
      <c r="H194" s="11">
        <f t="shared" si="29"/>
        <v>1270.1999510000001</v>
      </c>
      <c r="I194" s="11">
        <f t="shared" si="29"/>
        <v>1276.660034</v>
      </c>
      <c r="J194" s="11">
        <f t="shared" si="29"/>
        <v>1303.8199460000001</v>
      </c>
      <c r="K194" s="11">
        <f t="shared" si="36"/>
        <v>1335.849976</v>
      </c>
      <c r="L194" s="11">
        <f t="shared" si="33"/>
        <v>1377.9399410000001</v>
      </c>
      <c r="M194" s="11">
        <f t="shared" si="33"/>
        <v>1400.630005</v>
      </c>
      <c r="N194" s="11">
        <f t="shared" si="33"/>
        <v>1418.3000489999999</v>
      </c>
      <c r="O194" s="11">
        <f t="shared" si="35"/>
        <v>1438.23999</v>
      </c>
      <c r="P194" s="11">
        <f t="shared" si="35"/>
        <v>1406.8199460000001</v>
      </c>
      <c r="Q194" s="11">
        <f t="shared" si="35"/>
        <v>1420.8599850000001</v>
      </c>
      <c r="R194" s="11">
        <f t="shared" si="35"/>
        <v>1482.369995</v>
      </c>
      <c r="S194" s="11">
        <f t="shared" si="35"/>
        <v>1530.619995</v>
      </c>
      <c r="T194" s="11">
        <f t="shared" si="35"/>
        <v>1503.349976</v>
      </c>
      <c r="U194" s="12" cm="1">
        <f t="array" ref="U194">quota_mese*SUMPRODUCT(1/C194:T194)</f>
        <v>110.15491339537849</v>
      </c>
      <c r="V194" s="13">
        <f t="shared" si="30"/>
        <v>165601.38640922433</v>
      </c>
      <c r="W194" s="14">
        <f t="shared" si="31"/>
        <v>0.10400924272816225</v>
      </c>
      <c r="X194" s="13">
        <f t="shared" ref="X194:X257" si="38">(capitale/C194)*T194</f>
        <v>176162.82119177247</v>
      </c>
      <c r="Y194" s="14">
        <f t="shared" si="32"/>
        <v>0.17441880794514986</v>
      </c>
      <c r="Z194" s="6" t="str">
        <f t="shared" ref="Z194:Z257" si="39">IF(ABS((X194-V194)/X194)&lt;=2.5%, "In Linea", IF(X194&gt;V194, "Il PAC NON conviene", "Il PAC conviene"))</f>
        <v>Il PAC NON conviene</v>
      </c>
    </row>
    <row r="195" spans="1:26" x14ac:dyDescent="0.25">
      <c r="A195" s="7">
        <v>38776</v>
      </c>
      <c r="B195" s="8">
        <v>1280.660034</v>
      </c>
      <c r="C195" s="11">
        <f t="shared" si="37"/>
        <v>1280.660034</v>
      </c>
      <c r="D195" s="11">
        <f t="shared" ref="D195:G258" si="40">C196</f>
        <v>1294.869995</v>
      </c>
      <c r="E195" s="11">
        <f t="shared" si="40"/>
        <v>1310.6099850000001</v>
      </c>
      <c r="F195" s="11">
        <f t="shared" si="40"/>
        <v>1270.089966</v>
      </c>
      <c r="G195" s="11">
        <f t="shared" si="40"/>
        <v>1270.1999510000001</v>
      </c>
      <c r="H195" s="11">
        <f t="shared" ref="H195:N258" si="41">G196</f>
        <v>1276.660034</v>
      </c>
      <c r="I195" s="11">
        <f t="shared" si="41"/>
        <v>1303.8199460000001</v>
      </c>
      <c r="J195" s="11">
        <f t="shared" si="41"/>
        <v>1335.849976</v>
      </c>
      <c r="K195" s="11">
        <f t="shared" si="36"/>
        <v>1377.9399410000001</v>
      </c>
      <c r="L195" s="11">
        <f t="shared" si="33"/>
        <v>1400.630005</v>
      </c>
      <c r="M195" s="11">
        <f t="shared" si="33"/>
        <v>1418.3000489999999</v>
      </c>
      <c r="N195" s="11">
        <f t="shared" si="33"/>
        <v>1438.23999</v>
      </c>
      <c r="O195" s="11">
        <f t="shared" si="35"/>
        <v>1406.8199460000001</v>
      </c>
      <c r="P195" s="11">
        <f t="shared" si="35"/>
        <v>1420.8599850000001</v>
      </c>
      <c r="Q195" s="11">
        <f t="shared" si="35"/>
        <v>1482.369995</v>
      </c>
      <c r="R195" s="11">
        <f t="shared" si="35"/>
        <v>1530.619995</v>
      </c>
      <c r="S195" s="11">
        <f t="shared" si="35"/>
        <v>1503.349976</v>
      </c>
      <c r="T195" s="11">
        <f t="shared" si="35"/>
        <v>1455.2700199999999</v>
      </c>
      <c r="U195" s="12" cm="1">
        <f t="array" ref="U195">quota_mese*SUMPRODUCT(1/C195:T195)</f>
        <v>109.37121754824119</v>
      </c>
      <c r="V195" s="13">
        <f t="shared" ref="V195:V258" si="42">U195*T195</f>
        <v>159164.65394885329</v>
      </c>
      <c r="W195" s="14">
        <f t="shared" ref="W195:W258" si="43">V195/capitale -1</f>
        <v>6.1097692992355235E-2</v>
      </c>
      <c r="X195" s="13">
        <f t="shared" si="38"/>
        <v>170451.56185454913</v>
      </c>
      <c r="Y195" s="14">
        <f t="shared" ref="Y195:Y258" si="44">X195/capitale -1</f>
        <v>0.13634374569699426</v>
      </c>
      <c r="Z195" s="6" t="str">
        <f t="shared" si="39"/>
        <v>Il PAC NON conviene</v>
      </c>
    </row>
    <row r="196" spans="1:26" x14ac:dyDescent="0.25">
      <c r="A196" s="7">
        <v>38807</v>
      </c>
      <c r="B196" s="8">
        <v>1294.869995</v>
      </c>
      <c r="C196" s="11">
        <f t="shared" si="37"/>
        <v>1294.869995</v>
      </c>
      <c r="D196" s="11">
        <f t="shared" si="40"/>
        <v>1310.6099850000001</v>
      </c>
      <c r="E196" s="11">
        <f t="shared" si="40"/>
        <v>1270.089966</v>
      </c>
      <c r="F196" s="11">
        <f t="shared" si="40"/>
        <v>1270.1999510000001</v>
      </c>
      <c r="G196" s="11">
        <f t="shared" si="40"/>
        <v>1276.660034</v>
      </c>
      <c r="H196" s="11">
        <f t="shared" si="41"/>
        <v>1303.8199460000001</v>
      </c>
      <c r="I196" s="11">
        <f t="shared" si="41"/>
        <v>1335.849976</v>
      </c>
      <c r="J196" s="11">
        <f t="shared" si="41"/>
        <v>1377.9399410000001</v>
      </c>
      <c r="K196" s="11">
        <f t="shared" si="36"/>
        <v>1400.630005</v>
      </c>
      <c r="L196" s="11">
        <f t="shared" si="33"/>
        <v>1418.3000489999999</v>
      </c>
      <c r="M196" s="11">
        <f t="shared" si="33"/>
        <v>1438.23999</v>
      </c>
      <c r="N196" s="11">
        <f t="shared" si="33"/>
        <v>1406.8199460000001</v>
      </c>
      <c r="O196" s="11">
        <f t="shared" si="35"/>
        <v>1420.8599850000001</v>
      </c>
      <c r="P196" s="11">
        <f t="shared" si="35"/>
        <v>1482.369995</v>
      </c>
      <c r="Q196" s="11">
        <f t="shared" si="35"/>
        <v>1530.619995</v>
      </c>
      <c r="R196" s="11">
        <f t="shared" si="35"/>
        <v>1503.349976</v>
      </c>
      <c r="S196" s="11">
        <f t="shared" si="35"/>
        <v>1455.2700199999999</v>
      </c>
      <c r="T196" s="11">
        <f t="shared" si="35"/>
        <v>1473.98999</v>
      </c>
      <c r="U196" s="12" cm="1">
        <f t="array" ref="U196">quota_mese*SUMPRODUCT(1/C196:T196)</f>
        <v>108.51774508134086</v>
      </c>
      <c r="V196" s="13">
        <f t="shared" si="42"/>
        <v>159954.06998726816</v>
      </c>
      <c r="W196" s="14">
        <f t="shared" si="43"/>
        <v>6.6360466581787625E-2</v>
      </c>
      <c r="X196" s="13">
        <f t="shared" si="38"/>
        <v>170749.57281715373</v>
      </c>
      <c r="Y196" s="14">
        <f t="shared" si="44"/>
        <v>0.13833048544769166</v>
      </c>
      <c r="Z196" s="6" t="str">
        <f t="shared" si="39"/>
        <v>Il PAC NON conviene</v>
      </c>
    </row>
    <row r="197" spans="1:26" x14ac:dyDescent="0.25">
      <c r="A197" s="7">
        <v>38835</v>
      </c>
      <c r="B197" s="8">
        <v>1310.6099850000001</v>
      </c>
      <c r="C197" s="11">
        <f t="shared" si="37"/>
        <v>1310.6099850000001</v>
      </c>
      <c r="D197" s="11">
        <f t="shared" si="40"/>
        <v>1270.089966</v>
      </c>
      <c r="E197" s="11">
        <f t="shared" si="40"/>
        <v>1270.1999510000001</v>
      </c>
      <c r="F197" s="11">
        <f t="shared" si="40"/>
        <v>1276.660034</v>
      </c>
      <c r="G197" s="11">
        <f t="shared" si="40"/>
        <v>1303.8199460000001</v>
      </c>
      <c r="H197" s="11">
        <f t="shared" si="41"/>
        <v>1335.849976</v>
      </c>
      <c r="I197" s="11">
        <f t="shared" si="41"/>
        <v>1377.9399410000001</v>
      </c>
      <c r="J197" s="11">
        <f t="shared" si="41"/>
        <v>1400.630005</v>
      </c>
      <c r="K197" s="11">
        <f t="shared" si="36"/>
        <v>1418.3000489999999</v>
      </c>
      <c r="L197" s="11">
        <f t="shared" si="33"/>
        <v>1438.23999</v>
      </c>
      <c r="M197" s="11">
        <f t="shared" si="33"/>
        <v>1406.8199460000001</v>
      </c>
      <c r="N197" s="11">
        <f t="shared" si="33"/>
        <v>1420.8599850000001</v>
      </c>
      <c r="O197" s="11">
        <f t="shared" si="35"/>
        <v>1482.369995</v>
      </c>
      <c r="P197" s="11">
        <f t="shared" si="35"/>
        <v>1530.619995</v>
      </c>
      <c r="Q197" s="11">
        <f t="shared" si="35"/>
        <v>1503.349976</v>
      </c>
      <c r="R197" s="11">
        <f t="shared" si="35"/>
        <v>1455.2700199999999</v>
      </c>
      <c r="S197" s="11">
        <f t="shared" si="35"/>
        <v>1473.98999</v>
      </c>
      <c r="T197" s="11">
        <f t="shared" si="35"/>
        <v>1526.75</v>
      </c>
      <c r="U197" s="12" cm="1">
        <f t="array" ref="U197">quota_mese*SUMPRODUCT(1/C197:T197)</f>
        <v>107.54030991764216</v>
      </c>
      <c r="V197" s="13">
        <f t="shared" si="42"/>
        <v>164187.16816676018</v>
      </c>
      <c r="W197" s="14">
        <f t="shared" si="43"/>
        <v>9.4581121111734445E-2</v>
      </c>
      <c r="X197" s="13">
        <f t="shared" si="38"/>
        <v>174737.33804950371</v>
      </c>
      <c r="Y197" s="14">
        <f t="shared" si="44"/>
        <v>0.1649155869966914</v>
      </c>
      <c r="Z197" s="6" t="str">
        <f t="shared" si="39"/>
        <v>Il PAC NON conviene</v>
      </c>
    </row>
    <row r="198" spans="1:26" x14ac:dyDescent="0.25">
      <c r="A198" s="7">
        <v>38868</v>
      </c>
      <c r="B198" s="8">
        <v>1270.089966</v>
      </c>
      <c r="C198" s="11">
        <f t="shared" si="37"/>
        <v>1270.089966</v>
      </c>
      <c r="D198" s="11">
        <f t="shared" si="40"/>
        <v>1270.1999510000001</v>
      </c>
      <c r="E198" s="11">
        <f t="shared" si="40"/>
        <v>1276.660034</v>
      </c>
      <c r="F198" s="11">
        <f t="shared" si="40"/>
        <v>1303.8199460000001</v>
      </c>
      <c r="G198" s="11">
        <f t="shared" si="40"/>
        <v>1335.849976</v>
      </c>
      <c r="H198" s="11">
        <f t="shared" si="41"/>
        <v>1377.9399410000001</v>
      </c>
      <c r="I198" s="11">
        <f t="shared" si="41"/>
        <v>1400.630005</v>
      </c>
      <c r="J198" s="11">
        <f t="shared" si="41"/>
        <v>1418.3000489999999</v>
      </c>
      <c r="K198" s="11">
        <f t="shared" si="36"/>
        <v>1438.23999</v>
      </c>
      <c r="L198" s="11">
        <f t="shared" si="33"/>
        <v>1406.8199460000001</v>
      </c>
      <c r="M198" s="11">
        <f t="shared" si="33"/>
        <v>1420.8599850000001</v>
      </c>
      <c r="N198" s="11">
        <f t="shared" si="33"/>
        <v>1482.369995</v>
      </c>
      <c r="O198" s="11">
        <f t="shared" si="35"/>
        <v>1530.619995</v>
      </c>
      <c r="P198" s="11">
        <f t="shared" si="35"/>
        <v>1503.349976</v>
      </c>
      <c r="Q198" s="11">
        <f t="shared" si="35"/>
        <v>1455.2700199999999</v>
      </c>
      <c r="R198" s="11">
        <f t="shared" si="35"/>
        <v>1473.98999</v>
      </c>
      <c r="S198" s="11">
        <f t="shared" si="35"/>
        <v>1526.75</v>
      </c>
      <c r="T198" s="11">
        <f t="shared" si="35"/>
        <v>1549.380005</v>
      </c>
      <c r="U198" s="12" cm="1">
        <f t="array" ref="U198">quota_mese*SUMPRODUCT(1/C198:T198)</f>
        <v>106.56044292067917</v>
      </c>
      <c r="V198" s="13">
        <f t="shared" si="42"/>
        <v>165102.6195852441</v>
      </c>
      <c r="W198" s="14">
        <f t="shared" si="43"/>
        <v>0.10068413056829395</v>
      </c>
      <c r="X198" s="13">
        <f t="shared" si="38"/>
        <v>182984.67586665432</v>
      </c>
      <c r="Y198" s="14">
        <f t="shared" si="44"/>
        <v>0.21989783911102889</v>
      </c>
      <c r="Z198" s="6" t="str">
        <f t="shared" si="39"/>
        <v>Il PAC NON conviene</v>
      </c>
    </row>
    <row r="199" spans="1:26" x14ac:dyDescent="0.25">
      <c r="A199" s="7">
        <v>38898</v>
      </c>
      <c r="B199" s="8">
        <v>1270.1999510000001</v>
      </c>
      <c r="C199" s="11">
        <f t="shared" si="37"/>
        <v>1270.1999510000001</v>
      </c>
      <c r="D199" s="11">
        <f t="shared" si="40"/>
        <v>1276.660034</v>
      </c>
      <c r="E199" s="11">
        <f t="shared" si="40"/>
        <v>1303.8199460000001</v>
      </c>
      <c r="F199" s="11">
        <f t="shared" si="40"/>
        <v>1335.849976</v>
      </c>
      <c r="G199" s="11">
        <f t="shared" si="40"/>
        <v>1377.9399410000001</v>
      </c>
      <c r="H199" s="11">
        <f t="shared" si="41"/>
        <v>1400.630005</v>
      </c>
      <c r="I199" s="11">
        <f t="shared" si="41"/>
        <v>1418.3000489999999</v>
      </c>
      <c r="J199" s="11">
        <f t="shared" si="41"/>
        <v>1438.23999</v>
      </c>
      <c r="K199" s="11">
        <f t="shared" si="36"/>
        <v>1406.8199460000001</v>
      </c>
      <c r="L199" s="11">
        <f t="shared" si="33"/>
        <v>1420.8599850000001</v>
      </c>
      <c r="M199" s="11">
        <f t="shared" si="33"/>
        <v>1482.369995</v>
      </c>
      <c r="N199" s="11">
        <f t="shared" si="33"/>
        <v>1530.619995</v>
      </c>
      <c r="O199" s="11">
        <f t="shared" si="35"/>
        <v>1503.349976</v>
      </c>
      <c r="P199" s="11">
        <f t="shared" si="35"/>
        <v>1455.2700199999999</v>
      </c>
      <c r="Q199" s="11">
        <f t="shared" si="35"/>
        <v>1473.98999</v>
      </c>
      <c r="R199" s="11">
        <f t="shared" si="35"/>
        <v>1526.75</v>
      </c>
      <c r="S199" s="11">
        <f t="shared" si="35"/>
        <v>1549.380005</v>
      </c>
      <c r="T199" s="11">
        <f t="shared" si="35"/>
        <v>1481.1400149999999</v>
      </c>
      <c r="U199" s="12" cm="1">
        <f t="array" ref="U199">quota_mese*SUMPRODUCT(1/C199:T199)</f>
        <v>105.62552472743748</v>
      </c>
      <c r="V199" s="13">
        <f t="shared" si="42"/>
        <v>156446.19127917962</v>
      </c>
      <c r="W199" s="14">
        <f t="shared" si="43"/>
        <v>4.2974608527864167E-2</v>
      </c>
      <c r="X199" s="13">
        <f t="shared" si="38"/>
        <v>174910.25887309294</v>
      </c>
      <c r="Y199" s="14">
        <f t="shared" si="44"/>
        <v>0.16606839248728633</v>
      </c>
      <c r="Z199" s="6" t="str">
        <f t="shared" si="39"/>
        <v>Il PAC NON conviene</v>
      </c>
    </row>
    <row r="200" spans="1:26" x14ac:dyDescent="0.25">
      <c r="A200" s="7">
        <v>38929</v>
      </c>
      <c r="B200" s="8">
        <v>1276.660034</v>
      </c>
      <c r="C200" s="11">
        <f t="shared" si="37"/>
        <v>1276.660034</v>
      </c>
      <c r="D200" s="11">
        <f t="shared" si="40"/>
        <v>1303.8199460000001</v>
      </c>
      <c r="E200" s="11">
        <f t="shared" si="40"/>
        <v>1335.849976</v>
      </c>
      <c r="F200" s="11">
        <f t="shared" si="40"/>
        <v>1377.9399410000001</v>
      </c>
      <c r="G200" s="11">
        <f t="shared" si="40"/>
        <v>1400.630005</v>
      </c>
      <c r="H200" s="11">
        <f t="shared" si="41"/>
        <v>1418.3000489999999</v>
      </c>
      <c r="I200" s="11">
        <f t="shared" si="41"/>
        <v>1438.23999</v>
      </c>
      <c r="J200" s="11">
        <f t="shared" si="41"/>
        <v>1406.8199460000001</v>
      </c>
      <c r="K200" s="11">
        <f t="shared" si="36"/>
        <v>1420.8599850000001</v>
      </c>
      <c r="L200" s="11">
        <f t="shared" si="33"/>
        <v>1482.369995</v>
      </c>
      <c r="M200" s="11">
        <f t="shared" si="33"/>
        <v>1530.619995</v>
      </c>
      <c r="N200" s="11">
        <f t="shared" si="33"/>
        <v>1503.349976</v>
      </c>
      <c r="O200" s="11">
        <f t="shared" si="35"/>
        <v>1455.2700199999999</v>
      </c>
      <c r="P200" s="11">
        <f t="shared" si="35"/>
        <v>1473.98999</v>
      </c>
      <c r="Q200" s="11">
        <f t="shared" si="35"/>
        <v>1526.75</v>
      </c>
      <c r="R200" s="11">
        <f t="shared" si="35"/>
        <v>1549.380005</v>
      </c>
      <c r="S200" s="11">
        <f t="shared" si="35"/>
        <v>1481.1400149999999</v>
      </c>
      <c r="T200" s="11">
        <f t="shared" si="35"/>
        <v>1468.3599850000001</v>
      </c>
      <c r="U200" s="12" cm="1">
        <f t="array" ref="U200">quota_mese*SUMPRODUCT(1/C200:T200)</f>
        <v>104.74014374444643</v>
      </c>
      <c r="V200" s="13">
        <f t="shared" si="42"/>
        <v>153796.2358974932</v>
      </c>
      <c r="W200" s="14">
        <f t="shared" si="43"/>
        <v>2.5308239316621295E-2</v>
      </c>
      <c r="X200" s="13">
        <f t="shared" si="38"/>
        <v>172523.60995425351</v>
      </c>
      <c r="Y200" s="14">
        <f t="shared" si="44"/>
        <v>0.1501573996950234</v>
      </c>
      <c r="Z200" s="6" t="str">
        <f t="shared" si="39"/>
        <v>Il PAC NON conviene</v>
      </c>
    </row>
    <row r="201" spans="1:26" x14ac:dyDescent="0.25">
      <c r="A201" s="7">
        <v>38960</v>
      </c>
      <c r="B201" s="8">
        <v>1303.8199460000001</v>
      </c>
      <c r="C201" s="11">
        <f t="shared" si="37"/>
        <v>1303.8199460000001</v>
      </c>
      <c r="D201" s="11">
        <f t="shared" si="40"/>
        <v>1335.849976</v>
      </c>
      <c r="E201" s="11">
        <f t="shared" si="40"/>
        <v>1377.9399410000001</v>
      </c>
      <c r="F201" s="11">
        <f t="shared" si="40"/>
        <v>1400.630005</v>
      </c>
      <c r="G201" s="11">
        <f t="shared" si="40"/>
        <v>1418.3000489999999</v>
      </c>
      <c r="H201" s="11">
        <f t="shared" si="41"/>
        <v>1438.23999</v>
      </c>
      <c r="I201" s="11">
        <f t="shared" si="41"/>
        <v>1406.8199460000001</v>
      </c>
      <c r="J201" s="11">
        <f t="shared" si="41"/>
        <v>1420.8599850000001</v>
      </c>
      <c r="K201" s="11">
        <f t="shared" si="36"/>
        <v>1482.369995</v>
      </c>
      <c r="L201" s="11">
        <f t="shared" si="33"/>
        <v>1530.619995</v>
      </c>
      <c r="M201" s="11">
        <f t="shared" si="33"/>
        <v>1503.349976</v>
      </c>
      <c r="N201" s="11">
        <f t="shared" si="33"/>
        <v>1455.2700199999999</v>
      </c>
      <c r="O201" s="11">
        <f t="shared" si="35"/>
        <v>1473.98999</v>
      </c>
      <c r="P201" s="11">
        <f t="shared" si="35"/>
        <v>1526.75</v>
      </c>
      <c r="Q201" s="11">
        <f t="shared" si="35"/>
        <v>1549.380005</v>
      </c>
      <c r="R201" s="11">
        <f t="shared" si="35"/>
        <v>1481.1400149999999</v>
      </c>
      <c r="S201" s="11">
        <f t="shared" si="35"/>
        <v>1468.3599850000001</v>
      </c>
      <c r="T201" s="11">
        <f t="shared" si="35"/>
        <v>1378.5500489999999</v>
      </c>
      <c r="U201" s="12" cm="1">
        <f t="array" ref="U201">quota_mese*SUMPRODUCT(1/C201:T201)</f>
        <v>104.25769344626866</v>
      </c>
      <c r="V201" s="13">
        <f t="shared" si="42"/>
        <v>143724.44840898062</v>
      </c>
      <c r="W201" s="14">
        <f t="shared" si="43"/>
        <v>-4.1837010606795899E-2</v>
      </c>
      <c r="X201" s="13">
        <f t="shared" si="38"/>
        <v>158597.44129884633</v>
      </c>
      <c r="Y201" s="14">
        <f t="shared" si="44"/>
        <v>5.7316275325642208E-2</v>
      </c>
      <c r="Z201" s="6" t="str">
        <f t="shared" si="39"/>
        <v>Il PAC NON conviene</v>
      </c>
    </row>
    <row r="202" spans="1:26" x14ac:dyDescent="0.25">
      <c r="A202" s="7">
        <v>38989</v>
      </c>
      <c r="B202" s="8">
        <v>1335.849976</v>
      </c>
      <c r="C202" s="11">
        <f t="shared" si="37"/>
        <v>1335.849976</v>
      </c>
      <c r="D202" s="11">
        <f t="shared" si="40"/>
        <v>1377.9399410000001</v>
      </c>
      <c r="E202" s="11">
        <f t="shared" si="40"/>
        <v>1400.630005</v>
      </c>
      <c r="F202" s="11">
        <f t="shared" si="40"/>
        <v>1418.3000489999999</v>
      </c>
      <c r="G202" s="11">
        <f t="shared" si="40"/>
        <v>1438.23999</v>
      </c>
      <c r="H202" s="11">
        <f t="shared" si="41"/>
        <v>1406.8199460000001</v>
      </c>
      <c r="I202" s="11">
        <f t="shared" si="41"/>
        <v>1420.8599850000001</v>
      </c>
      <c r="J202" s="11">
        <f t="shared" si="41"/>
        <v>1482.369995</v>
      </c>
      <c r="K202" s="11">
        <f t="shared" si="36"/>
        <v>1530.619995</v>
      </c>
      <c r="L202" s="11">
        <f t="shared" si="33"/>
        <v>1503.349976</v>
      </c>
      <c r="M202" s="11">
        <f t="shared" si="33"/>
        <v>1455.2700199999999</v>
      </c>
      <c r="N202" s="11">
        <f t="shared" si="33"/>
        <v>1473.98999</v>
      </c>
      <c r="O202" s="11">
        <f t="shared" si="35"/>
        <v>1526.75</v>
      </c>
      <c r="P202" s="11">
        <f t="shared" si="35"/>
        <v>1549.380005</v>
      </c>
      <c r="Q202" s="11">
        <f t="shared" si="35"/>
        <v>1481.1400149999999</v>
      </c>
      <c r="R202" s="11">
        <f t="shared" si="35"/>
        <v>1468.3599850000001</v>
      </c>
      <c r="S202" s="11">
        <f t="shared" si="35"/>
        <v>1378.5500489999999</v>
      </c>
      <c r="T202" s="11">
        <f t="shared" si="35"/>
        <v>1330.630005</v>
      </c>
      <c r="U202" s="12" cm="1">
        <f t="array" ref="U202">quota_mese*SUMPRODUCT(1/C202:T202)</f>
        <v>104.12891547154899</v>
      </c>
      <c r="V202" s="13">
        <f t="shared" si="42"/>
        <v>138557.05931455182</v>
      </c>
      <c r="W202" s="14">
        <f t="shared" si="43"/>
        <v>-7.6286271236321146E-2</v>
      </c>
      <c r="X202" s="13">
        <f t="shared" si="38"/>
        <v>149413.85959196964</v>
      </c>
      <c r="Y202" s="14">
        <f t="shared" si="44"/>
        <v>-3.9076027202024077E-3</v>
      </c>
      <c r="Z202" s="6" t="str">
        <f t="shared" si="39"/>
        <v>Il PAC NON conviene</v>
      </c>
    </row>
    <row r="203" spans="1:26" x14ac:dyDescent="0.25">
      <c r="A203" s="7">
        <v>39021</v>
      </c>
      <c r="B203" s="8">
        <v>1377.9399410000001</v>
      </c>
      <c r="C203" s="11">
        <f t="shared" si="37"/>
        <v>1377.9399410000001</v>
      </c>
      <c r="D203" s="11">
        <f t="shared" si="40"/>
        <v>1400.630005</v>
      </c>
      <c r="E203" s="11">
        <f t="shared" si="40"/>
        <v>1418.3000489999999</v>
      </c>
      <c r="F203" s="11">
        <f t="shared" si="40"/>
        <v>1438.23999</v>
      </c>
      <c r="G203" s="11">
        <f t="shared" si="40"/>
        <v>1406.8199460000001</v>
      </c>
      <c r="H203" s="11">
        <f t="shared" si="41"/>
        <v>1420.8599850000001</v>
      </c>
      <c r="I203" s="11">
        <f t="shared" si="41"/>
        <v>1482.369995</v>
      </c>
      <c r="J203" s="11">
        <f t="shared" si="41"/>
        <v>1530.619995</v>
      </c>
      <c r="K203" s="11">
        <f t="shared" si="36"/>
        <v>1503.349976</v>
      </c>
      <c r="L203" s="11">
        <f t="shared" si="33"/>
        <v>1455.2700199999999</v>
      </c>
      <c r="M203" s="11">
        <f t="shared" si="33"/>
        <v>1473.98999</v>
      </c>
      <c r="N203" s="11">
        <f t="shared" si="33"/>
        <v>1526.75</v>
      </c>
      <c r="O203" s="11">
        <f t="shared" si="35"/>
        <v>1549.380005</v>
      </c>
      <c r="P203" s="11">
        <f t="shared" si="35"/>
        <v>1481.1400149999999</v>
      </c>
      <c r="Q203" s="11">
        <f t="shared" si="35"/>
        <v>1468.3599850000001</v>
      </c>
      <c r="R203" s="11">
        <f t="shared" si="35"/>
        <v>1378.5500489999999</v>
      </c>
      <c r="S203" s="11">
        <f t="shared" si="35"/>
        <v>1330.630005</v>
      </c>
      <c r="T203" s="11">
        <f t="shared" si="35"/>
        <v>1322.6999510000001</v>
      </c>
      <c r="U203" s="12" cm="1">
        <f t="array" ref="U203">quota_mese*SUMPRODUCT(1/C203:T203)</f>
        <v>104.19093469269991</v>
      </c>
      <c r="V203" s="13">
        <f t="shared" si="42"/>
        <v>137813.34421267838</v>
      </c>
      <c r="W203" s="14">
        <f t="shared" si="43"/>
        <v>-8.1244371915477509E-2</v>
      </c>
      <c r="X203" s="13">
        <f t="shared" si="38"/>
        <v>143986.67659347571</v>
      </c>
      <c r="Y203" s="14">
        <f t="shared" si="44"/>
        <v>-4.0088822710161898E-2</v>
      </c>
      <c r="Z203" s="6" t="str">
        <f t="shared" si="39"/>
        <v>Il PAC NON conviene</v>
      </c>
    </row>
    <row r="204" spans="1:26" x14ac:dyDescent="0.25">
      <c r="A204" s="7">
        <v>39051</v>
      </c>
      <c r="B204" s="8">
        <v>1400.630005</v>
      </c>
      <c r="C204" s="11">
        <f t="shared" si="37"/>
        <v>1400.630005</v>
      </c>
      <c r="D204" s="11">
        <f t="shared" si="40"/>
        <v>1418.3000489999999</v>
      </c>
      <c r="E204" s="11">
        <f t="shared" si="40"/>
        <v>1438.23999</v>
      </c>
      <c r="F204" s="11">
        <f t="shared" si="40"/>
        <v>1406.8199460000001</v>
      </c>
      <c r="G204" s="11">
        <f t="shared" si="40"/>
        <v>1420.8599850000001</v>
      </c>
      <c r="H204" s="11">
        <f t="shared" si="41"/>
        <v>1482.369995</v>
      </c>
      <c r="I204" s="11">
        <f t="shared" si="41"/>
        <v>1530.619995</v>
      </c>
      <c r="J204" s="11">
        <f t="shared" si="41"/>
        <v>1503.349976</v>
      </c>
      <c r="K204" s="11">
        <f t="shared" si="36"/>
        <v>1455.2700199999999</v>
      </c>
      <c r="L204" s="11">
        <f t="shared" si="33"/>
        <v>1473.98999</v>
      </c>
      <c r="M204" s="11">
        <f t="shared" si="33"/>
        <v>1526.75</v>
      </c>
      <c r="N204" s="11">
        <f t="shared" si="33"/>
        <v>1549.380005</v>
      </c>
      <c r="O204" s="11">
        <f t="shared" si="35"/>
        <v>1481.1400149999999</v>
      </c>
      <c r="P204" s="11">
        <f t="shared" si="35"/>
        <v>1468.3599850000001</v>
      </c>
      <c r="Q204" s="11">
        <f t="shared" si="35"/>
        <v>1378.5500489999999</v>
      </c>
      <c r="R204" s="11">
        <f t="shared" si="35"/>
        <v>1330.630005</v>
      </c>
      <c r="S204" s="11">
        <f t="shared" si="35"/>
        <v>1322.6999510000001</v>
      </c>
      <c r="T204" s="11">
        <f t="shared" si="35"/>
        <v>1385.589966</v>
      </c>
      <c r="U204" s="12" cm="1">
        <f t="array" ref="U204">quota_mese*SUMPRODUCT(1/C204:T204)</f>
        <v>104.15754467956367</v>
      </c>
      <c r="V204" s="13">
        <f t="shared" si="42"/>
        <v>144319.6487912001</v>
      </c>
      <c r="W204" s="14">
        <f t="shared" si="43"/>
        <v>-3.7869008058665998E-2</v>
      </c>
      <c r="X204" s="13">
        <f t="shared" si="38"/>
        <v>148389.29207431909</v>
      </c>
      <c r="Y204" s="14">
        <f t="shared" si="44"/>
        <v>-1.0738052837872769E-2</v>
      </c>
      <c r="Z204" s="6" t="str">
        <f t="shared" si="39"/>
        <v>Il PAC NON conviene</v>
      </c>
    </row>
    <row r="205" spans="1:26" x14ac:dyDescent="0.25">
      <c r="A205" s="7">
        <v>39080</v>
      </c>
      <c r="B205" s="8">
        <v>1418.3000489999999</v>
      </c>
      <c r="C205" s="11">
        <f t="shared" si="37"/>
        <v>1418.3000489999999</v>
      </c>
      <c r="D205" s="11">
        <f t="shared" si="40"/>
        <v>1438.23999</v>
      </c>
      <c r="E205" s="11">
        <f t="shared" si="40"/>
        <v>1406.8199460000001</v>
      </c>
      <c r="F205" s="11">
        <f t="shared" si="40"/>
        <v>1420.8599850000001</v>
      </c>
      <c r="G205" s="11">
        <f t="shared" si="40"/>
        <v>1482.369995</v>
      </c>
      <c r="H205" s="11">
        <f t="shared" si="41"/>
        <v>1530.619995</v>
      </c>
      <c r="I205" s="11">
        <f t="shared" si="41"/>
        <v>1503.349976</v>
      </c>
      <c r="J205" s="11">
        <f t="shared" si="41"/>
        <v>1455.2700199999999</v>
      </c>
      <c r="K205" s="11">
        <f t="shared" si="36"/>
        <v>1473.98999</v>
      </c>
      <c r="L205" s="11">
        <f t="shared" si="33"/>
        <v>1526.75</v>
      </c>
      <c r="M205" s="11">
        <f t="shared" si="33"/>
        <v>1549.380005</v>
      </c>
      <c r="N205" s="11">
        <f t="shared" si="33"/>
        <v>1481.1400149999999</v>
      </c>
      <c r="O205" s="11">
        <f t="shared" si="35"/>
        <v>1468.3599850000001</v>
      </c>
      <c r="P205" s="11">
        <f t="shared" si="35"/>
        <v>1378.5500489999999</v>
      </c>
      <c r="Q205" s="11">
        <f t="shared" si="35"/>
        <v>1330.630005</v>
      </c>
      <c r="R205" s="11">
        <f t="shared" si="35"/>
        <v>1322.6999510000001</v>
      </c>
      <c r="S205" s="11">
        <f t="shared" si="35"/>
        <v>1385.589966</v>
      </c>
      <c r="T205" s="11">
        <f t="shared" si="35"/>
        <v>1400.380005</v>
      </c>
      <c r="U205" s="12" cm="1">
        <f t="array" ref="U205">quota_mese*SUMPRODUCT(1/C205:T205)</f>
        <v>104.15860683832476</v>
      </c>
      <c r="V205" s="13">
        <f t="shared" si="42"/>
        <v>145861.63036504627</v>
      </c>
      <c r="W205" s="14">
        <f t="shared" si="43"/>
        <v>-2.7589130899691616E-2</v>
      </c>
      <c r="X205" s="13">
        <f t="shared" si="38"/>
        <v>148104.76873219089</v>
      </c>
      <c r="Y205" s="14">
        <f t="shared" si="44"/>
        <v>-1.2634875118727407E-2</v>
      </c>
      <c r="Z205" s="6" t="str">
        <f t="shared" si="39"/>
        <v>In Linea</v>
      </c>
    </row>
    <row r="206" spans="1:26" x14ac:dyDescent="0.25">
      <c r="A206" s="7">
        <v>39113</v>
      </c>
      <c r="B206" s="8">
        <v>1438.23999</v>
      </c>
      <c r="C206" s="11">
        <f t="shared" si="37"/>
        <v>1438.23999</v>
      </c>
      <c r="D206" s="11">
        <f t="shared" si="40"/>
        <v>1406.8199460000001</v>
      </c>
      <c r="E206" s="11">
        <f t="shared" si="40"/>
        <v>1420.8599850000001</v>
      </c>
      <c r="F206" s="11">
        <f t="shared" si="40"/>
        <v>1482.369995</v>
      </c>
      <c r="G206" s="11">
        <f t="shared" si="40"/>
        <v>1530.619995</v>
      </c>
      <c r="H206" s="11">
        <f t="shared" si="41"/>
        <v>1503.349976</v>
      </c>
      <c r="I206" s="11">
        <f t="shared" si="41"/>
        <v>1455.2700199999999</v>
      </c>
      <c r="J206" s="11">
        <f t="shared" si="41"/>
        <v>1473.98999</v>
      </c>
      <c r="K206" s="11">
        <f t="shared" si="36"/>
        <v>1526.75</v>
      </c>
      <c r="L206" s="11">
        <f t="shared" si="33"/>
        <v>1549.380005</v>
      </c>
      <c r="M206" s="11">
        <f t="shared" si="33"/>
        <v>1481.1400149999999</v>
      </c>
      <c r="N206" s="11">
        <f t="shared" si="33"/>
        <v>1468.3599850000001</v>
      </c>
      <c r="O206" s="11">
        <f t="shared" si="35"/>
        <v>1378.5500489999999</v>
      </c>
      <c r="P206" s="11">
        <f t="shared" si="35"/>
        <v>1330.630005</v>
      </c>
      <c r="Q206" s="11">
        <f t="shared" si="35"/>
        <v>1322.6999510000001</v>
      </c>
      <c r="R206" s="11">
        <f t="shared" si="35"/>
        <v>1385.589966</v>
      </c>
      <c r="S206" s="11">
        <f t="shared" si="35"/>
        <v>1400.380005</v>
      </c>
      <c r="T206" s="11">
        <f t="shared" si="35"/>
        <v>1280</v>
      </c>
      <c r="U206" s="12" cm="1">
        <f t="array" ref="U206">quota_mese*SUMPRODUCT(1/C206:T206)</f>
        <v>104.79344496347693</v>
      </c>
      <c r="V206" s="13">
        <f t="shared" si="42"/>
        <v>134135.60955325048</v>
      </c>
      <c r="W206" s="14">
        <f t="shared" si="43"/>
        <v>-0.10576260297833007</v>
      </c>
      <c r="X206" s="13">
        <f t="shared" si="38"/>
        <v>133496.49664518089</v>
      </c>
      <c r="Y206" s="14">
        <f t="shared" si="44"/>
        <v>-0.11002335569879407</v>
      </c>
      <c r="Z206" s="6" t="str">
        <f t="shared" si="39"/>
        <v>In Linea</v>
      </c>
    </row>
    <row r="207" spans="1:26" x14ac:dyDescent="0.25">
      <c r="A207" s="7">
        <v>39141</v>
      </c>
      <c r="B207" s="8">
        <v>1406.8199460000001</v>
      </c>
      <c r="C207" s="11">
        <f t="shared" si="37"/>
        <v>1406.8199460000001</v>
      </c>
      <c r="D207" s="11">
        <f t="shared" si="40"/>
        <v>1420.8599850000001</v>
      </c>
      <c r="E207" s="11">
        <f t="shared" si="40"/>
        <v>1482.369995</v>
      </c>
      <c r="F207" s="11">
        <f t="shared" si="40"/>
        <v>1530.619995</v>
      </c>
      <c r="G207" s="11">
        <f t="shared" si="40"/>
        <v>1503.349976</v>
      </c>
      <c r="H207" s="11">
        <f t="shared" si="41"/>
        <v>1455.2700199999999</v>
      </c>
      <c r="I207" s="11">
        <f t="shared" si="41"/>
        <v>1473.98999</v>
      </c>
      <c r="J207" s="11">
        <f t="shared" si="41"/>
        <v>1526.75</v>
      </c>
      <c r="K207" s="11">
        <f t="shared" si="36"/>
        <v>1549.380005</v>
      </c>
      <c r="L207" s="11">
        <f t="shared" si="33"/>
        <v>1481.1400149999999</v>
      </c>
      <c r="M207" s="11">
        <f t="shared" si="33"/>
        <v>1468.3599850000001</v>
      </c>
      <c r="N207" s="11">
        <f t="shared" si="33"/>
        <v>1378.5500489999999</v>
      </c>
      <c r="O207" s="11">
        <f t="shared" si="35"/>
        <v>1330.630005</v>
      </c>
      <c r="P207" s="11">
        <f t="shared" si="35"/>
        <v>1322.6999510000001</v>
      </c>
      <c r="Q207" s="11">
        <f t="shared" si="35"/>
        <v>1385.589966</v>
      </c>
      <c r="R207" s="11">
        <f t="shared" si="35"/>
        <v>1400.380005</v>
      </c>
      <c r="S207" s="11">
        <f t="shared" si="35"/>
        <v>1280</v>
      </c>
      <c r="T207" s="11">
        <f t="shared" si="35"/>
        <v>1267.380005</v>
      </c>
      <c r="U207" s="12" cm="1">
        <f t="array" ref="U207">quota_mese*SUMPRODUCT(1/C207:T207)</f>
        <v>105.57457062712326</v>
      </c>
      <c r="V207" s="13">
        <f t="shared" si="42"/>
        <v>133803.09984927633</v>
      </c>
      <c r="W207" s="14">
        <f t="shared" si="43"/>
        <v>-0.10797933433815776</v>
      </c>
      <c r="X207" s="13">
        <f t="shared" si="38"/>
        <v>135132.43204329716</v>
      </c>
      <c r="Y207" s="14">
        <f t="shared" si="44"/>
        <v>-9.9117119711352286E-2</v>
      </c>
      <c r="Z207" s="6" t="str">
        <f t="shared" si="39"/>
        <v>In Linea</v>
      </c>
    </row>
    <row r="208" spans="1:26" x14ac:dyDescent="0.25">
      <c r="A208" s="7">
        <v>39171</v>
      </c>
      <c r="B208" s="8">
        <v>1420.8599850000001</v>
      </c>
      <c r="C208" s="11">
        <f t="shared" si="37"/>
        <v>1420.8599850000001</v>
      </c>
      <c r="D208" s="11">
        <f t="shared" si="40"/>
        <v>1482.369995</v>
      </c>
      <c r="E208" s="11">
        <f t="shared" si="40"/>
        <v>1530.619995</v>
      </c>
      <c r="F208" s="11">
        <f t="shared" si="40"/>
        <v>1503.349976</v>
      </c>
      <c r="G208" s="11">
        <f t="shared" si="40"/>
        <v>1455.2700199999999</v>
      </c>
      <c r="H208" s="11">
        <f t="shared" si="41"/>
        <v>1473.98999</v>
      </c>
      <c r="I208" s="11">
        <f t="shared" si="41"/>
        <v>1526.75</v>
      </c>
      <c r="J208" s="11">
        <f t="shared" si="41"/>
        <v>1549.380005</v>
      </c>
      <c r="K208" s="11">
        <f t="shared" si="36"/>
        <v>1481.1400149999999</v>
      </c>
      <c r="L208" s="11">
        <f t="shared" si="33"/>
        <v>1468.3599850000001</v>
      </c>
      <c r="M208" s="11">
        <f t="shared" si="33"/>
        <v>1378.5500489999999</v>
      </c>
      <c r="N208" s="11">
        <f t="shared" si="33"/>
        <v>1330.630005</v>
      </c>
      <c r="O208" s="11">
        <f t="shared" si="35"/>
        <v>1322.6999510000001</v>
      </c>
      <c r="P208" s="11">
        <f t="shared" si="35"/>
        <v>1385.589966</v>
      </c>
      <c r="Q208" s="11">
        <f t="shared" si="35"/>
        <v>1400.380005</v>
      </c>
      <c r="R208" s="11">
        <f t="shared" si="35"/>
        <v>1280</v>
      </c>
      <c r="S208" s="11">
        <f t="shared" si="35"/>
        <v>1267.380005</v>
      </c>
      <c r="T208" s="11">
        <f t="shared" si="35"/>
        <v>1282.829956</v>
      </c>
      <c r="U208" s="12" cm="1">
        <f t="array" ref="U208">quota_mese*SUMPRODUCT(1/C208:T208)</f>
        <v>106.14709999535809</v>
      </c>
      <c r="V208" s="13">
        <f t="shared" si="42"/>
        <v>136168.67961657283</v>
      </c>
      <c r="W208" s="14">
        <f t="shared" si="43"/>
        <v>-9.2208802556181135E-2</v>
      </c>
      <c r="X208" s="13">
        <f t="shared" si="38"/>
        <v>135428.18816169279</v>
      </c>
      <c r="Y208" s="14">
        <f t="shared" si="44"/>
        <v>-9.7145412255381425E-2</v>
      </c>
      <c r="Z208" s="6" t="str">
        <f t="shared" si="39"/>
        <v>In Linea</v>
      </c>
    </row>
    <row r="209" spans="1:26" x14ac:dyDescent="0.25">
      <c r="A209" s="7">
        <v>39202</v>
      </c>
      <c r="B209" s="8">
        <v>1482.369995</v>
      </c>
      <c r="C209" s="11">
        <f t="shared" si="37"/>
        <v>1482.369995</v>
      </c>
      <c r="D209" s="11">
        <f t="shared" si="40"/>
        <v>1530.619995</v>
      </c>
      <c r="E209" s="11">
        <f t="shared" si="40"/>
        <v>1503.349976</v>
      </c>
      <c r="F209" s="11">
        <f t="shared" si="40"/>
        <v>1455.2700199999999</v>
      </c>
      <c r="G209" s="11">
        <f t="shared" si="40"/>
        <v>1473.98999</v>
      </c>
      <c r="H209" s="11">
        <f t="shared" si="41"/>
        <v>1526.75</v>
      </c>
      <c r="I209" s="11">
        <f t="shared" si="41"/>
        <v>1549.380005</v>
      </c>
      <c r="J209" s="11">
        <f t="shared" si="41"/>
        <v>1481.1400149999999</v>
      </c>
      <c r="K209" s="11">
        <f t="shared" si="36"/>
        <v>1468.3599850000001</v>
      </c>
      <c r="L209" s="11">
        <f t="shared" si="36"/>
        <v>1378.5500489999999</v>
      </c>
      <c r="M209" s="11">
        <f t="shared" si="36"/>
        <v>1330.630005</v>
      </c>
      <c r="N209" s="11">
        <f t="shared" si="36"/>
        <v>1322.6999510000001</v>
      </c>
      <c r="O209" s="11">
        <f t="shared" si="35"/>
        <v>1385.589966</v>
      </c>
      <c r="P209" s="11">
        <f t="shared" si="35"/>
        <v>1400.380005</v>
      </c>
      <c r="Q209" s="11">
        <f t="shared" si="35"/>
        <v>1280</v>
      </c>
      <c r="R209" s="11">
        <f t="shared" si="35"/>
        <v>1267.380005</v>
      </c>
      <c r="S209" s="11">
        <f t="shared" si="35"/>
        <v>1282.829956</v>
      </c>
      <c r="T209" s="11">
        <f t="shared" si="35"/>
        <v>1166.3599850000001</v>
      </c>
      <c r="U209" s="12" cm="1">
        <f t="array" ref="U209">quota_mese*SUMPRODUCT(1/C209:T209)</f>
        <v>107.42684264967204</v>
      </c>
      <c r="V209" s="13">
        <f t="shared" si="42"/>
        <v>125298.37058146884</v>
      </c>
      <c r="W209" s="14">
        <f t="shared" si="43"/>
        <v>-0.16467752945687442</v>
      </c>
      <c r="X209" s="13">
        <f t="shared" si="38"/>
        <v>118023.1644866773</v>
      </c>
      <c r="Y209" s="14">
        <f t="shared" si="44"/>
        <v>-0.21317890342215129</v>
      </c>
      <c r="Z209" s="6" t="str">
        <f t="shared" si="39"/>
        <v>Il PAC conviene</v>
      </c>
    </row>
    <row r="210" spans="1:26" x14ac:dyDescent="0.25">
      <c r="A210" s="7">
        <v>39233</v>
      </c>
      <c r="B210" s="8">
        <v>1530.619995</v>
      </c>
      <c r="C210" s="11">
        <f t="shared" si="37"/>
        <v>1530.619995</v>
      </c>
      <c r="D210" s="11">
        <f t="shared" si="40"/>
        <v>1503.349976</v>
      </c>
      <c r="E210" s="11">
        <f t="shared" si="40"/>
        <v>1455.2700199999999</v>
      </c>
      <c r="F210" s="11">
        <f t="shared" si="40"/>
        <v>1473.98999</v>
      </c>
      <c r="G210" s="11">
        <f t="shared" si="40"/>
        <v>1526.75</v>
      </c>
      <c r="H210" s="11">
        <f t="shared" si="41"/>
        <v>1549.380005</v>
      </c>
      <c r="I210" s="11">
        <f t="shared" si="41"/>
        <v>1481.1400149999999</v>
      </c>
      <c r="J210" s="11">
        <f t="shared" si="41"/>
        <v>1468.3599850000001</v>
      </c>
      <c r="K210" s="11">
        <f t="shared" si="36"/>
        <v>1378.5500489999999</v>
      </c>
      <c r="L210" s="11">
        <f t="shared" si="36"/>
        <v>1330.630005</v>
      </c>
      <c r="M210" s="11">
        <f t="shared" si="36"/>
        <v>1322.6999510000001</v>
      </c>
      <c r="N210" s="11">
        <f t="shared" si="36"/>
        <v>1385.589966</v>
      </c>
      <c r="O210" s="11">
        <f t="shared" si="35"/>
        <v>1400.380005</v>
      </c>
      <c r="P210" s="11">
        <f t="shared" si="35"/>
        <v>1280</v>
      </c>
      <c r="Q210" s="11">
        <f t="shared" si="35"/>
        <v>1267.380005</v>
      </c>
      <c r="R210" s="11">
        <f t="shared" si="35"/>
        <v>1282.829956</v>
      </c>
      <c r="S210" s="11">
        <f t="shared" si="35"/>
        <v>1166.3599850000001</v>
      </c>
      <c r="T210" s="11">
        <f t="shared" si="35"/>
        <v>968.75</v>
      </c>
      <c r="U210" s="12" cm="1">
        <f t="array" ref="U210">quota_mese*SUMPRODUCT(1/C210:T210)</f>
        <v>110.40736473999475</v>
      </c>
      <c r="V210" s="13">
        <f t="shared" si="42"/>
        <v>106957.13459186991</v>
      </c>
      <c r="W210" s="14">
        <f t="shared" si="43"/>
        <v>-0.28695243605420062</v>
      </c>
      <c r="X210" s="13">
        <f t="shared" si="38"/>
        <v>94937.019295896491</v>
      </c>
      <c r="Y210" s="14">
        <f t="shared" si="44"/>
        <v>-0.36708653802735669</v>
      </c>
      <c r="Z210" s="6" t="str">
        <f t="shared" si="39"/>
        <v>Il PAC conviene</v>
      </c>
    </row>
    <row r="211" spans="1:26" x14ac:dyDescent="0.25">
      <c r="A211" s="7">
        <v>39262</v>
      </c>
      <c r="B211" s="8">
        <v>1503.349976</v>
      </c>
      <c r="C211" s="11">
        <f t="shared" si="37"/>
        <v>1503.349976</v>
      </c>
      <c r="D211" s="11">
        <f t="shared" si="40"/>
        <v>1455.2700199999999</v>
      </c>
      <c r="E211" s="11">
        <f t="shared" si="40"/>
        <v>1473.98999</v>
      </c>
      <c r="F211" s="11">
        <f t="shared" si="40"/>
        <v>1526.75</v>
      </c>
      <c r="G211" s="11">
        <f t="shared" si="40"/>
        <v>1549.380005</v>
      </c>
      <c r="H211" s="11">
        <f t="shared" si="41"/>
        <v>1481.1400149999999</v>
      </c>
      <c r="I211" s="11">
        <f t="shared" si="41"/>
        <v>1468.3599850000001</v>
      </c>
      <c r="J211" s="11">
        <f t="shared" si="41"/>
        <v>1378.5500489999999</v>
      </c>
      <c r="K211" s="11">
        <f t="shared" si="36"/>
        <v>1330.630005</v>
      </c>
      <c r="L211" s="11">
        <f t="shared" si="36"/>
        <v>1322.6999510000001</v>
      </c>
      <c r="M211" s="11">
        <f t="shared" si="36"/>
        <v>1385.589966</v>
      </c>
      <c r="N211" s="11">
        <f t="shared" si="36"/>
        <v>1400.380005</v>
      </c>
      <c r="O211" s="11">
        <f t="shared" si="35"/>
        <v>1280</v>
      </c>
      <c r="P211" s="11">
        <f t="shared" si="35"/>
        <v>1267.380005</v>
      </c>
      <c r="Q211" s="11">
        <f t="shared" si="35"/>
        <v>1282.829956</v>
      </c>
      <c r="R211" s="11">
        <f t="shared" si="35"/>
        <v>1166.3599850000001</v>
      </c>
      <c r="S211" s="11">
        <f t="shared" si="35"/>
        <v>968.75</v>
      </c>
      <c r="T211" s="11">
        <f t="shared" si="35"/>
        <v>896.23999000000003</v>
      </c>
      <c r="U211" s="12" cm="1">
        <f t="array" ref="U211">quota_mese*SUMPRODUCT(1/C211:T211)</f>
        <v>114.26105264089961</v>
      </c>
      <c r="V211" s="13">
        <f t="shared" si="42"/>
        <v>102405.32467626935</v>
      </c>
      <c r="W211" s="14">
        <f t="shared" si="43"/>
        <v>-0.31729783549153767</v>
      </c>
      <c r="X211" s="13">
        <f t="shared" si="38"/>
        <v>89424.286191627281</v>
      </c>
      <c r="Y211" s="14">
        <f t="shared" si="44"/>
        <v>-0.40383809205581811</v>
      </c>
      <c r="Z211" s="6" t="str">
        <f t="shared" si="39"/>
        <v>Il PAC conviene</v>
      </c>
    </row>
    <row r="212" spans="1:26" x14ac:dyDescent="0.25">
      <c r="A212" s="7">
        <v>39294</v>
      </c>
      <c r="B212" s="8">
        <v>1455.2700199999999</v>
      </c>
      <c r="C212" s="11">
        <f t="shared" si="37"/>
        <v>1455.2700199999999</v>
      </c>
      <c r="D212" s="11">
        <f t="shared" si="40"/>
        <v>1473.98999</v>
      </c>
      <c r="E212" s="11">
        <f t="shared" si="40"/>
        <v>1526.75</v>
      </c>
      <c r="F212" s="11">
        <f t="shared" si="40"/>
        <v>1549.380005</v>
      </c>
      <c r="G212" s="11">
        <f t="shared" si="40"/>
        <v>1481.1400149999999</v>
      </c>
      <c r="H212" s="11">
        <f t="shared" si="41"/>
        <v>1468.3599850000001</v>
      </c>
      <c r="I212" s="11">
        <f t="shared" si="41"/>
        <v>1378.5500489999999</v>
      </c>
      <c r="J212" s="11">
        <f t="shared" si="41"/>
        <v>1330.630005</v>
      </c>
      <c r="K212" s="11">
        <f t="shared" si="36"/>
        <v>1322.6999510000001</v>
      </c>
      <c r="L212" s="11">
        <f t="shared" si="36"/>
        <v>1385.589966</v>
      </c>
      <c r="M212" s="11">
        <f t="shared" si="36"/>
        <v>1400.380005</v>
      </c>
      <c r="N212" s="11">
        <f t="shared" si="36"/>
        <v>1280</v>
      </c>
      <c r="O212" s="11">
        <f t="shared" si="35"/>
        <v>1267.380005</v>
      </c>
      <c r="P212" s="11">
        <f t="shared" si="35"/>
        <v>1282.829956</v>
      </c>
      <c r="Q212" s="11">
        <f t="shared" si="35"/>
        <v>1166.3599850000001</v>
      </c>
      <c r="R212" s="11">
        <f t="shared" si="35"/>
        <v>968.75</v>
      </c>
      <c r="S212" s="11">
        <f t="shared" si="35"/>
        <v>896.23999000000003</v>
      </c>
      <c r="T212" s="11">
        <f t="shared" si="35"/>
        <v>903.25</v>
      </c>
      <c r="U212" s="12" cm="1">
        <f t="array" ref="U212">quota_mese*SUMPRODUCT(1/C212:T212)</f>
        <v>117.94382010883704</v>
      </c>
      <c r="V212" s="13">
        <f t="shared" si="42"/>
        <v>106532.75551330706</v>
      </c>
      <c r="W212" s="14">
        <f t="shared" si="43"/>
        <v>-0.28978162991128631</v>
      </c>
      <c r="X212" s="13">
        <f t="shared" si="38"/>
        <v>93101.278895307696</v>
      </c>
      <c r="Y212" s="14">
        <f t="shared" si="44"/>
        <v>-0.37932480736461538</v>
      </c>
      <c r="Z212" s="6" t="str">
        <f t="shared" si="39"/>
        <v>Il PAC conviene</v>
      </c>
    </row>
    <row r="213" spans="1:26" x14ac:dyDescent="0.25">
      <c r="A213" s="7">
        <v>39325</v>
      </c>
      <c r="B213" s="8">
        <v>1473.98999</v>
      </c>
      <c r="C213" s="11">
        <f t="shared" si="37"/>
        <v>1473.98999</v>
      </c>
      <c r="D213" s="11">
        <f t="shared" si="40"/>
        <v>1526.75</v>
      </c>
      <c r="E213" s="11">
        <f t="shared" si="40"/>
        <v>1549.380005</v>
      </c>
      <c r="F213" s="11">
        <f t="shared" si="40"/>
        <v>1481.1400149999999</v>
      </c>
      <c r="G213" s="11">
        <f t="shared" si="40"/>
        <v>1468.3599850000001</v>
      </c>
      <c r="H213" s="11">
        <f t="shared" si="41"/>
        <v>1378.5500489999999</v>
      </c>
      <c r="I213" s="11">
        <f t="shared" si="41"/>
        <v>1330.630005</v>
      </c>
      <c r="J213" s="11">
        <f t="shared" si="41"/>
        <v>1322.6999510000001</v>
      </c>
      <c r="K213" s="11">
        <f t="shared" si="36"/>
        <v>1385.589966</v>
      </c>
      <c r="L213" s="11">
        <f t="shared" si="36"/>
        <v>1400.380005</v>
      </c>
      <c r="M213" s="11">
        <f t="shared" si="36"/>
        <v>1280</v>
      </c>
      <c r="N213" s="11">
        <f t="shared" si="36"/>
        <v>1267.380005</v>
      </c>
      <c r="O213" s="11">
        <f t="shared" si="35"/>
        <v>1282.829956</v>
      </c>
      <c r="P213" s="11">
        <f t="shared" si="35"/>
        <v>1166.3599850000001</v>
      </c>
      <c r="Q213" s="11">
        <f t="shared" si="35"/>
        <v>968.75</v>
      </c>
      <c r="R213" s="11">
        <f t="shared" si="35"/>
        <v>896.23999000000003</v>
      </c>
      <c r="S213" s="11">
        <f t="shared" si="35"/>
        <v>903.25</v>
      </c>
      <c r="T213" s="11">
        <f t="shared" si="35"/>
        <v>825.88000499999998</v>
      </c>
      <c r="U213" s="12" cm="1">
        <f t="array" ref="U213">quota_mese*SUMPRODUCT(1/C213:T213)</f>
        <v>122.30775305075882</v>
      </c>
      <c r="V213" s="13">
        <f t="shared" si="42"/>
        <v>101011.52770109946</v>
      </c>
      <c r="W213" s="14">
        <f t="shared" si="43"/>
        <v>-0.32658981532600362</v>
      </c>
      <c r="X213" s="13">
        <f t="shared" si="38"/>
        <v>84045.347383939821</v>
      </c>
      <c r="Y213" s="14">
        <f t="shared" si="44"/>
        <v>-0.43969768410706789</v>
      </c>
      <c r="Z213" s="6" t="str">
        <f t="shared" si="39"/>
        <v>Il PAC conviene</v>
      </c>
    </row>
    <row r="214" spans="1:26" x14ac:dyDescent="0.25">
      <c r="A214" s="7">
        <v>39353</v>
      </c>
      <c r="B214" s="8">
        <v>1526.75</v>
      </c>
      <c r="C214" s="11">
        <f t="shared" si="37"/>
        <v>1526.75</v>
      </c>
      <c r="D214" s="11">
        <f t="shared" si="40"/>
        <v>1549.380005</v>
      </c>
      <c r="E214" s="11">
        <f t="shared" si="40"/>
        <v>1481.1400149999999</v>
      </c>
      <c r="F214" s="11">
        <f t="shared" si="40"/>
        <v>1468.3599850000001</v>
      </c>
      <c r="G214" s="11">
        <f t="shared" si="40"/>
        <v>1378.5500489999999</v>
      </c>
      <c r="H214" s="11">
        <f t="shared" si="41"/>
        <v>1330.630005</v>
      </c>
      <c r="I214" s="11">
        <f t="shared" si="41"/>
        <v>1322.6999510000001</v>
      </c>
      <c r="J214" s="11">
        <f t="shared" si="41"/>
        <v>1385.589966</v>
      </c>
      <c r="K214" s="11">
        <f t="shared" si="36"/>
        <v>1400.380005</v>
      </c>
      <c r="L214" s="11">
        <f t="shared" si="36"/>
        <v>1280</v>
      </c>
      <c r="M214" s="11">
        <f t="shared" si="36"/>
        <v>1267.380005</v>
      </c>
      <c r="N214" s="11">
        <f t="shared" si="36"/>
        <v>1282.829956</v>
      </c>
      <c r="O214" s="11">
        <f t="shared" si="35"/>
        <v>1166.3599850000001</v>
      </c>
      <c r="P214" s="11">
        <f t="shared" si="35"/>
        <v>968.75</v>
      </c>
      <c r="Q214" s="11">
        <f t="shared" si="35"/>
        <v>896.23999000000003</v>
      </c>
      <c r="R214" s="11">
        <f t="shared" si="35"/>
        <v>903.25</v>
      </c>
      <c r="S214" s="11">
        <f t="shared" si="35"/>
        <v>825.88000499999998</v>
      </c>
      <c r="T214" s="11">
        <f t="shared" si="35"/>
        <v>735.09002699999996</v>
      </c>
      <c r="U214" s="12" cm="1">
        <f t="array" ref="U214">quota_mese*SUMPRODUCT(1/C214:T214)</f>
        <v>127.99064415119881</v>
      </c>
      <c r="V214" s="13">
        <f t="shared" si="42"/>
        <v>94084.646064852117</v>
      </c>
      <c r="W214" s="14">
        <f t="shared" si="43"/>
        <v>-0.37276902623431918</v>
      </c>
      <c r="X214" s="13">
        <f t="shared" si="38"/>
        <v>72221.060455215324</v>
      </c>
      <c r="Y214" s="14">
        <f t="shared" si="44"/>
        <v>-0.51852626363189791</v>
      </c>
      <c r="Z214" s="6" t="str">
        <f t="shared" si="39"/>
        <v>Il PAC conviene</v>
      </c>
    </row>
    <row r="215" spans="1:26" x14ac:dyDescent="0.25">
      <c r="A215" s="7">
        <v>39386</v>
      </c>
      <c r="B215" s="8">
        <v>1549.380005</v>
      </c>
      <c r="C215" s="11">
        <f t="shared" si="37"/>
        <v>1549.380005</v>
      </c>
      <c r="D215" s="11">
        <f t="shared" si="40"/>
        <v>1481.1400149999999</v>
      </c>
      <c r="E215" s="11">
        <f t="shared" si="40"/>
        <v>1468.3599850000001</v>
      </c>
      <c r="F215" s="11">
        <f t="shared" si="40"/>
        <v>1378.5500489999999</v>
      </c>
      <c r="G215" s="11">
        <f t="shared" si="40"/>
        <v>1330.630005</v>
      </c>
      <c r="H215" s="11">
        <f t="shared" si="41"/>
        <v>1322.6999510000001</v>
      </c>
      <c r="I215" s="11">
        <f t="shared" si="41"/>
        <v>1385.589966</v>
      </c>
      <c r="J215" s="11">
        <f t="shared" si="41"/>
        <v>1400.380005</v>
      </c>
      <c r="K215" s="11">
        <f t="shared" si="36"/>
        <v>1280</v>
      </c>
      <c r="L215" s="11">
        <f t="shared" si="36"/>
        <v>1267.380005</v>
      </c>
      <c r="M215" s="11">
        <f t="shared" si="36"/>
        <v>1282.829956</v>
      </c>
      <c r="N215" s="11">
        <f t="shared" si="36"/>
        <v>1166.3599850000001</v>
      </c>
      <c r="O215" s="11">
        <f t="shared" si="35"/>
        <v>968.75</v>
      </c>
      <c r="P215" s="11">
        <f t="shared" si="35"/>
        <v>896.23999000000003</v>
      </c>
      <c r="Q215" s="11">
        <f t="shared" si="35"/>
        <v>903.25</v>
      </c>
      <c r="R215" s="11">
        <f t="shared" si="35"/>
        <v>825.88000499999998</v>
      </c>
      <c r="S215" s="11">
        <f t="shared" si="35"/>
        <v>735.09002699999996</v>
      </c>
      <c r="T215" s="11">
        <f t="shared" si="35"/>
        <v>797.86999500000002</v>
      </c>
      <c r="U215" s="12" cm="1">
        <f t="array" ref="U215">quota_mese*SUMPRODUCT(1/C215:T215)</f>
        <v>132.97690195200767</v>
      </c>
      <c r="V215" s="13">
        <f t="shared" si="42"/>
        <v>106098.28009556385</v>
      </c>
      <c r="W215" s="14">
        <f t="shared" si="43"/>
        <v>-0.29267813269624099</v>
      </c>
      <c r="X215" s="13">
        <f t="shared" si="38"/>
        <v>77244.122722495056</v>
      </c>
      <c r="Y215" s="14">
        <f t="shared" si="44"/>
        <v>-0.48503918185003292</v>
      </c>
      <c r="Z215" s="6" t="str">
        <f t="shared" si="39"/>
        <v>Il PAC conviene</v>
      </c>
    </row>
    <row r="216" spans="1:26" x14ac:dyDescent="0.25">
      <c r="A216" s="7">
        <v>39416</v>
      </c>
      <c r="B216" s="8">
        <v>1481.1400149999999</v>
      </c>
      <c r="C216" s="11">
        <f t="shared" si="37"/>
        <v>1481.1400149999999</v>
      </c>
      <c r="D216" s="11">
        <f t="shared" si="40"/>
        <v>1468.3599850000001</v>
      </c>
      <c r="E216" s="11">
        <f t="shared" si="40"/>
        <v>1378.5500489999999</v>
      </c>
      <c r="F216" s="11">
        <f t="shared" si="40"/>
        <v>1330.630005</v>
      </c>
      <c r="G216" s="11">
        <f t="shared" si="40"/>
        <v>1322.6999510000001</v>
      </c>
      <c r="H216" s="11">
        <f t="shared" si="41"/>
        <v>1385.589966</v>
      </c>
      <c r="I216" s="11">
        <f t="shared" si="41"/>
        <v>1400.380005</v>
      </c>
      <c r="J216" s="11">
        <f t="shared" si="41"/>
        <v>1280</v>
      </c>
      <c r="K216" s="11">
        <f t="shared" si="36"/>
        <v>1267.380005</v>
      </c>
      <c r="L216" s="11">
        <f t="shared" si="36"/>
        <v>1282.829956</v>
      </c>
      <c r="M216" s="11">
        <f t="shared" si="36"/>
        <v>1166.3599850000001</v>
      </c>
      <c r="N216" s="11">
        <f t="shared" si="36"/>
        <v>968.75</v>
      </c>
      <c r="O216" s="11">
        <f t="shared" si="35"/>
        <v>896.23999000000003</v>
      </c>
      <c r="P216" s="11">
        <f t="shared" si="35"/>
        <v>903.25</v>
      </c>
      <c r="Q216" s="11">
        <f t="shared" si="35"/>
        <v>825.88000499999998</v>
      </c>
      <c r="R216" s="11">
        <f t="shared" si="35"/>
        <v>735.09002699999996</v>
      </c>
      <c r="S216" s="11">
        <f t="shared" si="35"/>
        <v>797.86999500000002</v>
      </c>
      <c r="T216" s="11">
        <f t="shared" si="35"/>
        <v>872.80999799999995</v>
      </c>
      <c r="U216" s="12" cm="1">
        <f t="array" ref="U216">quota_mese*SUMPRODUCT(1/C216:T216)</f>
        <v>137.14611257516756</v>
      </c>
      <c r="V216" s="13">
        <f t="shared" si="42"/>
        <v>119702.49824243977</v>
      </c>
      <c r="W216" s="14">
        <f t="shared" si="43"/>
        <v>-0.2019833450504015</v>
      </c>
      <c r="X216" s="13">
        <f t="shared" si="38"/>
        <v>88392.385847464931</v>
      </c>
      <c r="Y216" s="14">
        <f t="shared" si="44"/>
        <v>-0.41071742768356712</v>
      </c>
      <c r="Z216" s="6" t="str">
        <f t="shared" si="39"/>
        <v>Il PAC conviene</v>
      </c>
    </row>
    <row r="217" spans="1:26" x14ac:dyDescent="0.25">
      <c r="A217" s="7">
        <v>39447</v>
      </c>
      <c r="B217" s="8">
        <v>1468.3599850000001</v>
      </c>
      <c r="C217" s="11">
        <f t="shared" si="37"/>
        <v>1468.3599850000001</v>
      </c>
      <c r="D217" s="11">
        <f t="shared" si="40"/>
        <v>1378.5500489999999</v>
      </c>
      <c r="E217" s="11">
        <f t="shared" si="40"/>
        <v>1330.630005</v>
      </c>
      <c r="F217" s="11">
        <f t="shared" si="40"/>
        <v>1322.6999510000001</v>
      </c>
      <c r="G217" s="11">
        <f t="shared" si="40"/>
        <v>1385.589966</v>
      </c>
      <c r="H217" s="11">
        <f t="shared" si="41"/>
        <v>1400.380005</v>
      </c>
      <c r="I217" s="11">
        <f t="shared" si="41"/>
        <v>1280</v>
      </c>
      <c r="J217" s="11">
        <f t="shared" si="41"/>
        <v>1267.380005</v>
      </c>
      <c r="K217" s="11">
        <f t="shared" si="36"/>
        <v>1282.829956</v>
      </c>
      <c r="L217" s="11">
        <f t="shared" si="36"/>
        <v>1166.3599850000001</v>
      </c>
      <c r="M217" s="11">
        <f t="shared" si="36"/>
        <v>968.75</v>
      </c>
      <c r="N217" s="11">
        <f t="shared" si="36"/>
        <v>896.23999000000003</v>
      </c>
      <c r="O217" s="11">
        <f t="shared" si="35"/>
        <v>903.25</v>
      </c>
      <c r="P217" s="11">
        <f t="shared" si="35"/>
        <v>825.88000499999998</v>
      </c>
      <c r="Q217" s="11">
        <f t="shared" si="35"/>
        <v>735.09002699999996</v>
      </c>
      <c r="R217" s="11">
        <f t="shared" si="35"/>
        <v>797.86999500000002</v>
      </c>
      <c r="S217" s="11">
        <f t="shared" si="35"/>
        <v>872.80999799999995</v>
      </c>
      <c r="T217" s="11">
        <f t="shared" si="35"/>
        <v>919.14001499999995</v>
      </c>
      <c r="U217" s="12" cm="1">
        <f t="array" ref="U217">quota_mese*SUMPRODUCT(1/C217:T217)</f>
        <v>140.58626179345541</v>
      </c>
      <c r="V217" s="13">
        <f t="shared" si="42"/>
        <v>129218.45877363053</v>
      </c>
      <c r="W217" s="14">
        <f t="shared" si="43"/>
        <v>-0.13854360817579647</v>
      </c>
      <c r="X217" s="13">
        <f t="shared" si="38"/>
        <v>93894.551512175662</v>
      </c>
      <c r="Y217" s="14">
        <f t="shared" si="44"/>
        <v>-0.37403632325216229</v>
      </c>
      <c r="Z217" s="6" t="str">
        <f t="shared" si="39"/>
        <v>Il PAC conviene</v>
      </c>
    </row>
    <row r="218" spans="1:26" x14ac:dyDescent="0.25">
      <c r="A218" s="7">
        <v>39478</v>
      </c>
      <c r="B218" s="8">
        <v>1378.5500489999999</v>
      </c>
      <c r="C218" s="11">
        <f t="shared" si="37"/>
        <v>1378.5500489999999</v>
      </c>
      <c r="D218" s="11">
        <f t="shared" si="40"/>
        <v>1330.630005</v>
      </c>
      <c r="E218" s="11">
        <f t="shared" si="40"/>
        <v>1322.6999510000001</v>
      </c>
      <c r="F218" s="11">
        <f t="shared" si="40"/>
        <v>1385.589966</v>
      </c>
      <c r="G218" s="11">
        <f t="shared" si="40"/>
        <v>1400.380005</v>
      </c>
      <c r="H218" s="11">
        <f t="shared" si="41"/>
        <v>1280</v>
      </c>
      <c r="I218" s="11">
        <f t="shared" si="41"/>
        <v>1267.380005</v>
      </c>
      <c r="J218" s="11">
        <f t="shared" si="41"/>
        <v>1282.829956</v>
      </c>
      <c r="K218" s="11">
        <f t="shared" si="36"/>
        <v>1166.3599850000001</v>
      </c>
      <c r="L218" s="11">
        <f t="shared" si="36"/>
        <v>968.75</v>
      </c>
      <c r="M218" s="11">
        <f t="shared" si="36"/>
        <v>896.23999000000003</v>
      </c>
      <c r="N218" s="11">
        <f t="shared" si="36"/>
        <v>903.25</v>
      </c>
      <c r="O218" s="11">
        <f t="shared" si="35"/>
        <v>825.88000499999998</v>
      </c>
      <c r="P218" s="11">
        <f t="shared" si="35"/>
        <v>735.09002699999996</v>
      </c>
      <c r="Q218" s="11">
        <f t="shared" si="35"/>
        <v>797.86999500000002</v>
      </c>
      <c r="R218" s="11">
        <f t="shared" si="35"/>
        <v>872.80999799999995</v>
      </c>
      <c r="S218" s="11">
        <f t="shared" si="35"/>
        <v>919.14001499999995</v>
      </c>
      <c r="T218" s="11">
        <f t="shared" si="35"/>
        <v>919.32000700000003</v>
      </c>
      <c r="U218" s="12" cm="1">
        <f t="array" ref="U218">quota_mese*SUMPRODUCT(1/C218:T218)</f>
        <v>143.97566682570883</v>
      </c>
      <c r="V218" s="13">
        <f t="shared" si="42"/>
        <v>132359.71103404032</v>
      </c>
      <c r="W218" s="14">
        <f t="shared" si="43"/>
        <v>-0.11760192643973122</v>
      </c>
      <c r="X218" s="13">
        <f t="shared" si="38"/>
        <v>100031.18940079919</v>
      </c>
      <c r="Y218" s="14">
        <f t="shared" si="44"/>
        <v>-0.33312540399467205</v>
      </c>
      <c r="Z218" s="6" t="str">
        <f t="shared" si="39"/>
        <v>Il PAC conviene</v>
      </c>
    </row>
    <row r="219" spans="1:26" x14ac:dyDescent="0.25">
      <c r="A219" s="7">
        <v>39507</v>
      </c>
      <c r="B219" s="8">
        <v>1330.630005</v>
      </c>
      <c r="C219" s="11">
        <f t="shared" si="37"/>
        <v>1330.630005</v>
      </c>
      <c r="D219" s="11">
        <f t="shared" si="40"/>
        <v>1322.6999510000001</v>
      </c>
      <c r="E219" s="11">
        <f t="shared" si="40"/>
        <v>1385.589966</v>
      </c>
      <c r="F219" s="11">
        <f t="shared" si="40"/>
        <v>1400.380005</v>
      </c>
      <c r="G219" s="11">
        <f t="shared" si="40"/>
        <v>1280</v>
      </c>
      <c r="H219" s="11">
        <f t="shared" si="41"/>
        <v>1267.380005</v>
      </c>
      <c r="I219" s="11">
        <f t="shared" si="41"/>
        <v>1282.829956</v>
      </c>
      <c r="J219" s="11">
        <f t="shared" si="41"/>
        <v>1166.3599850000001</v>
      </c>
      <c r="K219" s="11">
        <f t="shared" si="36"/>
        <v>968.75</v>
      </c>
      <c r="L219" s="11">
        <f t="shared" si="36"/>
        <v>896.23999000000003</v>
      </c>
      <c r="M219" s="11">
        <f t="shared" si="36"/>
        <v>903.25</v>
      </c>
      <c r="N219" s="11">
        <f t="shared" si="36"/>
        <v>825.88000499999998</v>
      </c>
      <c r="O219" s="11">
        <f t="shared" si="35"/>
        <v>735.09002699999996</v>
      </c>
      <c r="P219" s="11">
        <f t="shared" si="35"/>
        <v>797.86999500000002</v>
      </c>
      <c r="Q219" s="11">
        <f t="shared" si="35"/>
        <v>872.80999799999995</v>
      </c>
      <c r="R219" s="11">
        <f t="shared" si="35"/>
        <v>919.14001499999995</v>
      </c>
      <c r="S219" s="11">
        <f t="shared" si="35"/>
        <v>919.32000700000003</v>
      </c>
      <c r="T219" s="11">
        <f t="shared" si="35"/>
        <v>987.47997999999995</v>
      </c>
      <c r="U219" s="12" cm="1">
        <f t="array" ref="U219">quota_mese*SUMPRODUCT(1/C219:T219)</f>
        <v>146.36965772078889</v>
      </c>
      <c r="V219" s="13">
        <f t="shared" si="42"/>
        <v>144537.10667873145</v>
      </c>
      <c r="W219" s="14">
        <f t="shared" si="43"/>
        <v>-3.6419288808457018E-2</v>
      </c>
      <c r="X219" s="13">
        <f t="shared" si="38"/>
        <v>111317.1929412489</v>
      </c>
      <c r="Y219" s="14">
        <f t="shared" si="44"/>
        <v>-0.25788538039167397</v>
      </c>
      <c r="Z219" s="6" t="str">
        <f t="shared" si="39"/>
        <v>Il PAC conviene</v>
      </c>
    </row>
    <row r="220" spans="1:26" x14ac:dyDescent="0.25">
      <c r="A220" s="7">
        <v>39538</v>
      </c>
      <c r="B220" s="8">
        <v>1322.6999510000001</v>
      </c>
      <c r="C220" s="11">
        <f t="shared" si="37"/>
        <v>1322.6999510000001</v>
      </c>
      <c r="D220" s="11">
        <f t="shared" si="40"/>
        <v>1385.589966</v>
      </c>
      <c r="E220" s="11">
        <f t="shared" si="40"/>
        <v>1400.380005</v>
      </c>
      <c r="F220" s="11">
        <f t="shared" si="40"/>
        <v>1280</v>
      </c>
      <c r="G220" s="11">
        <f t="shared" si="40"/>
        <v>1267.380005</v>
      </c>
      <c r="H220" s="11">
        <f t="shared" si="41"/>
        <v>1282.829956</v>
      </c>
      <c r="I220" s="11">
        <f t="shared" si="41"/>
        <v>1166.3599850000001</v>
      </c>
      <c r="J220" s="11">
        <f t="shared" si="41"/>
        <v>968.75</v>
      </c>
      <c r="K220" s="11">
        <f t="shared" si="36"/>
        <v>896.23999000000003</v>
      </c>
      <c r="L220" s="11">
        <f t="shared" si="36"/>
        <v>903.25</v>
      </c>
      <c r="M220" s="11">
        <f t="shared" si="36"/>
        <v>825.88000499999998</v>
      </c>
      <c r="N220" s="11">
        <f t="shared" si="36"/>
        <v>735.09002699999996</v>
      </c>
      <c r="O220" s="11">
        <f t="shared" si="35"/>
        <v>797.86999500000002</v>
      </c>
      <c r="P220" s="11">
        <f t="shared" si="35"/>
        <v>872.80999799999995</v>
      </c>
      <c r="Q220" s="11">
        <f t="shared" si="35"/>
        <v>919.14001499999995</v>
      </c>
      <c r="R220" s="11">
        <f t="shared" si="35"/>
        <v>919.32000700000003</v>
      </c>
      <c r="S220" s="11">
        <f t="shared" si="35"/>
        <v>987.47997999999995</v>
      </c>
      <c r="T220" s="11">
        <f t="shared" si="35"/>
        <v>1020.619995</v>
      </c>
      <c r="U220" s="12" cm="1">
        <f t="array" ref="U220">quota_mese*SUMPRODUCT(1/C220:T220)</f>
        <v>148.27193178345706</v>
      </c>
      <c r="V220" s="13">
        <f t="shared" si="42"/>
        <v>151329.29827547231</v>
      </c>
      <c r="W220" s="14">
        <f t="shared" si="43"/>
        <v>8.8619885031486767E-3</v>
      </c>
      <c r="X220" s="13">
        <f t="shared" si="38"/>
        <v>115742.80254131497</v>
      </c>
      <c r="Y220" s="14">
        <f t="shared" si="44"/>
        <v>-0.22838131639123349</v>
      </c>
      <c r="Z220" s="6" t="str">
        <f t="shared" si="39"/>
        <v>Il PAC conviene</v>
      </c>
    </row>
    <row r="221" spans="1:26" x14ac:dyDescent="0.25">
      <c r="A221" s="7">
        <v>39568</v>
      </c>
      <c r="B221" s="8">
        <v>1385.589966</v>
      </c>
      <c r="C221" s="11">
        <f t="shared" si="37"/>
        <v>1385.589966</v>
      </c>
      <c r="D221" s="11">
        <f t="shared" si="40"/>
        <v>1400.380005</v>
      </c>
      <c r="E221" s="11">
        <f t="shared" si="40"/>
        <v>1280</v>
      </c>
      <c r="F221" s="11">
        <f t="shared" si="40"/>
        <v>1267.380005</v>
      </c>
      <c r="G221" s="11">
        <f t="shared" si="40"/>
        <v>1282.829956</v>
      </c>
      <c r="H221" s="11">
        <f t="shared" si="41"/>
        <v>1166.3599850000001</v>
      </c>
      <c r="I221" s="11">
        <f t="shared" si="41"/>
        <v>968.75</v>
      </c>
      <c r="J221" s="11">
        <f t="shared" si="41"/>
        <v>896.23999000000003</v>
      </c>
      <c r="K221" s="11">
        <f t="shared" si="36"/>
        <v>903.25</v>
      </c>
      <c r="L221" s="11">
        <f t="shared" si="36"/>
        <v>825.88000499999998</v>
      </c>
      <c r="M221" s="11">
        <f t="shared" si="36"/>
        <v>735.09002699999996</v>
      </c>
      <c r="N221" s="11">
        <f t="shared" si="36"/>
        <v>797.86999500000002</v>
      </c>
      <c r="O221" s="11">
        <f t="shared" si="35"/>
        <v>872.80999799999995</v>
      </c>
      <c r="P221" s="11">
        <f t="shared" si="35"/>
        <v>919.14001499999995</v>
      </c>
      <c r="Q221" s="11">
        <f t="shared" si="35"/>
        <v>919.32000700000003</v>
      </c>
      <c r="R221" s="11">
        <f t="shared" si="35"/>
        <v>987.47997999999995</v>
      </c>
      <c r="S221" s="11">
        <f t="shared" si="35"/>
        <v>1020.619995</v>
      </c>
      <c r="T221" s="11">
        <f t="shared" si="35"/>
        <v>1057.079956</v>
      </c>
      <c r="U221" s="12" cm="1">
        <f t="array" ref="U221">quota_mese*SUMPRODUCT(1/C221:T221)</f>
        <v>149.85503905142357</v>
      </c>
      <c r="V221" s="13">
        <f t="shared" si="42"/>
        <v>158408.75808685712</v>
      </c>
      <c r="W221" s="14">
        <f t="shared" si="43"/>
        <v>5.6058387245714103E-2</v>
      </c>
      <c r="X221" s="13">
        <f t="shared" si="38"/>
        <v>114436.44749950506</v>
      </c>
      <c r="Y221" s="14">
        <f t="shared" si="44"/>
        <v>-0.23709035000329959</v>
      </c>
      <c r="Z221" s="6" t="str">
        <f t="shared" si="39"/>
        <v>Il PAC conviene</v>
      </c>
    </row>
    <row r="222" spans="1:26" x14ac:dyDescent="0.25">
      <c r="A222" s="7">
        <v>39598</v>
      </c>
      <c r="B222" s="8">
        <v>1400.380005</v>
      </c>
      <c r="C222" s="11">
        <f t="shared" si="37"/>
        <v>1400.380005</v>
      </c>
      <c r="D222" s="11">
        <f t="shared" si="40"/>
        <v>1280</v>
      </c>
      <c r="E222" s="11">
        <f t="shared" si="40"/>
        <v>1267.380005</v>
      </c>
      <c r="F222" s="11">
        <f t="shared" si="40"/>
        <v>1282.829956</v>
      </c>
      <c r="G222" s="11">
        <f t="shared" si="40"/>
        <v>1166.3599850000001</v>
      </c>
      <c r="H222" s="11">
        <f t="shared" si="41"/>
        <v>968.75</v>
      </c>
      <c r="I222" s="11">
        <f t="shared" si="41"/>
        <v>896.23999000000003</v>
      </c>
      <c r="J222" s="11">
        <f t="shared" si="41"/>
        <v>903.25</v>
      </c>
      <c r="K222" s="11">
        <f t="shared" si="36"/>
        <v>825.88000499999998</v>
      </c>
      <c r="L222" s="11">
        <f t="shared" si="36"/>
        <v>735.09002699999996</v>
      </c>
      <c r="M222" s="11">
        <f t="shared" si="36"/>
        <v>797.86999500000002</v>
      </c>
      <c r="N222" s="11">
        <f t="shared" si="36"/>
        <v>872.80999799999995</v>
      </c>
      <c r="O222" s="11">
        <f t="shared" si="35"/>
        <v>919.14001499999995</v>
      </c>
      <c r="P222" s="11">
        <f t="shared" si="35"/>
        <v>919.32000700000003</v>
      </c>
      <c r="Q222" s="11">
        <f t="shared" si="35"/>
        <v>987.47997999999995</v>
      </c>
      <c r="R222" s="11">
        <f t="shared" si="35"/>
        <v>1020.619995</v>
      </c>
      <c r="S222" s="11">
        <f t="shared" si="35"/>
        <v>1057.079956</v>
      </c>
      <c r="T222" s="11">
        <f t="shared" si="35"/>
        <v>1036.1899410000001</v>
      </c>
      <c r="U222" s="12" cm="1">
        <f t="array" ref="U222">quota_mese*SUMPRODUCT(1/C222:T222)</f>
        <v>151.88303733939185</v>
      </c>
      <c r="V222" s="13">
        <f t="shared" si="42"/>
        <v>157379.67549960525</v>
      </c>
      <c r="W222" s="14">
        <f t="shared" si="43"/>
        <v>4.9197836664034877E-2</v>
      </c>
      <c r="X222" s="13">
        <f t="shared" si="38"/>
        <v>110990.22450695447</v>
      </c>
      <c r="Y222" s="14">
        <f t="shared" si="44"/>
        <v>-0.26006516995363682</v>
      </c>
      <c r="Z222" s="6" t="str">
        <f t="shared" si="39"/>
        <v>Il PAC conviene</v>
      </c>
    </row>
    <row r="223" spans="1:26" x14ac:dyDescent="0.25">
      <c r="A223" s="7">
        <v>39629</v>
      </c>
      <c r="B223" s="8">
        <v>1280</v>
      </c>
      <c r="C223" s="11">
        <f t="shared" si="37"/>
        <v>1280</v>
      </c>
      <c r="D223" s="11">
        <f t="shared" si="40"/>
        <v>1267.380005</v>
      </c>
      <c r="E223" s="11">
        <f t="shared" si="40"/>
        <v>1282.829956</v>
      </c>
      <c r="F223" s="11">
        <f t="shared" si="40"/>
        <v>1166.3599850000001</v>
      </c>
      <c r="G223" s="11">
        <f t="shared" si="40"/>
        <v>968.75</v>
      </c>
      <c r="H223" s="11">
        <f t="shared" si="41"/>
        <v>896.23999000000003</v>
      </c>
      <c r="I223" s="11">
        <f t="shared" si="41"/>
        <v>903.25</v>
      </c>
      <c r="J223" s="11">
        <f t="shared" si="41"/>
        <v>825.88000499999998</v>
      </c>
      <c r="K223" s="11">
        <f t="shared" si="36"/>
        <v>735.09002699999996</v>
      </c>
      <c r="L223" s="11">
        <f t="shared" si="36"/>
        <v>797.86999500000002</v>
      </c>
      <c r="M223" s="11">
        <f t="shared" si="36"/>
        <v>872.80999799999995</v>
      </c>
      <c r="N223" s="11">
        <f t="shared" si="36"/>
        <v>919.14001499999995</v>
      </c>
      <c r="O223" s="11">
        <f t="shared" si="35"/>
        <v>919.32000700000003</v>
      </c>
      <c r="P223" s="11">
        <f t="shared" si="35"/>
        <v>987.47997999999995</v>
      </c>
      <c r="Q223" s="11">
        <f t="shared" si="35"/>
        <v>1020.619995</v>
      </c>
      <c r="R223" s="11">
        <f t="shared" si="35"/>
        <v>1057.079956</v>
      </c>
      <c r="S223" s="11">
        <f t="shared" si="35"/>
        <v>1036.1899410000001</v>
      </c>
      <c r="T223" s="11">
        <f t="shared" si="35"/>
        <v>1095.630005</v>
      </c>
      <c r="U223" s="12" cm="1">
        <f t="array" ref="U223">quota_mese*SUMPRODUCT(1/C223:T223)</f>
        <v>153.53824561763938</v>
      </c>
      <c r="V223" s="13">
        <f t="shared" si="42"/>
        <v>168221.10881374546</v>
      </c>
      <c r="W223" s="14">
        <f t="shared" si="43"/>
        <v>0.12147405875830319</v>
      </c>
      <c r="X223" s="13">
        <f t="shared" si="38"/>
        <v>128394.14121093749</v>
      </c>
      <c r="Y223" s="14">
        <f t="shared" si="44"/>
        <v>-0.14403905859374999</v>
      </c>
      <c r="Z223" s="6" t="str">
        <f t="shared" si="39"/>
        <v>Il PAC conviene</v>
      </c>
    </row>
    <row r="224" spans="1:26" x14ac:dyDescent="0.25">
      <c r="A224" s="7">
        <v>39660</v>
      </c>
      <c r="B224" s="8">
        <v>1267.380005</v>
      </c>
      <c r="C224" s="11">
        <f t="shared" si="37"/>
        <v>1267.380005</v>
      </c>
      <c r="D224" s="11">
        <f t="shared" si="40"/>
        <v>1282.829956</v>
      </c>
      <c r="E224" s="11">
        <f t="shared" si="40"/>
        <v>1166.3599850000001</v>
      </c>
      <c r="F224" s="11">
        <f t="shared" si="40"/>
        <v>968.75</v>
      </c>
      <c r="G224" s="11">
        <f t="shared" si="40"/>
        <v>896.23999000000003</v>
      </c>
      <c r="H224" s="11">
        <f t="shared" si="41"/>
        <v>903.25</v>
      </c>
      <c r="I224" s="11">
        <f t="shared" si="41"/>
        <v>825.88000499999998</v>
      </c>
      <c r="J224" s="11">
        <f t="shared" si="41"/>
        <v>735.09002699999996</v>
      </c>
      <c r="K224" s="11">
        <f t="shared" si="36"/>
        <v>797.86999500000002</v>
      </c>
      <c r="L224" s="11">
        <f t="shared" si="36"/>
        <v>872.80999799999995</v>
      </c>
      <c r="M224" s="11">
        <f t="shared" si="36"/>
        <v>919.14001499999995</v>
      </c>
      <c r="N224" s="11">
        <f t="shared" si="36"/>
        <v>919.32000700000003</v>
      </c>
      <c r="O224" s="11">
        <f t="shared" si="35"/>
        <v>987.47997999999995</v>
      </c>
      <c r="P224" s="11">
        <f t="shared" si="35"/>
        <v>1020.619995</v>
      </c>
      <c r="Q224" s="11">
        <f t="shared" si="35"/>
        <v>1057.079956</v>
      </c>
      <c r="R224" s="11">
        <f t="shared" si="35"/>
        <v>1036.1899410000001</v>
      </c>
      <c r="S224" s="11">
        <f t="shared" si="35"/>
        <v>1095.630005</v>
      </c>
      <c r="T224" s="11">
        <f t="shared" si="35"/>
        <v>1115.099976</v>
      </c>
      <c r="U224" s="12" cm="1">
        <f t="array" ref="U224">quota_mese*SUMPRODUCT(1/C224:T224)</f>
        <v>154.501000426795</v>
      </c>
      <c r="V224" s="13">
        <f t="shared" si="42"/>
        <v>172284.0618678951</v>
      </c>
      <c r="W224" s="14">
        <f t="shared" si="43"/>
        <v>0.14856041245263407</v>
      </c>
      <c r="X224" s="13">
        <f t="shared" si="38"/>
        <v>131976.98854338482</v>
      </c>
      <c r="Y224" s="14">
        <f t="shared" si="44"/>
        <v>-0.12015340971076782</v>
      </c>
      <c r="Z224" s="6" t="str">
        <f t="shared" si="39"/>
        <v>Il PAC conviene</v>
      </c>
    </row>
    <row r="225" spans="1:26" x14ac:dyDescent="0.25">
      <c r="A225" s="7">
        <v>39689</v>
      </c>
      <c r="B225" s="8">
        <v>1282.829956</v>
      </c>
      <c r="C225" s="11">
        <f t="shared" si="37"/>
        <v>1282.829956</v>
      </c>
      <c r="D225" s="11">
        <f t="shared" si="40"/>
        <v>1166.3599850000001</v>
      </c>
      <c r="E225" s="11">
        <f t="shared" si="40"/>
        <v>968.75</v>
      </c>
      <c r="F225" s="11">
        <f t="shared" si="40"/>
        <v>896.23999000000003</v>
      </c>
      <c r="G225" s="11">
        <f t="shared" si="40"/>
        <v>903.25</v>
      </c>
      <c r="H225" s="11">
        <f t="shared" si="41"/>
        <v>825.88000499999998</v>
      </c>
      <c r="I225" s="11">
        <f t="shared" si="41"/>
        <v>735.09002699999996</v>
      </c>
      <c r="J225" s="11">
        <f t="shared" si="41"/>
        <v>797.86999500000002</v>
      </c>
      <c r="K225" s="11">
        <f t="shared" si="36"/>
        <v>872.80999799999995</v>
      </c>
      <c r="L225" s="11">
        <f t="shared" si="36"/>
        <v>919.14001499999995</v>
      </c>
      <c r="M225" s="11">
        <f t="shared" si="36"/>
        <v>919.32000700000003</v>
      </c>
      <c r="N225" s="11">
        <f t="shared" si="36"/>
        <v>987.47997999999995</v>
      </c>
      <c r="O225" s="11">
        <f t="shared" si="35"/>
        <v>1020.619995</v>
      </c>
      <c r="P225" s="11">
        <f t="shared" si="35"/>
        <v>1057.079956</v>
      </c>
      <c r="Q225" s="11">
        <f t="shared" si="35"/>
        <v>1036.1899410000001</v>
      </c>
      <c r="R225" s="11">
        <f t="shared" si="35"/>
        <v>1095.630005</v>
      </c>
      <c r="S225" s="11">
        <f t="shared" si="35"/>
        <v>1115.099976</v>
      </c>
      <c r="T225" s="11">
        <f t="shared" si="35"/>
        <v>1073.869995</v>
      </c>
      <c r="U225" s="12" cm="1">
        <f t="array" ref="U225">quota_mese*SUMPRODUCT(1/C225:T225)</f>
        <v>155.68585112900308</v>
      </c>
      <c r="V225" s="13">
        <f t="shared" si="42"/>
        <v>167186.3641734733</v>
      </c>
      <c r="W225" s="14">
        <f t="shared" si="43"/>
        <v>0.1145757611564886</v>
      </c>
      <c r="X225" s="13">
        <f t="shared" si="38"/>
        <v>125566.52461739052</v>
      </c>
      <c r="Y225" s="14">
        <f t="shared" si="44"/>
        <v>-0.16288983588406325</v>
      </c>
      <c r="Z225" s="6" t="str">
        <f t="shared" si="39"/>
        <v>Il PAC conviene</v>
      </c>
    </row>
    <row r="226" spans="1:26" x14ac:dyDescent="0.25">
      <c r="A226" s="7">
        <v>39721</v>
      </c>
      <c r="B226" s="8">
        <v>1166.3599850000001</v>
      </c>
      <c r="C226" s="11">
        <f t="shared" si="37"/>
        <v>1166.3599850000001</v>
      </c>
      <c r="D226" s="11">
        <f t="shared" si="40"/>
        <v>968.75</v>
      </c>
      <c r="E226" s="11">
        <f t="shared" si="40"/>
        <v>896.23999000000003</v>
      </c>
      <c r="F226" s="11">
        <f t="shared" si="40"/>
        <v>903.25</v>
      </c>
      <c r="G226" s="11">
        <f t="shared" si="40"/>
        <v>825.88000499999998</v>
      </c>
      <c r="H226" s="11">
        <f t="shared" si="41"/>
        <v>735.09002699999996</v>
      </c>
      <c r="I226" s="11">
        <f t="shared" si="41"/>
        <v>797.86999500000002</v>
      </c>
      <c r="J226" s="11">
        <f t="shared" si="41"/>
        <v>872.80999799999995</v>
      </c>
      <c r="K226" s="11">
        <f t="shared" si="36"/>
        <v>919.14001499999995</v>
      </c>
      <c r="L226" s="11">
        <f t="shared" si="36"/>
        <v>919.32000700000003</v>
      </c>
      <c r="M226" s="11">
        <f t="shared" si="36"/>
        <v>987.47997999999995</v>
      </c>
      <c r="N226" s="11">
        <f t="shared" si="36"/>
        <v>1020.619995</v>
      </c>
      <c r="O226" s="11">
        <f t="shared" si="35"/>
        <v>1057.079956</v>
      </c>
      <c r="P226" s="11">
        <f t="shared" si="35"/>
        <v>1036.1899410000001</v>
      </c>
      <c r="Q226" s="11">
        <f t="shared" si="35"/>
        <v>1095.630005</v>
      </c>
      <c r="R226" s="11">
        <f t="shared" si="35"/>
        <v>1115.099976</v>
      </c>
      <c r="S226" s="11">
        <f t="shared" si="35"/>
        <v>1073.869995</v>
      </c>
      <c r="T226" s="11">
        <f t="shared" si="35"/>
        <v>1104.48999</v>
      </c>
      <c r="U226" s="12" cm="1">
        <f t="array" ref="U226">quota_mese*SUMPRODUCT(1/C226:T226)</f>
        <v>156.73475709702296</v>
      </c>
      <c r="V226" s="13">
        <f t="shared" si="42"/>
        <v>173111.97029874334</v>
      </c>
      <c r="W226" s="14">
        <f t="shared" si="43"/>
        <v>0.1540798019916223</v>
      </c>
      <c r="X226" s="13">
        <f t="shared" si="38"/>
        <v>142043.19475174724</v>
      </c>
      <c r="Y226" s="14">
        <f t="shared" si="44"/>
        <v>-5.3045368321685049E-2</v>
      </c>
      <c r="Z226" s="6" t="str">
        <f t="shared" si="39"/>
        <v>Il PAC conviene</v>
      </c>
    </row>
    <row r="227" spans="1:26" x14ac:dyDescent="0.25">
      <c r="A227" s="7">
        <v>39752</v>
      </c>
      <c r="B227" s="8">
        <v>968.75</v>
      </c>
      <c r="C227" s="11">
        <f t="shared" si="37"/>
        <v>968.75</v>
      </c>
      <c r="D227" s="11">
        <f t="shared" si="40"/>
        <v>896.23999000000003</v>
      </c>
      <c r="E227" s="11">
        <f t="shared" si="40"/>
        <v>903.25</v>
      </c>
      <c r="F227" s="11">
        <f t="shared" si="40"/>
        <v>825.88000499999998</v>
      </c>
      <c r="G227" s="11">
        <f t="shared" si="40"/>
        <v>735.09002699999996</v>
      </c>
      <c r="H227" s="11">
        <f t="shared" si="41"/>
        <v>797.86999500000002</v>
      </c>
      <c r="I227" s="11">
        <f t="shared" si="41"/>
        <v>872.80999799999995</v>
      </c>
      <c r="J227" s="11">
        <f t="shared" si="41"/>
        <v>919.14001499999995</v>
      </c>
      <c r="K227" s="11">
        <f t="shared" si="36"/>
        <v>919.32000700000003</v>
      </c>
      <c r="L227" s="11">
        <f t="shared" si="36"/>
        <v>987.47997999999995</v>
      </c>
      <c r="M227" s="11">
        <f t="shared" si="36"/>
        <v>1020.619995</v>
      </c>
      <c r="N227" s="11">
        <f t="shared" si="36"/>
        <v>1057.079956</v>
      </c>
      <c r="O227" s="11">
        <f t="shared" si="35"/>
        <v>1036.1899410000001</v>
      </c>
      <c r="P227" s="11">
        <f t="shared" si="35"/>
        <v>1095.630005</v>
      </c>
      <c r="Q227" s="11">
        <f t="shared" si="35"/>
        <v>1115.099976</v>
      </c>
      <c r="R227" s="11">
        <f t="shared" si="35"/>
        <v>1073.869995</v>
      </c>
      <c r="S227" s="11">
        <f t="shared" si="35"/>
        <v>1104.48999</v>
      </c>
      <c r="T227" s="11">
        <f t="shared" si="35"/>
        <v>1169.4300539999999</v>
      </c>
      <c r="U227" s="12" cm="1">
        <f t="array" ref="U227">quota_mese*SUMPRODUCT(1/C227:T227)</f>
        <v>156.71600024173304</v>
      </c>
      <c r="V227" s="13">
        <f t="shared" si="42"/>
        <v>183268.40062535388</v>
      </c>
      <c r="W227" s="14">
        <f t="shared" si="43"/>
        <v>0.22178933750235919</v>
      </c>
      <c r="X227" s="13">
        <f t="shared" si="38"/>
        <v>181073.04061935484</v>
      </c>
      <c r="Y227" s="14">
        <f t="shared" si="44"/>
        <v>0.20715360412903228</v>
      </c>
      <c r="Z227" s="6" t="str">
        <f t="shared" si="39"/>
        <v>In Linea</v>
      </c>
    </row>
    <row r="228" spans="1:26" x14ac:dyDescent="0.25">
      <c r="A228" s="7">
        <v>39780</v>
      </c>
      <c r="B228" s="8">
        <v>896.23999000000003</v>
      </c>
      <c r="C228" s="11">
        <f t="shared" si="37"/>
        <v>896.23999000000003</v>
      </c>
      <c r="D228" s="11">
        <f t="shared" si="40"/>
        <v>903.25</v>
      </c>
      <c r="E228" s="11">
        <f t="shared" si="40"/>
        <v>825.88000499999998</v>
      </c>
      <c r="F228" s="11">
        <f t="shared" si="40"/>
        <v>735.09002699999996</v>
      </c>
      <c r="G228" s="11">
        <f t="shared" si="40"/>
        <v>797.86999500000002</v>
      </c>
      <c r="H228" s="11">
        <f t="shared" si="41"/>
        <v>872.80999799999995</v>
      </c>
      <c r="I228" s="11">
        <f t="shared" si="41"/>
        <v>919.14001499999995</v>
      </c>
      <c r="J228" s="11">
        <f t="shared" si="41"/>
        <v>919.32000700000003</v>
      </c>
      <c r="K228" s="11">
        <f t="shared" si="36"/>
        <v>987.47997999999995</v>
      </c>
      <c r="L228" s="11">
        <f t="shared" si="36"/>
        <v>1020.619995</v>
      </c>
      <c r="M228" s="11">
        <f t="shared" si="36"/>
        <v>1057.079956</v>
      </c>
      <c r="N228" s="11">
        <f t="shared" si="36"/>
        <v>1036.1899410000001</v>
      </c>
      <c r="O228" s="11">
        <f t="shared" si="35"/>
        <v>1095.630005</v>
      </c>
      <c r="P228" s="11">
        <f t="shared" si="35"/>
        <v>1115.099976</v>
      </c>
      <c r="Q228" s="11">
        <f t="shared" si="35"/>
        <v>1073.869995</v>
      </c>
      <c r="R228" s="11">
        <f t="shared" si="35"/>
        <v>1104.48999</v>
      </c>
      <c r="S228" s="11">
        <f t="shared" si="35"/>
        <v>1169.4300539999999</v>
      </c>
      <c r="T228" s="11">
        <f t="shared" si="35"/>
        <v>1186.6899410000001</v>
      </c>
      <c r="U228" s="12" cm="1">
        <f t="array" ref="U228">quota_mese*SUMPRODUCT(1/C228:T228)</f>
        <v>155.13618388375048</v>
      </c>
      <c r="V228" s="13">
        <f t="shared" si="42"/>
        <v>184098.54889997302</v>
      </c>
      <c r="W228" s="14">
        <f t="shared" si="43"/>
        <v>0.22732365933315335</v>
      </c>
      <c r="X228" s="13">
        <f t="shared" si="38"/>
        <v>198611.41338939808</v>
      </c>
      <c r="Y228" s="14">
        <f t="shared" si="44"/>
        <v>0.32407608926265374</v>
      </c>
      <c r="Z228" s="6" t="str">
        <f t="shared" si="39"/>
        <v>Il PAC NON conviene</v>
      </c>
    </row>
    <row r="229" spans="1:26" x14ac:dyDescent="0.25">
      <c r="A229" s="7">
        <v>39813</v>
      </c>
      <c r="B229" s="8">
        <v>903.25</v>
      </c>
      <c r="C229" s="11">
        <f t="shared" si="37"/>
        <v>903.25</v>
      </c>
      <c r="D229" s="11">
        <f t="shared" si="40"/>
        <v>825.88000499999998</v>
      </c>
      <c r="E229" s="11">
        <f t="shared" si="40"/>
        <v>735.09002699999996</v>
      </c>
      <c r="F229" s="11">
        <f t="shared" si="40"/>
        <v>797.86999500000002</v>
      </c>
      <c r="G229" s="11">
        <f t="shared" si="40"/>
        <v>872.80999799999995</v>
      </c>
      <c r="H229" s="11">
        <f t="shared" si="41"/>
        <v>919.14001499999995</v>
      </c>
      <c r="I229" s="11">
        <f t="shared" si="41"/>
        <v>919.32000700000003</v>
      </c>
      <c r="J229" s="11">
        <f t="shared" si="41"/>
        <v>987.47997999999995</v>
      </c>
      <c r="K229" s="11">
        <f t="shared" si="36"/>
        <v>1020.619995</v>
      </c>
      <c r="L229" s="11">
        <f t="shared" si="36"/>
        <v>1057.079956</v>
      </c>
      <c r="M229" s="11">
        <f t="shared" si="36"/>
        <v>1036.1899410000001</v>
      </c>
      <c r="N229" s="11">
        <f t="shared" si="36"/>
        <v>1095.630005</v>
      </c>
      <c r="O229" s="11">
        <f t="shared" si="35"/>
        <v>1115.099976</v>
      </c>
      <c r="P229" s="11">
        <f t="shared" si="35"/>
        <v>1073.869995</v>
      </c>
      <c r="Q229" s="11">
        <f t="shared" si="35"/>
        <v>1104.48999</v>
      </c>
      <c r="R229" s="11">
        <f t="shared" si="35"/>
        <v>1169.4300539999999</v>
      </c>
      <c r="S229" s="11">
        <f t="shared" si="35"/>
        <v>1186.6899410000001</v>
      </c>
      <c r="T229" s="11">
        <f t="shared" si="35"/>
        <v>1089.410034</v>
      </c>
      <c r="U229" s="12" cm="1">
        <f t="array" ref="U229">quota_mese*SUMPRODUCT(1/C229:T229)</f>
        <v>153.4874793069207</v>
      </c>
      <c r="V229" s="13">
        <f t="shared" si="42"/>
        <v>167210.80005032677</v>
      </c>
      <c r="W229" s="14">
        <f t="shared" si="43"/>
        <v>0.11473866700217838</v>
      </c>
      <c r="X229" s="13">
        <f t="shared" si="38"/>
        <v>180915.03470799889</v>
      </c>
      <c r="Y229" s="14">
        <f t="shared" si="44"/>
        <v>0.20610023138665934</v>
      </c>
      <c r="Z229" s="6" t="str">
        <f t="shared" si="39"/>
        <v>Il PAC NON conviene</v>
      </c>
    </row>
    <row r="230" spans="1:26" x14ac:dyDescent="0.25">
      <c r="A230" s="7">
        <v>39843</v>
      </c>
      <c r="B230" s="8">
        <v>825.88000499999998</v>
      </c>
      <c r="C230" s="11">
        <f t="shared" si="37"/>
        <v>825.88000499999998</v>
      </c>
      <c r="D230" s="11">
        <f t="shared" si="40"/>
        <v>735.09002699999996</v>
      </c>
      <c r="E230" s="11">
        <f t="shared" si="40"/>
        <v>797.86999500000002</v>
      </c>
      <c r="F230" s="11">
        <f t="shared" si="40"/>
        <v>872.80999799999995</v>
      </c>
      <c r="G230" s="11">
        <f t="shared" si="40"/>
        <v>919.14001499999995</v>
      </c>
      <c r="H230" s="11">
        <f t="shared" si="41"/>
        <v>919.32000700000003</v>
      </c>
      <c r="I230" s="11">
        <f t="shared" si="41"/>
        <v>987.47997999999995</v>
      </c>
      <c r="J230" s="11">
        <f t="shared" si="41"/>
        <v>1020.619995</v>
      </c>
      <c r="K230" s="11">
        <f t="shared" si="36"/>
        <v>1057.079956</v>
      </c>
      <c r="L230" s="11">
        <f t="shared" si="36"/>
        <v>1036.1899410000001</v>
      </c>
      <c r="M230" s="11">
        <f t="shared" si="36"/>
        <v>1095.630005</v>
      </c>
      <c r="N230" s="11">
        <f t="shared" si="36"/>
        <v>1115.099976</v>
      </c>
      <c r="O230" s="11">
        <f t="shared" si="35"/>
        <v>1073.869995</v>
      </c>
      <c r="P230" s="11">
        <f t="shared" si="35"/>
        <v>1104.48999</v>
      </c>
      <c r="Q230" s="11">
        <f t="shared" ref="O230:T272" si="45">P231</f>
        <v>1169.4300539999999</v>
      </c>
      <c r="R230" s="11">
        <f t="shared" si="45"/>
        <v>1186.6899410000001</v>
      </c>
      <c r="S230" s="11">
        <f t="shared" si="45"/>
        <v>1089.410034</v>
      </c>
      <c r="T230" s="11">
        <f t="shared" si="45"/>
        <v>1030.709961</v>
      </c>
      <c r="U230" s="12" cm="1">
        <f t="array" ref="U230">quota_mese*SUMPRODUCT(1/C230:T230)</f>
        <v>152.34657796277978</v>
      </c>
      <c r="V230" s="13">
        <f t="shared" si="42"/>
        <v>157025.1354305002</v>
      </c>
      <c r="W230" s="14">
        <f t="shared" si="43"/>
        <v>4.6834236203334711E-2</v>
      </c>
      <c r="X230" s="13">
        <f t="shared" si="38"/>
        <v>187202.12768681816</v>
      </c>
      <c r="Y230" s="14">
        <f t="shared" si="44"/>
        <v>0.24801418457878777</v>
      </c>
      <c r="Z230" s="6" t="str">
        <f t="shared" si="39"/>
        <v>Il PAC NON conviene</v>
      </c>
    </row>
    <row r="231" spans="1:26" x14ac:dyDescent="0.25">
      <c r="A231" s="7">
        <v>39871</v>
      </c>
      <c r="B231" s="8">
        <v>735.09002699999996</v>
      </c>
      <c r="C231" s="11">
        <f t="shared" si="37"/>
        <v>735.09002699999996</v>
      </c>
      <c r="D231" s="11">
        <f t="shared" si="40"/>
        <v>797.86999500000002</v>
      </c>
      <c r="E231" s="11">
        <f t="shared" si="40"/>
        <v>872.80999799999995</v>
      </c>
      <c r="F231" s="11">
        <f t="shared" si="40"/>
        <v>919.14001499999995</v>
      </c>
      <c r="G231" s="11">
        <f t="shared" si="40"/>
        <v>919.32000700000003</v>
      </c>
      <c r="H231" s="11">
        <f t="shared" si="41"/>
        <v>987.47997999999995</v>
      </c>
      <c r="I231" s="11">
        <f t="shared" si="41"/>
        <v>1020.619995</v>
      </c>
      <c r="J231" s="11">
        <f t="shared" si="41"/>
        <v>1057.079956</v>
      </c>
      <c r="K231" s="11">
        <f t="shared" si="36"/>
        <v>1036.1899410000001</v>
      </c>
      <c r="L231" s="11">
        <f t="shared" si="36"/>
        <v>1095.630005</v>
      </c>
      <c r="M231" s="11">
        <f t="shared" si="36"/>
        <v>1115.099976</v>
      </c>
      <c r="N231" s="11">
        <f t="shared" si="36"/>
        <v>1073.869995</v>
      </c>
      <c r="O231" s="11">
        <f t="shared" si="45"/>
        <v>1104.48999</v>
      </c>
      <c r="P231" s="11">
        <f t="shared" si="45"/>
        <v>1169.4300539999999</v>
      </c>
      <c r="Q231" s="11">
        <f t="shared" si="45"/>
        <v>1186.6899410000001</v>
      </c>
      <c r="R231" s="11">
        <f t="shared" si="45"/>
        <v>1089.410034</v>
      </c>
      <c r="S231" s="11">
        <f t="shared" si="45"/>
        <v>1030.709961</v>
      </c>
      <c r="T231" s="11">
        <f t="shared" si="45"/>
        <v>1101.599976</v>
      </c>
      <c r="U231" s="12" cm="1">
        <f t="array" ref="U231">quota_mese*SUMPRODUCT(1/C231:T231)</f>
        <v>149.82108531476285</v>
      </c>
      <c r="V231" s="13">
        <f t="shared" si="42"/>
        <v>165042.9039870367</v>
      </c>
      <c r="W231" s="14">
        <f t="shared" si="43"/>
        <v>0.10028602658024455</v>
      </c>
      <c r="X231" s="13">
        <f t="shared" si="38"/>
        <v>224788.78821736484</v>
      </c>
      <c r="Y231" s="14">
        <f t="shared" si="44"/>
        <v>0.49859192144909903</v>
      </c>
      <c r="Z231" s="6" t="str">
        <f t="shared" si="39"/>
        <v>Il PAC NON conviene</v>
      </c>
    </row>
    <row r="232" spans="1:26" x14ac:dyDescent="0.25">
      <c r="A232" s="7">
        <v>39903</v>
      </c>
      <c r="B232" s="8">
        <v>797.86999500000002</v>
      </c>
      <c r="C232" s="11">
        <f t="shared" si="37"/>
        <v>797.86999500000002</v>
      </c>
      <c r="D232" s="11">
        <f t="shared" si="40"/>
        <v>872.80999799999995</v>
      </c>
      <c r="E232" s="11">
        <f t="shared" si="40"/>
        <v>919.14001499999995</v>
      </c>
      <c r="F232" s="11">
        <f t="shared" si="40"/>
        <v>919.32000700000003</v>
      </c>
      <c r="G232" s="11">
        <f t="shared" si="40"/>
        <v>987.47997999999995</v>
      </c>
      <c r="H232" s="11">
        <f t="shared" si="41"/>
        <v>1020.619995</v>
      </c>
      <c r="I232" s="11">
        <f t="shared" si="41"/>
        <v>1057.079956</v>
      </c>
      <c r="J232" s="11">
        <f t="shared" si="41"/>
        <v>1036.1899410000001</v>
      </c>
      <c r="K232" s="11">
        <f t="shared" si="36"/>
        <v>1095.630005</v>
      </c>
      <c r="L232" s="11">
        <f t="shared" si="36"/>
        <v>1115.099976</v>
      </c>
      <c r="M232" s="11">
        <f t="shared" si="36"/>
        <v>1073.869995</v>
      </c>
      <c r="N232" s="11">
        <f t="shared" si="36"/>
        <v>1104.48999</v>
      </c>
      <c r="O232" s="11">
        <f t="shared" si="45"/>
        <v>1169.4300539999999</v>
      </c>
      <c r="P232" s="11">
        <f t="shared" si="45"/>
        <v>1186.6899410000001</v>
      </c>
      <c r="Q232" s="11">
        <f t="shared" si="45"/>
        <v>1089.410034</v>
      </c>
      <c r="R232" s="11">
        <f t="shared" si="45"/>
        <v>1030.709961</v>
      </c>
      <c r="S232" s="11">
        <f t="shared" si="45"/>
        <v>1101.599976</v>
      </c>
      <c r="T232" s="11">
        <f t="shared" si="45"/>
        <v>1049.329956</v>
      </c>
      <c r="U232" s="12" cm="1">
        <f t="array" ref="U232">quota_mese*SUMPRODUCT(1/C232:T232)</f>
        <v>146.42618114184566</v>
      </c>
      <c r="V232" s="13">
        <f t="shared" si="42"/>
        <v>153649.37821482093</v>
      </c>
      <c r="W232" s="14">
        <f t="shared" si="43"/>
        <v>2.4329188098806132E-2</v>
      </c>
      <c r="X232" s="13">
        <f t="shared" si="38"/>
        <v>197274.61163644836</v>
      </c>
      <c r="Y232" s="14">
        <f t="shared" si="44"/>
        <v>0.31516407757632248</v>
      </c>
      <c r="Z232" s="6" t="str">
        <f t="shared" si="39"/>
        <v>Il PAC NON conviene</v>
      </c>
    </row>
    <row r="233" spans="1:26" x14ac:dyDescent="0.25">
      <c r="A233" s="7">
        <v>39933</v>
      </c>
      <c r="B233" s="8">
        <v>872.80999799999995</v>
      </c>
      <c r="C233" s="11">
        <f t="shared" si="37"/>
        <v>872.80999799999995</v>
      </c>
      <c r="D233" s="11">
        <f t="shared" si="40"/>
        <v>919.14001499999995</v>
      </c>
      <c r="E233" s="11">
        <f t="shared" si="40"/>
        <v>919.32000700000003</v>
      </c>
      <c r="F233" s="11">
        <f t="shared" si="40"/>
        <v>987.47997999999995</v>
      </c>
      <c r="G233" s="11">
        <f t="shared" si="40"/>
        <v>1020.619995</v>
      </c>
      <c r="H233" s="11">
        <f t="shared" si="41"/>
        <v>1057.079956</v>
      </c>
      <c r="I233" s="11">
        <f t="shared" si="41"/>
        <v>1036.1899410000001</v>
      </c>
      <c r="J233" s="11">
        <f t="shared" si="41"/>
        <v>1095.630005</v>
      </c>
      <c r="K233" s="11">
        <f t="shared" si="36"/>
        <v>1115.099976</v>
      </c>
      <c r="L233" s="11">
        <f t="shared" si="36"/>
        <v>1073.869995</v>
      </c>
      <c r="M233" s="11">
        <f t="shared" si="36"/>
        <v>1104.48999</v>
      </c>
      <c r="N233" s="11">
        <f t="shared" si="36"/>
        <v>1169.4300539999999</v>
      </c>
      <c r="O233" s="11">
        <f t="shared" si="45"/>
        <v>1186.6899410000001</v>
      </c>
      <c r="P233" s="11">
        <f t="shared" si="45"/>
        <v>1089.410034</v>
      </c>
      <c r="Q233" s="11">
        <f t="shared" si="45"/>
        <v>1030.709961</v>
      </c>
      <c r="R233" s="11">
        <f t="shared" si="45"/>
        <v>1101.599976</v>
      </c>
      <c r="S233" s="11">
        <f t="shared" si="45"/>
        <v>1049.329956</v>
      </c>
      <c r="T233" s="11">
        <f t="shared" si="45"/>
        <v>1141.1999510000001</v>
      </c>
      <c r="U233" s="12" cm="1">
        <f t="array" ref="U233">quota_mese*SUMPRODUCT(1/C233:T233)</f>
        <v>143.28396124468526</v>
      </c>
      <c r="V233" s="13">
        <f t="shared" si="42"/>
        <v>163515.64955152074</v>
      </c>
      <c r="W233" s="14">
        <f t="shared" si="43"/>
        <v>9.010433034347165E-2</v>
      </c>
      <c r="X233" s="13">
        <f t="shared" si="38"/>
        <v>196125.15099764019</v>
      </c>
      <c r="Y233" s="14">
        <f t="shared" si="44"/>
        <v>0.30750100665093449</v>
      </c>
      <c r="Z233" s="6" t="str">
        <f t="shared" si="39"/>
        <v>Il PAC NON conviene</v>
      </c>
    </row>
    <row r="234" spans="1:26" x14ac:dyDescent="0.25">
      <c r="A234" s="7">
        <v>39962</v>
      </c>
      <c r="B234" s="8">
        <v>919.14001499999995</v>
      </c>
      <c r="C234" s="11">
        <f t="shared" si="37"/>
        <v>919.14001499999995</v>
      </c>
      <c r="D234" s="11">
        <f t="shared" si="40"/>
        <v>919.32000700000003</v>
      </c>
      <c r="E234" s="11">
        <f t="shared" si="40"/>
        <v>987.47997999999995</v>
      </c>
      <c r="F234" s="11">
        <f t="shared" si="40"/>
        <v>1020.619995</v>
      </c>
      <c r="G234" s="11">
        <f t="shared" si="40"/>
        <v>1057.079956</v>
      </c>
      <c r="H234" s="11">
        <f t="shared" si="41"/>
        <v>1036.1899410000001</v>
      </c>
      <c r="I234" s="11">
        <f t="shared" si="41"/>
        <v>1095.630005</v>
      </c>
      <c r="J234" s="11">
        <f t="shared" si="41"/>
        <v>1115.099976</v>
      </c>
      <c r="K234" s="11">
        <f t="shared" si="36"/>
        <v>1073.869995</v>
      </c>
      <c r="L234" s="11">
        <f t="shared" si="36"/>
        <v>1104.48999</v>
      </c>
      <c r="M234" s="11">
        <f t="shared" si="36"/>
        <v>1169.4300539999999</v>
      </c>
      <c r="N234" s="11">
        <f t="shared" si="36"/>
        <v>1186.6899410000001</v>
      </c>
      <c r="O234" s="11">
        <f t="shared" si="45"/>
        <v>1089.410034</v>
      </c>
      <c r="P234" s="11">
        <f t="shared" si="45"/>
        <v>1030.709961</v>
      </c>
      <c r="Q234" s="11">
        <f t="shared" si="45"/>
        <v>1101.599976</v>
      </c>
      <c r="R234" s="11">
        <f t="shared" si="45"/>
        <v>1049.329956</v>
      </c>
      <c r="S234" s="11">
        <f t="shared" si="45"/>
        <v>1141.1999510000001</v>
      </c>
      <c r="T234" s="11">
        <f t="shared" si="45"/>
        <v>1183.26001</v>
      </c>
      <c r="U234" s="12" cm="1">
        <f t="array" ref="U234">quota_mese*SUMPRODUCT(1/C234:T234)</f>
        <v>140.77894506466691</v>
      </c>
      <c r="V234" s="13">
        <f t="shared" si="42"/>
        <v>166578.09594500723</v>
      </c>
      <c r="W234" s="14">
        <f t="shared" si="43"/>
        <v>0.11052063963338155</v>
      </c>
      <c r="X234" s="13">
        <f t="shared" si="38"/>
        <v>193103.33420746567</v>
      </c>
      <c r="Y234" s="14">
        <f t="shared" si="44"/>
        <v>0.28735556138310447</v>
      </c>
      <c r="Z234" s="6" t="str">
        <f t="shared" si="39"/>
        <v>Il PAC NON conviene</v>
      </c>
    </row>
    <row r="235" spans="1:26" x14ac:dyDescent="0.25">
      <c r="A235" s="7">
        <v>39994</v>
      </c>
      <c r="B235" s="8">
        <v>919.32000700000003</v>
      </c>
      <c r="C235" s="11">
        <f t="shared" si="37"/>
        <v>919.32000700000003</v>
      </c>
      <c r="D235" s="11">
        <f t="shared" si="40"/>
        <v>987.47997999999995</v>
      </c>
      <c r="E235" s="11">
        <f t="shared" si="40"/>
        <v>1020.619995</v>
      </c>
      <c r="F235" s="11">
        <f t="shared" si="40"/>
        <v>1057.079956</v>
      </c>
      <c r="G235" s="11">
        <f t="shared" si="40"/>
        <v>1036.1899410000001</v>
      </c>
      <c r="H235" s="11">
        <f t="shared" si="41"/>
        <v>1095.630005</v>
      </c>
      <c r="I235" s="11">
        <f t="shared" si="41"/>
        <v>1115.099976</v>
      </c>
      <c r="J235" s="11">
        <f t="shared" si="41"/>
        <v>1073.869995</v>
      </c>
      <c r="K235" s="11">
        <f t="shared" si="36"/>
        <v>1104.48999</v>
      </c>
      <c r="L235" s="11">
        <f t="shared" si="36"/>
        <v>1169.4300539999999</v>
      </c>
      <c r="M235" s="11">
        <f t="shared" si="36"/>
        <v>1186.6899410000001</v>
      </c>
      <c r="N235" s="11">
        <f t="shared" si="36"/>
        <v>1089.410034</v>
      </c>
      <c r="O235" s="11">
        <f t="shared" si="45"/>
        <v>1030.709961</v>
      </c>
      <c r="P235" s="11">
        <f t="shared" si="45"/>
        <v>1101.599976</v>
      </c>
      <c r="Q235" s="11">
        <f t="shared" si="45"/>
        <v>1049.329956</v>
      </c>
      <c r="R235" s="11">
        <f t="shared" si="45"/>
        <v>1141.1999510000001</v>
      </c>
      <c r="S235" s="11">
        <f t="shared" si="45"/>
        <v>1183.26001</v>
      </c>
      <c r="T235" s="11">
        <f t="shared" si="45"/>
        <v>1180.5500489999999</v>
      </c>
      <c r="U235" s="12" cm="1">
        <f t="array" ref="U235">quota_mese*SUMPRODUCT(1/C235:T235)</f>
        <v>138.77135549650765</v>
      </c>
      <c r="V235" s="13">
        <f t="shared" si="42"/>
        <v>163826.53053119851</v>
      </c>
      <c r="W235" s="14">
        <f t="shared" si="43"/>
        <v>9.2176870207990147E-2</v>
      </c>
      <c r="X235" s="13">
        <f t="shared" si="38"/>
        <v>192623.35857115744</v>
      </c>
      <c r="Y235" s="14">
        <f t="shared" si="44"/>
        <v>0.28415572380771636</v>
      </c>
      <c r="Z235" s="6" t="str">
        <f t="shared" si="39"/>
        <v>Il PAC NON conviene</v>
      </c>
    </row>
    <row r="236" spans="1:26" x14ac:dyDescent="0.25">
      <c r="A236" s="7">
        <v>40025</v>
      </c>
      <c r="B236" s="8">
        <v>987.47997999999995</v>
      </c>
      <c r="C236" s="11">
        <f t="shared" si="37"/>
        <v>987.47997999999995</v>
      </c>
      <c r="D236" s="11">
        <f t="shared" si="40"/>
        <v>1020.619995</v>
      </c>
      <c r="E236" s="11">
        <f t="shared" si="40"/>
        <v>1057.079956</v>
      </c>
      <c r="F236" s="11">
        <f t="shared" si="40"/>
        <v>1036.1899410000001</v>
      </c>
      <c r="G236" s="11">
        <f t="shared" si="40"/>
        <v>1095.630005</v>
      </c>
      <c r="H236" s="11">
        <f t="shared" si="41"/>
        <v>1115.099976</v>
      </c>
      <c r="I236" s="11">
        <f t="shared" si="41"/>
        <v>1073.869995</v>
      </c>
      <c r="J236" s="11">
        <f t="shared" si="41"/>
        <v>1104.48999</v>
      </c>
      <c r="K236" s="11">
        <f t="shared" si="36"/>
        <v>1169.4300539999999</v>
      </c>
      <c r="L236" s="11">
        <f t="shared" si="36"/>
        <v>1186.6899410000001</v>
      </c>
      <c r="M236" s="11">
        <f t="shared" si="36"/>
        <v>1089.410034</v>
      </c>
      <c r="N236" s="11">
        <f t="shared" si="36"/>
        <v>1030.709961</v>
      </c>
      <c r="O236" s="11">
        <f t="shared" si="45"/>
        <v>1101.599976</v>
      </c>
      <c r="P236" s="11">
        <f t="shared" si="45"/>
        <v>1049.329956</v>
      </c>
      <c r="Q236" s="11">
        <f t="shared" si="45"/>
        <v>1141.1999510000001</v>
      </c>
      <c r="R236" s="11">
        <f t="shared" si="45"/>
        <v>1183.26001</v>
      </c>
      <c r="S236" s="11">
        <f t="shared" si="45"/>
        <v>1180.5500489999999</v>
      </c>
      <c r="T236" s="11">
        <f t="shared" si="45"/>
        <v>1257.6400149999999</v>
      </c>
      <c r="U236" s="12" cm="1">
        <f t="array" ref="U236">quota_mese*SUMPRODUCT(1/C236:T236)</f>
        <v>136.33285202851513</v>
      </c>
      <c r="V236" s="13">
        <f t="shared" si="42"/>
        <v>171457.65007013455</v>
      </c>
      <c r="W236" s="14">
        <f t="shared" si="43"/>
        <v>0.14305100046756358</v>
      </c>
      <c r="X236" s="13">
        <f t="shared" si="38"/>
        <v>191037.79931822009</v>
      </c>
      <c r="Y236" s="14">
        <f t="shared" si="44"/>
        <v>0.27358532878813402</v>
      </c>
      <c r="Z236" s="6" t="str">
        <f t="shared" si="39"/>
        <v>Il PAC NON conviene</v>
      </c>
    </row>
    <row r="237" spans="1:26" x14ac:dyDescent="0.25">
      <c r="A237" s="7">
        <v>40056</v>
      </c>
      <c r="B237" s="8">
        <v>1020.619995</v>
      </c>
      <c r="C237" s="11">
        <f t="shared" si="37"/>
        <v>1020.619995</v>
      </c>
      <c r="D237" s="11">
        <f t="shared" si="40"/>
        <v>1057.079956</v>
      </c>
      <c r="E237" s="11">
        <f t="shared" si="40"/>
        <v>1036.1899410000001</v>
      </c>
      <c r="F237" s="11">
        <f t="shared" si="40"/>
        <v>1095.630005</v>
      </c>
      <c r="G237" s="11">
        <f t="shared" si="40"/>
        <v>1115.099976</v>
      </c>
      <c r="H237" s="11">
        <f t="shared" si="41"/>
        <v>1073.869995</v>
      </c>
      <c r="I237" s="11">
        <f t="shared" si="41"/>
        <v>1104.48999</v>
      </c>
      <c r="J237" s="11">
        <f t="shared" si="41"/>
        <v>1169.4300539999999</v>
      </c>
      <c r="K237" s="11">
        <f t="shared" si="36"/>
        <v>1186.6899410000001</v>
      </c>
      <c r="L237" s="11">
        <f t="shared" si="36"/>
        <v>1089.410034</v>
      </c>
      <c r="M237" s="11">
        <f t="shared" si="36"/>
        <v>1030.709961</v>
      </c>
      <c r="N237" s="11">
        <f t="shared" si="36"/>
        <v>1101.599976</v>
      </c>
      <c r="O237" s="11">
        <f t="shared" si="45"/>
        <v>1049.329956</v>
      </c>
      <c r="P237" s="11">
        <f t="shared" si="45"/>
        <v>1141.1999510000001</v>
      </c>
      <c r="Q237" s="11">
        <f t="shared" si="45"/>
        <v>1183.26001</v>
      </c>
      <c r="R237" s="11">
        <f t="shared" si="45"/>
        <v>1180.5500489999999</v>
      </c>
      <c r="S237" s="11">
        <f t="shared" si="45"/>
        <v>1257.6400149999999</v>
      </c>
      <c r="T237" s="11">
        <f t="shared" si="45"/>
        <v>1286.119995</v>
      </c>
      <c r="U237" s="12" cm="1">
        <f t="array" ref="U237">quota_mese*SUMPRODUCT(1/C237:T237)</f>
        <v>134.3732992603255</v>
      </c>
      <c r="V237" s="13">
        <f t="shared" si="42"/>
        <v>172820.18697282334</v>
      </c>
      <c r="W237" s="14">
        <f t="shared" si="43"/>
        <v>0.15213457981882228</v>
      </c>
      <c r="X237" s="13">
        <f t="shared" si="38"/>
        <v>189020.39955625209</v>
      </c>
      <c r="Y237" s="14">
        <f t="shared" si="44"/>
        <v>0.26013599704168056</v>
      </c>
      <c r="Z237" s="6" t="str">
        <f t="shared" si="39"/>
        <v>Il PAC NON conviene</v>
      </c>
    </row>
    <row r="238" spans="1:26" x14ac:dyDescent="0.25">
      <c r="A238" s="7">
        <v>40086</v>
      </c>
      <c r="B238" s="8">
        <v>1057.079956</v>
      </c>
      <c r="C238" s="11">
        <f t="shared" si="37"/>
        <v>1057.079956</v>
      </c>
      <c r="D238" s="11">
        <f t="shared" si="40"/>
        <v>1036.1899410000001</v>
      </c>
      <c r="E238" s="11">
        <f t="shared" si="40"/>
        <v>1095.630005</v>
      </c>
      <c r="F238" s="11">
        <f t="shared" si="40"/>
        <v>1115.099976</v>
      </c>
      <c r="G238" s="11">
        <f t="shared" si="40"/>
        <v>1073.869995</v>
      </c>
      <c r="H238" s="11">
        <f t="shared" si="41"/>
        <v>1104.48999</v>
      </c>
      <c r="I238" s="11">
        <f t="shared" si="41"/>
        <v>1169.4300539999999</v>
      </c>
      <c r="J238" s="11">
        <f t="shared" si="41"/>
        <v>1186.6899410000001</v>
      </c>
      <c r="K238" s="11">
        <f t="shared" si="36"/>
        <v>1089.410034</v>
      </c>
      <c r="L238" s="11">
        <f t="shared" si="36"/>
        <v>1030.709961</v>
      </c>
      <c r="M238" s="11">
        <f t="shared" si="36"/>
        <v>1101.599976</v>
      </c>
      <c r="N238" s="11">
        <f t="shared" si="36"/>
        <v>1049.329956</v>
      </c>
      <c r="O238" s="11">
        <f t="shared" si="45"/>
        <v>1141.1999510000001</v>
      </c>
      <c r="P238" s="11">
        <f t="shared" si="45"/>
        <v>1183.26001</v>
      </c>
      <c r="Q238" s="11">
        <f t="shared" si="45"/>
        <v>1180.5500489999999</v>
      </c>
      <c r="R238" s="11">
        <f t="shared" si="45"/>
        <v>1257.6400149999999</v>
      </c>
      <c r="S238" s="11">
        <f t="shared" si="45"/>
        <v>1286.119995</v>
      </c>
      <c r="T238" s="11">
        <f t="shared" si="45"/>
        <v>1327.219971</v>
      </c>
      <c r="U238" s="12" cm="1">
        <f t="array" ref="U238">quota_mese*SUMPRODUCT(1/C238:T238)</f>
        <v>132.48711598305863</v>
      </c>
      <c r="V238" s="13">
        <f t="shared" si="42"/>
        <v>175839.5462329087</v>
      </c>
      <c r="W238" s="14">
        <f t="shared" si="43"/>
        <v>0.17226364155272478</v>
      </c>
      <c r="X238" s="13">
        <f t="shared" si="38"/>
        <v>188332.95865653513</v>
      </c>
      <c r="Y238" s="14">
        <f t="shared" si="44"/>
        <v>0.25555305771023429</v>
      </c>
      <c r="Z238" s="6" t="str">
        <f t="shared" si="39"/>
        <v>Il PAC NON conviene</v>
      </c>
    </row>
    <row r="239" spans="1:26" x14ac:dyDescent="0.25">
      <c r="A239" s="7">
        <v>40116</v>
      </c>
      <c r="B239" s="8">
        <v>1036.1899410000001</v>
      </c>
      <c r="C239" s="11">
        <f t="shared" si="37"/>
        <v>1036.1899410000001</v>
      </c>
      <c r="D239" s="11">
        <f t="shared" si="40"/>
        <v>1095.630005</v>
      </c>
      <c r="E239" s="11">
        <f t="shared" si="40"/>
        <v>1115.099976</v>
      </c>
      <c r="F239" s="11">
        <f t="shared" si="40"/>
        <v>1073.869995</v>
      </c>
      <c r="G239" s="11">
        <f t="shared" si="40"/>
        <v>1104.48999</v>
      </c>
      <c r="H239" s="11">
        <f t="shared" si="41"/>
        <v>1169.4300539999999</v>
      </c>
      <c r="I239" s="11">
        <f t="shared" si="41"/>
        <v>1186.6899410000001</v>
      </c>
      <c r="J239" s="11">
        <f t="shared" si="41"/>
        <v>1089.410034</v>
      </c>
      <c r="K239" s="11">
        <f t="shared" si="36"/>
        <v>1030.709961</v>
      </c>
      <c r="L239" s="11">
        <f t="shared" si="36"/>
        <v>1101.599976</v>
      </c>
      <c r="M239" s="11">
        <f t="shared" si="36"/>
        <v>1049.329956</v>
      </c>
      <c r="N239" s="11">
        <f t="shared" si="36"/>
        <v>1141.1999510000001</v>
      </c>
      <c r="O239" s="11">
        <f t="shared" si="45"/>
        <v>1183.26001</v>
      </c>
      <c r="P239" s="11">
        <f t="shared" si="45"/>
        <v>1180.5500489999999</v>
      </c>
      <c r="Q239" s="11">
        <f t="shared" si="45"/>
        <v>1257.6400149999999</v>
      </c>
      <c r="R239" s="11">
        <f t="shared" si="45"/>
        <v>1286.119995</v>
      </c>
      <c r="S239" s="11">
        <f t="shared" si="45"/>
        <v>1327.219971</v>
      </c>
      <c r="T239" s="11">
        <f t="shared" si="45"/>
        <v>1325.829956</v>
      </c>
      <c r="U239" s="12" cm="1">
        <f t="array" ref="U239">quota_mese*SUMPRODUCT(1/C239:T239)</f>
        <v>130.889135165683</v>
      </c>
      <c r="V239" s="13">
        <f t="shared" si="42"/>
        <v>173536.73631759555</v>
      </c>
      <c r="W239" s="14">
        <f t="shared" si="43"/>
        <v>0.15691157545063694</v>
      </c>
      <c r="X239" s="13">
        <f t="shared" si="38"/>
        <v>191928.60838628811</v>
      </c>
      <c r="Y239" s="14">
        <f t="shared" si="44"/>
        <v>0.27952405590858742</v>
      </c>
      <c r="Z239" s="6" t="str">
        <f t="shared" si="39"/>
        <v>Il PAC NON conviene</v>
      </c>
    </row>
    <row r="240" spans="1:26" x14ac:dyDescent="0.25">
      <c r="A240" s="7">
        <v>40147</v>
      </c>
      <c r="B240" s="8">
        <v>1095.630005</v>
      </c>
      <c r="C240" s="11">
        <f t="shared" si="37"/>
        <v>1095.630005</v>
      </c>
      <c r="D240" s="11">
        <f t="shared" si="40"/>
        <v>1115.099976</v>
      </c>
      <c r="E240" s="11">
        <f t="shared" si="40"/>
        <v>1073.869995</v>
      </c>
      <c r="F240" s="11">
        <f t="shared" si="40"/>
        <v>1104.48999</v>
      </c>
      <c r="G240" s="11">
        <f t="shared" si="40"/>
        <v>1169.4300539999999</v>
      </c>
      <c r="H240" s="11">
        <f t="shared" si="41"/>
        <v>1186.6899410000001</v>
      </c>
      <c r="I240" s="11">
        <f t="shared" si="41"/>
        <v>1089.410034</v>
      </c>
      <c r="J240" s="11">
        <f t="shared" si="41"/>
        <v>1030.709961</v>
      </c>
      <c r="K240" s="11">
        <f t="shared" si="36"/>
        <v>1101.599976</v>
      </c>
      <c r="L240" s="11">
        <f t="shared" si="36"/>
        <v>1049.329956</v>
      </c>
      <c r="M240" s="11">
        <f t="shared" si="36"/>
        <v>1141.1999510000001</v>
      </c>
      <c r="N240" s="11">
        <f t="shared" si="36"/>
        <v>1183.26001</v>
      </c>
      <c r="O240" s="11">
        <f t="shared" si="45"/>
        <v>1180.5500489999999</v>
      </c>
      <c r="P240" s="11">
        <f t="shared" si="45"/>
        <v>1257.6400149999999</v>
      </c>
      <c r="Q240" s="11">
        <f t="shared" si="45"/>
        <v>1286.119995</v>
      </c>
      <c r="R240" s="11">
        <f t="shared" si="45"/>
        <v>1327.219971</v>
      </c>
      <c r="S240" s="11">
        <f t="shared" si="45"/>
        <v>1325.829956</v>
      </c>
      <c r="T240" s="11">
        <f t="shared" si="45"/>
        <v>1363.6099850000001</v>
      </c>
      <c r="U240" s="12" cm="1">
        <f t="array" ref="U240">quota_mese*SUMPRODUCT(1/C240:T240)</f>
        <v>128.95808092886193</v>
      </c>
      <c r="V240" s="13">
        <f t="shared" si="42"/>
        <v>175848.52680103423</v>
      </c>
      <c r="W240" s="14">
        <f t="shared" si="43"/>
        <v>0.17232351200689489</v>
      </c>
      <c r="X240" s="13">
        <f t="shared" si="38"/>
        <v>186688.47769462102</v>
      </c>
      <c r="Y240" s="14">
        <f t="shared" si="44"/>
        <v>0.24458985129747335</v>
      </c>
      <c r="Z240" s="6" t="str">
        <f t="shared" si="39"/>
        <v>Il PAC NON conviene</v>
      </c>
    </row>
    <row r="241" spans="1:26" x14ac:dyDescent="0.25">
      <c r="A241" s="7">
        <v>40178</v>
      </c>
      <c r="B241" s="8">
        <v>1115.099976</v>
      </c>
      <c r="C241" s="11">
        <f t="shared" si="37"/>
        <v>1115.099976</v>
      </c>
      <c r="D241" s="11">
        <f t="shared" si="40"/>
        <v>1073.869995</v>
      </c>
      <c r="E241" s="11">
        <f t="shared" si="40"/>
        <v>1104.48999</v>
      </c>
      <c r="F241" s="11">
        <f t="shared" si="40"/>
        <v>1169.4300539999999</v>
      </c>
      <c r="G241" s="11">
        <f t="shared" si="40"/>
        <v>1186.6899410000001</v>
      </c>
      <c r="H241" s="11">
        <f t="shared" si="41"/>
        <v>1089.410034</v>
      </c>
      <c r="I241" s="11">
        <f t="shared" si="41"/>
        <v>1030.709961</v>
      </c>
      <c r="J241" s="11">
        <f t="shared" si="41"/>
        <v>1101.599976</v>
      </c>
      <c r="K241" s="11">
        <f t="shared" si="36"/>
        <v>1049.329956</v>
      </c>
      <c r="L241" s="11">
        <f t="shared" si="36"/>
        <v>1141.1999510000001</v>
      </c>
      <c r="M241" s="11">
        <f t="shared" si="36"/>
        <v>1183.26001</v>
      </c>
      <c r="N241" s="11">
        <f t="shared" si="36"/>
        <v>1180.5500489999999</v>
      </c>
      <c r="O241" s="11">
        <f t="shared" si="45"/>
        <v>1257.6400149999999</v>
      </c>
      <c r="P241" s="11">
        <f t="shared" si="45"/>
        <v>1286.119995</v>
      </c>
      <c r="Q241" s="11">
        <f t="shared" si="45"/>
        <v>1327.219971</v>
      </c>
      <c r="R241" s="11">
        <f t="shared" si="45"/>
        <v>1325.829956</v>
      </c>
      <c r="S241" s="11">
        <f t="shared" si="45"/>
        <v>1363.6099850000001</v>
      </c>
      <c r="T241" s="11">
        <f t="shared" si="45"/>
        <v>1345.1999510000001</v>
      </c>
      <c r="U241" s="12" cm="1">
        <f t="array" ref="U241">quota_mese*SUMPRODUCT(1/C241:T241)</f>
        <v>127.54697284829015</v>
      </c>
      <c r="V241" s="13">
        <f t="shared" si="42"/>
        <v>171576.18162571825</v>
      </c>
      <c r="W241" s="14">
        <f t="shared" si="43"/>
        <v>0.14384121083812174</v>
      </c>
      <c r="X241" s="13">
        <f t="shared" si="38"/>
        <v>180952.37825563367</v>
      </c>
      <c r="Y241" s="14">
        <f t="shared" si="44"/>
        <v>0.206349188370891</v>
      </c>
      <c r="Z241" s="6" t="str">
        <f t="shared" si="39"/>
        <v>Il PAC NON conviene</v>
      </c>
    </row>
    <row r="242" spans="1:26" x14ac:dyDescent="0.25">
      <c r="A242" s="7">
        <v>40207</v>
      </c>
      <c r="B242" s="8">
        <v>1073.869995</v>
      </c>
      <c r="C242" s="11">
        <f t="shared" si="37"/>
        <v>1073.869995</v>
      </c>
      <c r="D242" s="11">
        <f t="shared" si="40"/>
        <v>1104.48999</v>
      </c>
      <c r="E242" s="11">
        <f t="shared" si="40"/>
        <v>1169.4300539999999</v>
      </c>
      <c r="F242" s="11">
        <f t="shared" si="40"/>
        <v>1186.6899410000001</v>
      </c>
      <c r="G242" s="11">
        <f t="shared" si="40"/>
        <v>1089.410034</v>
      </c>
      <c r="H242" s="11">
        <f t="shared" si="41"/>
        <v>1030.709961</v>
      </c>
      <c r="I242" s="11">
        <f t="shared" si="41"/>
        <v>1101.599976</v>
      </c>
      <c r="J242" s="11">
        <f t="shared" si="41"/>
        <v>1049.329956</v>
      </c>
      <c r="K242" s="11">
        <f t="shared" si="36"/>
        <v>1141.1999510000001</v>
      </c>
      <c r="L242" s="11">
        <f t="shared" si="36"/>
        <v>1183.26001</v>
      </c>
      <c r="M242" s="11">
        <f t="shared" si="36"/>
        <v>1180.5500489999999</v>
      </c>
      <c r="N242" s="11">
        <f t="shared" si="36"/>
        <v>1257.6400149999999</v>
      </c>
      <c r="O242" s="11">
        <f t="shared" si="45"/>
        <v>1286.119995</v>
      </c>
      <c r="P242" s="11">
        <f t="shared" si="45"/>
        <v>1327.219971</v>
      </c>
      <c r="Q242" s="11">
        <f t="shared" si="45"/>
        <v>1325.829956</v>
      </c>
      <c r="R242" s="11">
        <f t="shared" si="45"/>
        <v>1363.6099850000001</v>
      </c>
      <c r="S242" s="11">
        <f t="shared" si="45"/>
        <v>1345.1999510000001</v>
      </c>
      <c r="T242" s="11">
        <f t="shared" si="45"/>
        <v>1320.6400149999999</v>
      </c>
      <c r="U242" s="12" cm="1">
        <f t="array" ref="U242">quota_mese*SUMPRODUCT(1/C242:T242)</f>
        <v>126.38387318513615</v>
      </c>
      <c r="V242" s="13">
        <f t="shared" si="42"/>
        <v>166907.60017897631</v>
      </c>
      <c r="W242" s="14">
        <f t="shared" si="43"/>
        <v>0.11271733452650867</v>
      </c>
      <c r="X242" s="13">
        <f t="shared" si="38"/>
        <v>184469.25900932727</v>
      </c>
      <c r="Y242" s="14">
        <f t="shared" si="44"/>
        <v>0.22979506006218187</v>
      </c>
      <c r="Z242" s="6" t="str">
        <f t="shared" si="39"/>
        <v>Il PAC NON conviene</v>
      </c>
    </row>
    <row r="243" spans="1:26" x14ac:dyDescent="0.25">
      <c r="A243" s="7">
        <v>40235</v>
      </c>
      <c r="B243" s="8">
        <v>1104.48999</v>
      </c>
      <c r="C243" s="11">
        <f t="shared" si="37"/>
        <v>1104.48999</v>
      </c>
      <c r="D243" s="11">
        <f t="shared" si="40"/>
        <v>1169.4300539999999</v>
      </c>
      <c r="E243" s="11">
        <f t="shared" si="40"/>
        <v>1186.6899410000001</v>
      </c>
      <c r="F243" s="11">
        <f t="shared" si="40"/>
        <v>1089.410034</v>
      </c>
      <c r="G243" s="11">
        <f t="shared" si="40"/>
        <v>1030.709961</v>
      </c>
      <c r="H243" s="11">
        <f t="shared" si="41"/>
        <v>1101.599976</v>
      </c>
      <c r="I243" s="11">
        <f t="shared" si="41"/>
        <v>1049.329956</v>
      </c>
      <c r="J243" s="11">
        <f t="shared" si="41"/>
        <v>1141.1999510000001</v>
      </c>
      <c r="K243" s="11">
        <f t="shared" si="36"/>
        <v>1183.26001</v>
      </c>
      <c r="L243" s="11">
        <f t="shared" si="36"/>
        <v>1180.5500489999999</v>
      </c>
      <c r="M243" s="11">
        <f t="shared" si="36"/>
        <v>1257.6400149999999</v>
      </c>
      <c r="N243" s="11">
        <f t="shared" si="36"/>
        <v>1286.119995</v>
      </c>
      <c r="O243" s="11">
        <f t="shared" si="45"/>
        <v>1327.219971</v>
      </c>
      <c r="P243" s="11">
        <f t="shared" si="45"/>
        <v>1325.829956</v>
      </c>
      <c r="Q243" s="11">
        <f t="shared" si="45"/>
        <v>1363.6099850000001</v>
      </c>
      <c r="R243" s="11">
        <f t="shared" si="45"/>
        <v>1345.1999510000001</v>
      </c>
      <c r="S243" s="11">
        <f t="shared" si="45"/>
        <v>1320.6400149999999</v>
      </c>
      <c r="T243" s="11">
        <f t="shared" si="45"/>
        <v>1292.280029</v>
      </c>
      <c r="U243" s="12" cm="1">
        <f t="array" ref="U243">quota_mese*SUMPRODUCT(1/C243:T243)</f>
        <v>125.07232877821329</v>
      </c>
      <c r="V243" s="13">
        <f t="shared" si="42"/>
        <v>161628.47266060702</v>
      </c>
      <c r="W243" s="14">
        <f t="shared" si="43"/>
        <v>7.7523151070713503E-2</v>
      </c>
      <c r="X243" s="13">
        <f t="shared" si="38"/>
        <v>175503.63163544834</v>
      </c>
      <c r="Y243" s="14">
        <f t="shared" si="44"/>
        <v>0.17002421090298903</v>
      </c>
      <c r="Z243" s="6" t="str">
        <f t="shared" si="39"/>
        <v>Il PAC NON conviene</v>
      </c>
    </row>
    <row r="244" spans="1:26" x14ac:dyDescent="0.25">
      <c r="A244" s="7">
        <v>40268</v>
      </c>
      <c r="B244" s="8">
        <v>1169.4300539999999</v>
      </c>
      <c r="C244" s="11">
        <f t="shared" si="37"/>
        <v>1169.4300539999999</v>
      </c>
      <c r="D244" s="11">
        <f t="shared" si="40"/>
        <v>1186.6899410000001</v>
      </c>
      <c r="E244" s="11">
        <f t="shared" si="40"/>
        <v>1089.410034</v>
      </c>
      <c r="F244" s="11">
        <f t="shared" si="40"/>
        <v>1030.709961</v>
      </c>
      <c r="G244" s="11">
        <f t="shared" si="40"/>
        <v>1101.599976</v>
      </c>
      <c r="H244" s="11">
        <f t="shared" si="41"/>
        <v>1049.329956</v>
      </c>
      <c r="I244" s="11">
        <f t="shared" si="41"/>
        <v>1141.1999510000001</v>
      </c>
      <c r="J244" s="11">
        <f t="shared" si="41"/>
        <v>1183.26001</v>
      </c>
      <c r="K244" s="11">
        <f t="shared" si="36"/>
        <v>1180.5500489999999</v>
      </c>
      <c r="L244" s="11">
        <f t="shared" si="36"/>
        <v>1257.6400149999999</v>
      </c>
      <c r="M244" s="11">
        <f t="shared" si="36"/>
        <v>1286.119995</v>
      </c>
      <c r="N244" s="11">
        <f t="shared" si="36"/>
        <v>1327.219971</v>
      </c>
      <c r="O244" s="11">
        <f t="shared" si="45"/>
        <v>1325.829956</v>
      </c>
      <c r="P244" s="11">
        <f t="shared" si="45"/>
        <v>1363.6099850000001</v>
      </c>
      <c r="Q244" s="11">
        <f t="shared" si="45"/>
        <v>1345.1999510000001</v>
      </c>
      <c r="R244" s="11">
        <f t="shared" si="45"/>
        <v>1320.6400149999999</v>
      </c>
      <c r="S244" s="11">
        <f t="shared" si="45"/>
        <v>1292.280029</v>
      </c>
      <c r="T244" s="11">
        <f t="shared" si="45"/>
        <v>1218.8900149999999</v>
      </c>
      <c r="U244" s="12" cm="1">
        <f t="array" ref="U244">quota_mese*SUMPRODUCT(1/C244:T244)</f>
        <v>124.36418968628037</v>
      </c>
      <c r="V244" s="13">
        <f t="shared" si="42"/>
        <v>151586.26903217312</v>
      </c>
      <c r="W244" s="14">
        <f t="shared" si="43"/>
        <v>1.0575126881154029E-2</v>
      </c>
      <c r="X244" s="13">
        <f t="shared" si="38"/>
        <v>156344.11106899774</v>
      </c>
      <c r="Y244" s="14">
        <f t="shared" si="44"/>
        <v>4.2294073793318177E-2</v>
      </c>
      <c r="Z244" s="6" t="str">
        <f t="shared" si="39"/>
        <v>Il PAC NON conviene</v>
      </c>
    </row>
    <row r="245" spans="1:26" x14ac:dyDescent="0.25">
      <c r="A245" s="7">
        <v>40298</v>
      </c>
      <c r="B245" s="8">
        <v>1186.6899410000001</v>
      </c>
      <c r="C245" s="11">
        <f t="shared" si="37"/>
        <v>1186.6899410000001</v>
      </c>
      <c r="D245" s="11">
        <f t="shared" si="40"/>
        <v>1089.410034</v>
      </c>
      <c r="E245" s="11">
        <f t="shared" si="40"/>
        <v>1030.709961</v>
      </c>
      <c r="F245" s="11">
        <f t="shared" si="40"/>
        <v>1101.599976</v>
      </c>
      <c r="G245" s="11">
        <f t="shared" si="40"/>
        <v>1049.329956</v>
      </c>
      <c r="H245" s="11">
        <f t="shared" si="41"/>
        <v>1141.1999510000001</v>
      </c>
      <c r="I245" s="11">
        <f t="shared" si="41"/>
        <v>1183.26001</v>
      </c>
      <c r="J245" s="11">
        <f t="shared" si="41"/>
        <v>1180.5500489999999</v>
      </c>
      <c r="K245" s="11">
        <f t="shared" si="36"/>
        <v>1257.6400149999999</v>
      </c>
      <c r="L245" s="11">
        <f t="shared" si="36"/>
        <v>1286.119995</v>
      </c>
      <c r="M245" s="11">
        <f t="shared" si="36"/>
        <v>1327.219971</v>
      </c>
      <c r="N245" s="11">
        <f t="shared" si="36"/>
        <v>1325.829956</v>
      </c>
      <c r="O245" s="11">
        <f t="shared" si="45"/>
        <v>1363.6099850000001</v>
      </c>
      <c r="P245" s="11">
        <f t="shared" si="45"/>
        <v>1345.1999510000001</v>
      </c>
      <c r="Q245" s="11">
        <f t="shared" si="45"/>
        <v>1320.6400149999999</v>
      </c>
      <c r="R245" s="11">
        <f t="shared" si="45"/>
        <v>1292.280029</v>
      </c>
      <c r="S245" s="11">
        <f t="shared" si="45"/>
        <v>1218.8900149999999</v>
      </c>
      <c r="T245" s="11">
        <f t="shared" si="45"/>
        <v>1131.420044</v>
      </c>
      <c r="U245" s="12" cm="1">
        <f t="array" ref="U245">quota_mese*SUMPRODUCT(1/C245:T245)</f>
        <v>124.60358663933712</v>
      </c>
      <c r="V245" s="13">
        <f t="shared" si="42"/>
        <v>140978.99547803661</v>
      </c>
      <c r="W245" s="14">
        <f t="shared" si="43"/>
        <v>-6.0140030146422552E-2</v>
      </c>
      <c r="X245" s="13">
        <f t="shared" si="38"/>
        <v>143013.77363743912</v>
      </c>
      <c r="Y245" s="14">
        <f t="shared" si="44"/>
        <v>-4.6574842417072548E-2</v>
      </c>
      <c r="Z245" s="6" t="str">
        <f t="shared" si="39"/>
        <v>In Linea</v>
      </c>
    </row>
    <row r="246" spans="1:26" x14ac:dyDescent="0.25">
      <c r="A246" s="7">
        <v>40329</v>
      </c>
      <c r="B246" s="8">
        <v>1089.410034</v>
      </c>
      <c r="C246" s="11">
        <f t="shared" si="37"/>
        <v>1089.410034</v>
      </c>
      <c r="D246" s="11">
        <f t="shared" si="40"/>
        <v>1030.709961</v>
      </c>
      <c r="E246" s="11">
        <f t="shared" si="40"/>
        <v>1101.599976</v>
      </c>
      <c r="F246" s="11">
        <f t="shared" si="40"/>
        <v>1049.329956</v>
      </c>
      <c r="G246" s="11">
        <f t="shared" si="40"/>
        <v>1141.1999510000001</v>
      </c>
      <c r="H246" s="11">
        <f t="shared" si="41"/>
        <v>1183.26001</v>
      </c>
      <c r="I246" s="11">
        <f t="shared" si="41"/>
        <v>1180.5500489999999</v>
      </c>
      <c r="J246" s="11">
        <f t="shared" si="41"/>
        <v>1257.6400149999999</v>
      </c>
      <c r="K246" s="11">
        <f t="shared" si="36"/>
        <v>1286.119995</v>
      </c>
      <c r="L246" s="11">
        <f t="shared" si="36"/>
        <v>1327.219971</v>
      </c>
      <c r="M246" s="11">
        <f t="shared" si="36"/>
        <v>1325.829956</v>
      </c>
      <c r="N246" s="11">
        <f t="shared" si="36"/>
        <v>1363.6099850000001</v>
      </c>
      <c r="O246" s="11">
        <f t="shared" si="45"/>
        <v>1345.1999510000001</v>
      </c>
      <c r="P246" s="11">
        <f t="shared" si="45"/>
        <v>1320.6400149999999</v>
      </c>
      <c r="Q246" s="11">
        <f t="shared" si="45"/>
        <v>1292.280029</v>
      </c>
      <c r="R246" s="11">
        <f t="shared" si="45"/>
        <v>1218.8900149999999</v>
      </c>
      <c r="S246" s="11">
        <f t="shared" si="45"/>
        <v>1131.420044</v>
      </c>
      <c r="T246" s="11">
        <f t="shared" si="45"/>
        <v>1253.3000489999999</v>
      </c>
      <c r="U246" s="12" cm="1">
        <f t="array" ref="U246">quota_mese*SUMPRODUCT(1/C246:T246)</f>
        <v>124.23036520805104</v>
      </c>
      <c r="V246" s="13">
        <f t="shared" si="42"/>
        <v>155697.92280253826</v>
      </c>
      <c r="W246" s="14">
        <f t="shared" si="43"/>
        <v>3.7986152016921793E-2</v>
      </c>
      <c r="X246" s="13">
        <f t="shared" si="38"/>
        <v>172565.88564705654</v>
      </c>
      <c r="Y246" s="14">
        <f t="shared" si="44"/>
        <v>0.15043923764704359</v>
      </c>
      <c r="Z246" s="6" t="str">
        <f t="shared" si="39"/>
        <v>Il PAC NON conviene</v>
      </c>
    </row>
    <row r="247" spans="1:26" x14ac:dyDescent="0.25">
      <c r="A247" s="7">
        <v>40359</v>
      </c>
      <c r="B247" s="8">
        <v>1030.709961</v>
      </c>
      <c r="C247" s="11">
        <f t="shared" si="37"/>
        <v>1030.709961</v>
      </c>
      <c r="D247" s="11">
        <f t="shared" si="40"/>
        <v>1101.599976</v>
      </c>
      <c r="E247" s="11">
        <f t="shared" si="40"/>
        <v>1049.329956</v>
      </c>
      <c r="F247" s="11">
        <f t="shared" si="40"/>
        <v>1141.1999510000001</v>
      </c>
      <c r="G247" s="11">
        <f t="shared" si="40"/>
        <v>1183.26001</v>
      </c>
      <c r="H247" s="11">
        <f t="shared" si="41"/>
        <v>1180.5500489999999</v>
      </c>
      <c r="I247" s="11">
        <f t="shared" si="41"/>
        <v>1257.6400149999999</v>
      </c>
      <c r="J247" s="11">
        <f t="shared" si="41"/>
        <v>1286.119995</v>
      </c>
      <c r="K247" s="11">
        <f t="shared" si="36"/>
        <v>1327.219971</v>
      </c>
      <c r="L247" s="11">
        <f t="shared" si="36"/>
        <v>1325.829956</v>
      </c>
      <c r="M247" s="11">
        <f t="shared" si="36"/>
        <v>1363.6099850000001</v>
      </c>
      <c r="N247" s="11">
        <f t="shared" si="36"/>
        <v>1345.1999510000001</v>
      </c>
      <c r="O247" s="11">
        <f t="shared" si="45"/>
        <v>1320.6400149999999</v>
      </c>
      <c r="P247" s="11">
        <f t="shared" si="45"/>
        <v>1292.280029</v>
      </c>
      <c r="Q247" s="11">
        <f t="shared" si="45"/>
        <v>1218.8900149999999</v>
      </c>
      <c r="R247" s="11">
        <f t="shared" si="45"/>
        <v>1131.420044</v>
      </c>
      <c r="S247" s="11">
        <f t="shared" si="45"/>
        <v>1253.3000489999999</v>
      </c>
      <c r="T247" s="11">
        <f t="shared" si="45"/>
        <v>1246.959961</v>
      </c>
      <c r="U247" s="12" cm="1">
        <f t="array" ref="U247">quota_mese*SUMPRODUCT(1/C247:T247)</f>
        <v>123.26388474276351</v>
      </c>
      <c r="V247" s="13">
        <f t="shared" si="42"/>
        <v>153705.12891154489</v>
      </c>
      <c r="W247" s="14">
        <f t="shared" si="43"/>
        <v>2.4700859410299314E-2</v>
      </c>
      <c r="X247" s="13">
        <f t="shared" si="38"/>
        <v>181471.0260183466</v>
      </c>
      <c r="Y247" s="14">
        <f t="shared" si="44"/>
        <v>0.20980684012231077</v>
      </c>
      <c r="Z247" s="6" t="str">
        <f t="shared" si="39"/>
        <v>Il PAC NON conviene</v>
      </c>
    </row>
    <row r="248" spans="1:26" x14ac:dyDescent="0.25">
      <c r="A248" s="7">
        <v>40389</v>
      </c>
      <c r="B248" s="8">
        <v>1101.599976</v>
      </c>
      <c r="C248" s="11">
        <f t="shared" si="37"/>
        <v>1101.599976</v>
      </c>
      <c r="D248" s="11">
        <f t="shared" si="40"/>
        <v>1049.329956</v>
      </c>
      <c r="E248" s="11">
        <f t="shared" si="40"/>
        <v>1141.1999510000001</v>
      </c>
      <c r="F248" s="11">
        <f t="shared" si="40"/>
        <v>1183.26001</v>
      </c>
      <c r="G248" s="11">
        <f t="shared" si="40"/>
        <v>1180.5500489999999</v>
      </c>
      <c r="H248" s="11">
        <f t="shared" si="41"/>
        <v>1257.6400149999999</v>
      </c>
      <c r="I248" s="11">
        <f t="shared" si="41"/>
        <v>1286.119995</v>
      </c>
      <c r="J248" s="11">
        <f t="shared" si="41"/>
        <v>1327.219971</v>
      </c>
      <c r="K248" s="11">
        <f t="shared" si="36"/>
        <v>1325.829956</v>
      </c>
      <c r="L248" s="11">
        <f t="shared" si="36"/>
        <v>1363.6099850000001</v>
      </c>
      <c r="M248" s="11">
        <f t="shared" si="36"/>
        <v>1345.1999510000001</v>
      </c>
      <c r="N248" s="11">
        <f t="shared" si="36"/>
        <v>1320.6400149999999</v>
      </c>
      <c r="O248" s="11">
        <f t="shared" si="45"/>
        <v>1292.280029</v>
      </c>
      <c r="P248" s="11">
        <f t="shared" si="45"/>
        <v>1218.8900149999999</v>
      </c>
      <c r="Q248" s="11">
        <f t="shared" si="45"/>
        <v>1131.420044</v>
      </c>
      <c r="R248" s="11">
        <f t="shared" si="45"/>
        <v>1253.3000489999999</v>
      </c>
      <c r="S248" s="11">
        <f t="shared" si="45"/>
        <v>1246.959961</v>
      </c>
      <c r="T248" s="11">
        <f t="shared" si="45"/>
        <v>1257.599976</v>
      </c>
      <c r="U248" s="12" cm="1">
        <f t="array" ref="U248">quota_mese*SUMPRODUCT(1/C248:T248)</f>
        <v>121.80522114733785</v>
      </c>
      <c r="V248" s="13">
        <f t="shared" si="42"/>
        <v>153182.24319156675</v>
      </c>
      <c r="W248" s="14">
        <f t="shared" si="43"/>
        <v>2.121495461044498E-2</v>
      </c>
      <c r="X248" s="13">
        <f t="shared" si="38"/>
        <v>171241.83052814443</v>
      </c>
      <c r="Y248" s="14">
        <f t="shared" si="44"/>
        <v>0.14161220352096282</v>
      </c>
      <c r="Z248" s="6" t="str">
        <f t="shared" si="39"/>
        <v>Il PAC NON conviene</v>
      </c>
    </row>
    <row r="249" spans="1:26" x14ac:dyDescent="0.25">
      <c r="A249" s="7">
        <v>40421</v>
      </c>
      <c r="B249" s="8">
        <v>1049.329956</v>
      </c>
      <c r="C249" s="11">
        <f t="shared" si="37"/>
        <v>1049.329956</v>
      </c>
      <c r="D249" s="11">
        <f t="shared" si="40"/>
        <v>1141.1999510000001</v>
      </c>
      <c r="E249" s="11">
        <f t="shared" si="40"/>
        <v>1183.26001</v>
      </c>
      <c r="F249" s="11">
        <f t="shared" si="40"/>
        <v>1180.5500489999999</v>
      </c>
      <c r="G249" s="11">
        <f t="shared" si="40"/>
        <v>1257.6400149999999</v>
      </c>
      <c r="H249" s="11">
        <f t="shared" si="41"/>
        <v>1286.119995</v>
      </c>
      <c r="I249" s="11">
        <f t="shared" si="41"/>
        <v>1327.219971</v>
      </c>
      <c r="J249" s="11">
        <f t="shared" si="41"/>
        <v>1325.829956</v>
      </c>
      <c r="K249" s="11">
        <f t="shared" si="36"/>
        <v>1363.6099850000001</v>
      </c>
      <c r="L249" s="11">
        <f t="shared" si="36"/>
        <v>1345.1999510000001</v>
      </c>
      <c r="M249" s="11">
        <f t="shared" si="36"/>
        <v>1320.6400149999999</v>
      </c>
      <c r="N249" s="11">
        <f t="shared" si="36"/>
        <v>1292.280029</v>
      </c>
      <c r="O249" s="11">
        <f t="shared" si="45"/>
        <v>1218.8900149999999</v>
      </c>
      <c r="P249" s="11">
        <f t="shared" si="45"/>
        <v>1131.420044</v>
      </c>
      <c r="Q249" s="11">
        <f t="shared" si="45"/>
        <v>1253.3000489999999</v>
      </c>
      <c r="R249" s="11">
        <f t="shared" si="45"/>
        <v>1246.959961</v>
      </c>
      <c r="S249" s="11">
        <f t="shared" si="45"/>
        <v>1257.599976</v>
      </c>
      <c r="T249" s="11">
        <f t="shared" si="45"/>
        <v>1312.410034</v>
      </c>
      <c r="U249" s="12" cm="1">
        <f t="array" ref="U249">quota_mese*SUMPRODUCT(1/C249:T249)</f>
        <v>120.59010827446299</v>
      </c>
      <c r="V249" s="13">
        <f t="shared" si="42"/>
        <v>158263.66810055164</v>
      </c>
      <c r="W249" s="14">
        <f t="shared" si="43"/>
        <v>5.5091120670344385E-2</v>
      </c>
      <c r="X249" s="13">
        <f t="shared" si="38"/>
        <v>187606.8666241336</v>
      </c>
      <c r="Y249" s="14">
        <f t="shared" si="44"/>
        <v>0.25071244416089078</v>
      </c>
      <c r="Z249" s="6" t="str">
        <f t="shared" si="39"/>
        <v>Il PAC NON conviene</v>
      </c>
    </row>
    <row r="250" spans="1:26" x14ac:dyDescent="0.25">
      <c r="A250" s="7">
        <v>40451</v>
      </c>
      <c r="B250" s="8">
        <v>1141.1999510000001</v>
      </c>
      <c r="C250" s="11">
        <f t="shared" si="37"/>
        <v>1141.1999510000001</v>
      </c>
      <c r="D250" s="11">
        <f t="shared" si="40"/>
        <v>1183.26001</v>
      </c>
      <c r="E250" s="11">
        <f t="shared" si="40"/>
        <v>1180.5500489999999</v>
      </c>
      <c r="F250" s="11">
        <f t="shared" si="40"/>
        <v>1257.6400149999999</v>
      </c>
      <c r="G250" s="11">
        <f t="shared" si="40"/>
        <v>1286.119995</v>
      </c>
      <c r="H250" s="11">
        <f t="shared" si="41"/>
        <v>1327.219971</v>
      </c>
      <c r="I250" s="11">
        <f t="shared" si="41"/>
        <v>1325.829956</v>
      </c>
      <c r="J250" s="11">
        <f t="shared" si="41"/>
        <v>1363.6099850000001</v>
      </c>
      <c r="K250" s="11">
        <f t="shared" si="36"/>
        <v>1345.1999510000001</v>
      </c>
      <c r="L250" s="11">
        <f t="shared" si="36"/>
        <v>1320.6400149999999</v>
      </c>
      <c r="M250" s="11">
        <f t="shared" si="36"/>
        <v>1292.280029</v>
      </c>
      <c r="N250" s="11">
        <f t="shared" si="36"/>
        <v>1218.8900149999999</v>
      </c>
      <c r="O250" s="11">
        <f t="shared" si="45"/>
        <v>1131.420044</v>
      </c>
      <c r="P250" s="11">
        <f t="shared" si="45"/>
        <v>1253.3000489999999</v>
      </c>
      <c r="Q250" s="11">
        <f t="shared" si="45"/>
        <v>1246.959961</v>
      </c>
      <c r="R250" s="11">
        <f t="shared" si="45"/>
        <v>1257.599976</v>
      </c>
      <c r="S250" s="11">
        <f t="shared" si="45"/>
        <v>1312.410034</v>
      </c>
      <c r="T250" s="11">
        <f t="shared" si="45"/>
        <v>1365.6800539999999</v>
      </c>
      <c r="U250" s="12" cm="1">
        <f t="array" ref="U250">quota_mese*SUMPRODUCT(1/C250:T250)</f>
        <v>118.75049857983906</v>
      </c>
      <c r="V250" s="13">
        <f t="shared" si="42"/>
        <v>162175.18731304153</v>
      </c>
      <c r="W250" s="14">
        <f t="shared" si="43"/>
        <v>8.1167915420276904E-2</v>
      </c>
      <c r="X250" s="13">
        <f t="shared" si="38"/>
        <v>179505.79819118831</v>
      </c>
      <c r="Y250" s="14">
        <f t="shared" si="44"/>
        <v>0.19670532127458884</v>
      </c>
      <c r="Z250" s="6" t="str">
        <f t="shared" si="39"/>
        <v>Il PAC NON conviene</v>
      </c>
    </row>
    <row r="251" spans="1:26" x14ac:dyDescent="0.25">
      <c r="A251" s="7">
        <v>40480</v>
      </c>
      <c r="B251" s="8">
        <v>1183.26001</v>
      </c>
      <c r="C251" s="11">
        <f t="shared" si="37"/>
        <v>1183.26001</v>
      </c>
      <c r="D251" s="11">
        <f t="shared" si="40"/>
        <v>1180.5500489999999</v>
      </c>
      <c r="E251" s="11">
        <f t="shared" si="40"/>
        <v>1257.6400149999999</v>
      </c>
      <c r="F251" s="11">
        <f t="shared" si="40"/>
        <v>1286.119995</v>
      </c>
      <c r="G251" s="11">
        <f t="shared" si="40"/>
        <v>1327.219971</v>
      </c>
      <c r="H251" s="11">
        <f t="shared" si="41"/>
        <v>1325.829956</v>
      </c>
      <c r="I251" s="11">
        <f t="shared" si="41"/>
        <v>1363.6099850000001</v>
      </c>
      <c r="J251" s="11">
        <f t="shared" si="41"/>
        <v>1345.1999510000001</v>
      </c>
      <c r="K251" s="11">
        <f t="shared" si="36"/>
        <v>1320.6400149999999</v>
      </c>
      <c r="L251" s="11">
        <f t="shared" si="36"/>
        <v>1292.280029</v>
      </c>
      <c r="M251" s="11">
        <f t="shared" si="36"/>
        <v>1218.8900149999999</v>
      </c>
      <c r="N251" s="11">
        <f t="shared" si="36"/>
        <v>1131.420044</v>
      </c>
      <c r="O251" s="11">
        <f t="shared" si="45"/>
        <v>1253.3000489999999</v>
      </c>
      <c r="P251" s="11">
        <f t="shared" si="45"/>
        <v>1246.959961</v>
      </c>
      <c r="Q251" s="11">
        <f t="shared" si="45"/>
        <v>1257.599976</v>
      </c>
      <c r="R251" s="11">
        <f t="shared" si="45"/>
        <v>1312.410034</v>
      </c>
      <c r="S251" s="11">
        <f t="shared" si="45"/>
        <v>1365.6800539999999</v>
      </c>
      <c r="T251" s="11">
        <f t="shared" si="45"/>
        <v>1408.469971</v>
      </c>
      <c r="U251" s="12" cm="1">
        <f t="array" ref="U251">quota_mese*SUMPRODUCT(1/C251:T251)</f>
        <v>117.36482906124053</v>
      </c>
      <c r="V251" s="13">
        <f t="shared" si="42"/>
        <v>165304.8373843054</v>
      </c>
      <c r="W251" s="14">
        <f t="shared" si="43"/>
        <v>0.10203224922870269</v>
      </c>
      <c r="X251" s="13">
        <f t="shared" si="38"/>
        <v>178549.51055939091</v>
      </c>
      <c r="Y251" s="14">
        <f t="shared" si="44"/>
        <v>0.19033007039593941</v>
      </c>
      <c r="Z251" s="6" t="str">
        <f t="shared" si="39"/>
        <v>Il PAC NON conviene</v>
      </c>
    </row>
    <row r="252" spans="1:26" x14ac:dyDescent="0.25">
      <c r="A252" s="7">
        <v>40512</v>
      </c>
      <c r="B252" s="8">
        <v>1180.5500489999999</v>
      </c>
      <c r="C252" s="11">
        <f t="shared" si="37"/>
        <v>1180.5500489999999</v>
      </c>
      <c r="D252" s="11">
        <f t="shared" si="40"/>
        <v>1257.6400149999999</v>
      </c>
      <c r="E252" s="11">
        <f t="shared" si="40"/>
        <v>1286.119995</v>
      </c>
      <c r="F252" s="11">
        <f t="shared" si="40"/>
        <v>1327.219971</v>
      </c>
      <c r="G252" s="11">
        <f t="shared" si="40"/>
        <v>1325.829956</v>
      </c>
      <c r="H252" s="11">
        <f t="shared" si="41"/>
        <v>1363.6099850000001</v>
      </c>
      <c r="I252" s="11">
        <f t="shared" si="41"/>
        <v>1345.1999510000001</v>
      </c>
      <c r="J252" s="11">
        <f t="shared" si="41"/>
        <v>1320.6400149999999</v>
      </c>
      <c r="K252" s="11">
        <f t="shared" si="36"/>
        <v>1292.280029</v>
      </c>
      <c r="L252" s="11">
        <f t="shared" si="36"/>
        <v>1218.8900149999999</v>
      </c>
      <c r="M252" s="11">
        <f t="shared" si="36"/>
        <v>1131.420044</v>
      </c>
      <c r="N252" s="11">
        <f t="shared" si="36"/>
        <v>1253.3000489999999</v>
      </c>
      <c r="O252" s="11">
        <f t="shared" si="45"/>
        <v>1246.959961</v>
      </c>
      <c r="P252" s="11">
        <f t="shared" si="45"/>
        <v>1257.599976</v>
      </c>
      <c r="Q252" s="11">
        <f t="shared" si="45"/>
        <v>1312.410034</v>
      </c>
      <c r="R252" s="11">
        <f t="shared" si="45"/>
        <v>1365.6800539999999</v>
      </c>
      <c r="S252" s="11">
        <f t="shared" si="45"/>
        <v>1408.469971</v>
      </c>
      <c r="T252" s="11">
        <f t="shared" si="45"/>
        <v>1397.910034</v>
      </c>
      <c r="U252" s="12" cm="1">
        <f t="array" ref="U252">quota_mese*SUMPRODUCT(1/C252:T252)</f>
        <v>116.28341929849607</v>
      </c>
      <c r="V252" s="13">
        <f t="shared" si="42"/>
        <v>162553.7586251969</v>
      </c>
      <c r="W252" s="14">
        <f t="shared" si="43"/>
        <v>8.369172416797932E-2</v>
      </c>
      <c r="X252" s="13">
        <f t="shared" si="38"/>
        <v>177617.63279550718</v>
      </c>
      <c r="Y252" s="14">
        <f t="shared" si="44"/>
        <v>0.18411755197004775</v>
      </c>
      <c r="Z252" s="6" t="str">
        <f t="shared" si="39"/>
        <v>Il PAC NON conviene</v>
      </c>
    </row>
    <row r="253" spans="1:26" x14ac:dyDescent="0.25">
      <c r="A253" s="7">
        <v>40543</v>
      </c>
      <c r="B253" s="8">
        <v>1257.6400149999999</v>
      </c>
      <c r="C253" s="11">
        <f t="shared" si="37"/>
        <v>1257.6400149999999</v>
      </c>
      <c r="D253" s="11">
        <f t="shared" si="40"/>
        <v>1286.119995</v>
      </c>
      <c r="E253" s="11">
        <f t="shared" si="40"/>
        <v>1327.219971</v>
      </c>
      <c r="F253" s="11">
        <f t="shared" si="40"/>
        <v>1325.829956</v>
      </c>
      <c r="G253" s="11">
        <f t="shared" si="40"/>
        <v>1363.6099850000001</v>
      </c>
      <c r="H253" s="11">
        <f t="shared" si="41"/>
        <v>1345.1999510000001</v>
      </c>
      <c r="I253" s="11">
        <f t="shared" si="41"/>
        <v>1320.6400149999999</v>
      </c>
      <c r="J253" s="11">
        <f t="shared" si="41"/>
        <v>1292.280029</v>
      </c>
      <c r="K253" s="11">
        <f t="shared" si="41"/>
        <v>1218.8900149999999</v>
      </c>
      <c r="L253" s="11">
        <f t="shared" si="41"/>
        <v>1131.420044</v>
      </c>
      <c r="M253" s="11">
        <f t="shared" si="41"/>
        <v>1253.3000489999999</v>
      </c>
      <c r="N253" s="11">
        <f t="shared" si="41"/>
        <v>1246.959961</v>
      </c>
      <c r="O253" s="11">
        <f t="shared" si="45"/>
        <v>1257.599976</v>
      </c>
      <c r="P253" s="11">
        <f t="shared" si="45"/>
        <v>1312.410034</v>
      </c>
      <c r="Q253" s="11">
        <f t="shared" si="45"/>
        <v>1365.6800539999999</v>
      </c>
      <c r="R253" s="11">
        <f t="shared" si="45"/>
        <v>1408.469971</v>
      </c>
      <c r="S253" s="11">
        <f t="shared" si="45"/>
        <v>1397.910034</v>
      </c>
      <c r="T253" s="11">
        <f t="shared" si="45"/>
        <v>1310.329956</v>
      </c>
      <c r="U253" s="12" cm="1">
        <f t="array" ref="U253">quota_mese*SUMPRODUCT(1/C253:T253)</f>
        <v>115.58428414554747</v>
      </c>
      <c r="V253" s="13">
        <f t="shared" si="42"/>
        <v>151453.54995872671</v>
      </c>
      <c r="W253" s="14">
        <f t="shared" si="43"/>
        <v>9.6903330581781244E-3</v>
      </c>
      <c r="X253" s="13">
        <f t="shared" si="38"/>
        <v>156284.38269754004</v>
      </c>
      <c r="Y253" s="14">
        <f t="shared" si="44"/>
        <v>4.1895884650267057E-2</v>
      </c>
      <c r="Z253" s="6" t="str">
        <f t="shared" si="39"/>
        <v>Il PAC NON conviene</v>
      </c>
    </row>
    <row r="254" spans="1:26" x14ac:dyDescent="0.25">
      <c r="A254" s="7">
        <v>40574</v>
      </c>
      <c r="B254" s="8">
        <v>1286.119995</v>
      </c>
      <c r="C254" s="11">
        <f t="shared" si="37"/>
        <v>1286.119995</v>
      </c>
      <c r="D254" s="11">
        <f t="shared" si="40"/>
        <v>1327.219971</v>
      </c>
      <c r="E254" s="11">
        <f t="shared" si="40"/>
        <v>1325.829956</v>
      </c>
      <c r="F254" s="11">
        <f t="shared" si="40"/>
        <v>1363.6099850000001</v>
      </c>
      <c r="G254" s="11">
        <f t="shared" si="40"/>
        <v>1345.1999510000001</v>
      </c>
      <c r="H254" s="11">
        <f t="shared" si="41"/>
        <v>1320.6400149999999</v>
      </c>
      <c r="I254" s="11">
        <f t="shared" si="41"/>
        <v>1292.280029</v>
      </c>
      <c r="J254" s="11">
        <f t="shared" si="41"/>
        <v>1218.8900149999999</v>
      </c>
      <c r="K254" s="11">
        <f t="shared" si="41"/>
        <v>1131.420044</v>
      </c>
      <c r="L254" s="11">
        <f t="shared" si="41"/>
        <v>1253.3000489999999</v>
      </c>
      <c r="M254" s="11">
        <f t="shared" si="41"/>
        <v>1246.959961</v>
      </c>
      <c r="N254" s="11">
        <f t="shared" si="41"/>
        <v>1257.599976</v>
      </c>
      <c r="O254" s="11">
        <f t="shared" si="45"/>
        <v>1312.410034</v>
      </c>
      <c r="P254" s="11">
        <f t="shared" si="45"/>
        <v>1365.6800539999999</v>
      </c>
      <c r="Q254" s="11">
        <f t="shared" si="45"/>
        <v>1408.469971</v>
      </c>
      <c r="R254" s="11">
        <f t="shared" si="45"/>
        <v>1397.910034</v>
      </c>
      <c r="S254" s="11">
        <f t="shared" si="45"/>
        <v>1310.329956</v>
      </c>
      <c r="T254" s="11">
        <f t="shared" si="45"/>
        <v>1362.160034</v>
      </c>
      <c r="U254" s="12" cm="1">
        <f t="array" ref="U254">quota_mese*SUMPRODUCT(1/C254:T254)</f>
        <v>115.0758511195734</v>
      </c>
      <c r="V254" s="13">
        <f t="shared" si="42"/>
        <v>156751.72527361705</v>
      </c>
      <c r="W254" s="14">
        <f t="shared" si="43"/>
        <v>4.5011501824113731E-2</v>
      </c>
      <c r="X254" s="13">
        <f t="shared" si="38"/>
        <v>158868.53940094446</v>
      </c>
      <c r="Y254" s="14">
        <f t="shared" si="44"/>
        <v>5.9123596006296353E-2</v>
      </c>
      <c r="Z254" s="6" t="str">
        <f t="shared" si="39"/>
        <v>In Linea</v>
      </c>
    </row>
    <row r="255" spans="1:26" x14ac:dyDescent="0.25">
      <c r="A255" s="7">
        <v>40602</v>
      </c>
      <c r="B255" s="8">
        <v>1327.219971</v>
      </c>
      <c r="C255" s="11">
        <f t="shared" si="37"/>
        <v>1327.219971</v>
      </c>
      <c r="D255" s="11">
        <f t="shared" si="40"/>
        <v>1325.829956</v>
      </c>
      <c r="E255" s="11">
        <f t="shared" si="40"/>
        <v>1363.6099850000001</v>
      </c>
      <c r="F255" s="11">
        <f t="shared" si="40"/>
        <v>1345.1999510000001</v>
      </c>
      <c r="G255" s="11">
        <f t="shared" si="40"/>
        <v>1320.6400149999999</v>
      </c>
      <c r="H255" s="11">
        <f t="shared" si="41"/>
        <v>1292.280029</v>
      </c>
      <c r="I255" s="11">
        <f t="shared" si="41"/>
        <v>1218.8900149999999</v>
      </c>
      <c r="J255" s="11">
        <f t="shared" si="41"/>
        <v>1131.420044</v>
      </c>
      <c r="K255" s="11">
        <f t="shared" si="41"/>
        <v>1253.3000489999999</v>
      </c>
      <c r="L255" s="11">
        <f t="shared" si="41"/>
        <v>1246.959961</v>
      </c>
      <c r="M255" s="11">
        <f t="shared" si="41"/>
        <v>1257.599976</v>
      </c>
      <c r="N255" s="11">
        <f t="shared" si="41"/>
        <v>1312.410034</v>
      </c>
      <c r="O255" s="11">
        <f t="shared" si="45"/>
        <v>1365.6800539999999</v>
      </c>
      <c r="P255" s="11">
        <f t="shared" si="45"/>
        <v>1408.469971</v>
      </c>
      <c r="Q255" s="11">
        <f t="shared" si="45"/>
        <v>1397.910034</v>
      </c>
      <c r="R255" s="11">
        <f t="shared" si="45"/>
        <v>1310.329956</v>
      </c>
      <c r="S255" s="11">
        <f t="shared" si="45"/>
        <v>1362.160034</v>
      </c>
      <c r="T255" s="11">
        <f t="shared" si="45"/>
        <v>1379.3199460000001</v>
      </c>
      <c r="U255" s="12" cm="1">
        <f t="array" ref="U255">quota_mese*SUMPRODUCT(1/C255:T255)</f>
        <v>114.63803884702382</v>
      </c>
      <c r="V255" s="13">
        <f t="shared" si="42"/>
        <v>158122.5335520228</v>
      </c>
      <c r="W255" s="14">
        <f t="shared" si="43"/>
        <v>5.4150223680151877E-2</v>
      </c>
      <c r="X255" s="13">
        <f t="shared" si="38"/>
        <v>155888.24491852074</v>
      </c>
      <c r="Y255" s="14">
        <f t="shared" si="44"/>
        <v>3.9254966123471569E-2</v>
      </c>
      <c r="Z255" s="6" t="str">
        <f t="shared" si="39"/>
        <v>In Linea</v>
      </c>
    </row>
    <row r="256" spans="1:26" x14ac:dyDescent="0.25">
      <c r="A256" s="7">
        <v>40633</v>
      </c>
      <c r="B256" s="8">
        <v>1325.829956</v>
      </c>
      <c r="C256" s="11">
        <f t="shared" si="37"/>
        <v>1325.829956</v>
      </c>
      <c r="D256" s="11">
        <f t="shared" si="40"/>
        <v>1363.6099850000001</v>
      </c>
      <c r="E256" s="11">
        <f t="shared" si="40"/>
        <v>1345.1999510000001</v>
      </c>
      <c r="F256" s="11">
        <f t="shared" si="40"/>
        <v>1320.6400149999999</v>
      </c>
      <c r="G256" s="11">
        <f t="shared" si="40"/>
        <v>1292.280029</v>
      </c>
      <c r="H256" s="11">
        <f t="shared" si="41"/>
        <v>1218.8900149999999</v>
      </c>
      <c r="I256" s="11">
        <f t="shared" si="41"/>
        <v>1131.420044</v>
      </c>
      <c r="J256" s="11">
        <f t="shared" si="41"/>
        <v>1253.3000489999999</v>
      </c>
      <c r="K256" s="11">
        <f t="shared" si="41"/>
        <v>1246.959961</v>
      </c>
      <c r="L256" s="11">
        <f t="shared" si="41"/>
        <v>1257.599976</v>
      </c>
      <c r="M256" s="11">
        <f t="shared" si="41"/>
        <v>1312.410034</v>
      </c>
      <c r="N256" s="11">
        <f t="shared" si="41"/>
        <v>1365.6800539999999</v>
      </c>
      <c r="O256" s="11">
        <f t="shared" si="45"/>
        <v>1408.469971</v>
      </c>
      <c r="P256" s="11">
        <f t="shared" si="45"/>
        <v>1397.910034</v>
      </c>
      <c r="Q256" s="11">
        <f t="shared" si="45"/>
        <v>1310.329956</v>
      </c>
      <c r="R256" s="11">
        <f t="shared" si="45"/>
        <v>1362.160034</v>
      </c>
      <c r="S256" s="11">
        <f t="shared" si="45"/>
        <v>1379.3199460000001</v>
      </c>
      <c r="T256" s="11">
        <f t="shared" si="45"/>
        <v>1406.579956</v>
      </c>
      <c r="U256" s="12" cm="1">
        <f t="array" ref="U256">quota_mese*SUMPRODUCT(1/C256:T256)</f>
        <v>114.28378628595755</v>
      </c>
      <c r="V256" s="13">
        <f t="shared" si="42"/>
        <v>160749.28308561558</v>
      </c>
      <c r="W256" s="14">
        <f t="shared" si="43"/>
        <v>7.1661887237437272E-2</v>
      </c>
      <c r="X256" s="13">
        <f t="shared" si="38"/>
        <v>159135.78694249989</v>
      </c>
      <c r="Y256" s="14">
        <f t="shared" si="44"/>
        <v>6.0905246283332604E-2</v>
      </c>
      <c r="Z256" s="6" t="str">
        <f t="shared" si="39"/>
        <v>In Linea</v>
      </c>
    </row>
    <row r="257" spans="1:26" x14ac:dyDescent="0.25">
      <c r="A257" s="7">
        <v>40662</v>
      </c>
      <c r="B257" s="8">
        <v>1363.6099850000001</v>
      </c>
      <c r="C257" s="11">
        <f t="shared" si="37"/>
        <v>1363.6099850000001</v>
      </c>
      <c r="D257" s="11">
        <f t="shared" si="40"/>
        <v>1345.1999510000001</v>
      </c>
      <c r="E257" s="11">
        <f t="shared" si="40"/>
        <v>1320.6400149999999</v>
      </c>
      <c r="F257" s="11">
        <f t="shared" si="40"/>
        <v>1292.280029</v>
      </c>
      <c r="G257" s="11">
        <f t="shared" si="40"/>
        <v>1218.8900149999999</v>
      </c>
      <c r="H257" s="11">
        <f t="shared" si="41"/>
        <v>1131.420044</v>
      </c>
      <c r="I257" s="11">
        <f t="shared" si="41"/>
        <v>1253.3000489999999</v>
      </c>
      <c r="J257" s="11">
        <f t="shared" si="41"/>
        <v>1246.959961</v>
      </c>
      <c r="K257" s="11">
        <f t="shared" si="41"/>
        <v>1257.599976</v>
      </c>
      <c r="L257" s="11">
        <f t="shared" si="41"/>
        <v>1312.410034</v>
      </c>
      <c r="M257" s="11">
        <f t="shared" si="41"/>
        <v>1365.6800539999999</v>
      </c>
      <c r="N257" s="11">
        <f t="shared" si="41"/>
        <v>1408.469971</v>
      </c>
      <c r="O257" s="11">
        <f t="shared" si="45"/>
        <v>1397.910034</v>
      </c>
      <c r="P257" s="11">
        <f t="shared" si="45"/>
        <v>1310.329956</v>
      </c>
      <c r="Q257" s="11">
        <f t="shared" si="45"/>
        <v>1362.160034</v>
      </c>
      <c r="R257" s="11">
        <f t="shared" si="45"/>
        <v>1379.3199460000001</v>
      </c>
      <c r="S257" s="11">
        <f t="shared" si="45"/>
        <v>1406.579956</v>
      </c>
      <c r="T257" s="11">
        <f t="shared" si="45"/>
        <v>1440.670044</v>
      </c>
      <c r="U257" s="12" cm="1">
        <f t="array" ref="U257">quota_mese*SUMPRODUCT(1/C257:T257)</f>
        <v>113.78276068534441</v>
      </c>
      <c r="V257" s="13">
        <f t="shared" si="42"/>
        <v>163923.4148429966</v>
      </c>
      <c r="W257" s="14">
        <f t="shared" si="43"/>
        <v>9.2822765619977377E-2</v>
      </c>
      <c r="X257" s="13">
        <f t="shared" si="38"/>
        <v>158476.77046747349</v>
      </c>
      <c r="Y257" s="14">
        <f t="shared" si="44"/>
        <v>5.6511803116489956E-2</v>
      </c>
      <c r="Z257" s="6" t="str">
        <f t="shared" si="39"/>
        <v>Il PAC conviene</v>
      </c>
    </row>
    <row r="258" spans="1:26" x14ac:dyDescent="0.25">
      <c r="A258" s="7">
        <v>40694</v>
      </c>
      <c r="B258" s="8">
        <v>1345.1999510000001</v>
      </c>
      <c r="C258" s="11">
        <f t="shared" ref="C258:C321" si="46">B258</f>
        <v>1345.1999510000001</v>
      </c>
      <c r="D258" s="11">
        <f t="shared" si="40"/>
        <v>1320.6400149999999</v>
      </c>
      <c r="E258" s="11">
        <f t="shared" si="40"/>
        <v>1292.280029</v>
      </c>
      <c r="F258" s="11">
        <f t="shared" si="40"/>
        <v>1218.8900149999999</v>
      </c>
      <c r="G258" s="11">
        <f t="shared" ref="G258:K321" si="47">F259</f>
        <v>1131.420044</v>
      </c>
      <c r="H258" s="11">
        <f t="shared" si="41"/>
        <v>1253.3000489999999</v>
      </c>
      <c r="I258" s="11">
        <f t="shared" si="41"/>
        <v>1246.959961</v>
      </c>
      <c r="J258" s="11">
        <f t="shared" si="41"/>
        <v>1257.599976</v>
      </c>
      <c r="K258" s="11">
        <f t="shared" si="41"/>
        <v>1312.410034</v>
      </c>
      <c r="L258" s="11">
        <f t="shared" si="41"/>
        <v>1365.6800539999999</v>
      </c>
      <c r="M258" s="11">
        <f t="shared" si="41"/>
        <v>1408.469971</v>
      </c>
      <c r="N258" s="11">
        <f t="shared" si="41"/>
        <v>1397.910034</v>
      </c>
      <c r="O258" s="11">
        <f t="shared" si="45"/>
        <v>1310.329956</v>
      </c>
      <c r="P258" s="11">
        <f t="shared" si="45"/>
        <v>1362.160034</v>
      </c>
      <c r="Q258" s="11">
        <f t="shared" si="45"/>
        <v>1379.3199460000001</v>
      </c>
      <c r="R258" s="11">
        <f t="shared" si="45"/>
        <v>1406.579956</v>
      </c>
      <c r="S258" s="11">
        <f t="shared" si="45"/>
        <v>1440.670044</v>
      </c>
      <c r="T258" s="11">
        <f t="shared" si="45"/>
        <v>1412.160034</v>
      </c>
      <c r="U258" s="12" cm="1">
        <f t="array" ref="U258">quota_mese*SUMPRODUCT(1/C258:T258)</f>
        <v>113.57265667714536</v>
      </c>
      <c r="V258" s="13">
        <f t="shared" si="42"/>
        <v>160382.76671466793</v>
      </c>
      <c r="W258" s="14">
        <f t="shared" si="43"/>
        <v>6.9218444764452824E-2</v>
      </c>
      <c r="X258" s="13">
        <f t="shared" ref="X258:X321" si="48">(capitale/C258)*T258</f>
        <v>157466.55725235006</v>
      </c>
      <c r="Y258" s="14">
        <f t="shared" si="44"/>
        <v>4.9777048349000319E-2</v>
      </c>
      <c r="Z258" s="6" t="str">
        <f t="shared" ref="Z258:Z321" si="49">IF(ABS((X258-V258)/X258)&lt;=2.5%, "In Linea", IF(X258&gt;V258, "Il PAC NON conviene", "Il PAC conviene"))</f>
        <v>In Linea</v>
      </c>
    </row>
    <row r="259" spans="1:26" x14ac:dyDescent="0.25">
      <c r="A259" s="7">
        <v>40724</v>
      </c>
      <c r="B259" s="8">
        <v>1320.6400149999999</v>
      </c>
      <c r="C259" s="11">
        <f t="shared" si="46"/>
        <v>1320.6400149999999</v>
      </c>
      <c r="D259" s="11">
        <f t="shared" ref="D259:J322" si="50">C260</f>
        <v>1292.280029</v>
      </c>
      <c r="E259" s="11">
        <f t="shared" si="50"/>
        <v>1218.8900149999999</v>
      </c>
      <c r="F259" s="11">
        <f t="shared" si="50"/>
        <v>1131.420044</v>
      </c>
      <c r="G259" s="11">
        <f t="shared" si="47"/>
        <v>1253.3000489999999</v>
      </c>
      <c r="H259" s="11">
        <f t="shared" si="47"/>
        <v>1246.959961</v>
      </c>
      <c r="I259" s="11">
        <f t="shared" si="47"/>
        <v>1257.599976</v>
      </c>
      <c r="J259" s="11">
        <f t="shared" si="47"/>
        <v>1312.410034</v>
      </c>
      <c r="K259" s="11">
        <f t="shared" si="47"/>
        <v>1365.6800539999999</v>
      </c>
      <c r="L259" s="11">
        <f t="shared" ref="L259:N322" si="51">K260</f>
        <v>1408.469971</v>
      </c>
      <c r="M259" s="11">
        <f t="shared" si="51"/>
        <v>1397.910034</v>
      </c>
      <c r="N259" s="11">
        <f t="shared" si="51"/>
        <v>1310.329956</v>
      </c>
      <c r="O259" s="11">
        <f t="shared" si="45"/>
        <v>1362.160034</v>
      </c>
      <c r="P259" s="11">
        <f t="shared" si="45"/>
        <v>1379.3199460000001</v>
      </c>
      <c r="Q259" s="11">
        <f t="shared" si="45"/>
        <v>1406.579956</v>
      </c>
      <c r="R259" s="11">
        <f t="shared" si="45"/>
        <v>1440.670044</v>
      </c>
      <c r="S259" s="11">
        <f t="shared" si="45"/>
        <v>1412.160034</v>
      </c>
      <c r="T259" s="11">
        <f t="shared" si="45"/>
        <v>1416.1800539999999</v>
      </c>
      <c r="U259" s="12" cm="1">
        <f t="array" ref="U259">quota_mese*SUMPRODUCT(1/C259:T259)</f>
        <v>113.26216492865666</v>
      </c>
      <c r="V259" s="13">
        <f t="shared" ref="V259:V322" si="52">U259*T259</f>
        <v>160399.61884482187</v>
      </c>
      <c r="W259" s="14">
        <f t="shared" ref="W259:W322" si="53">V259/capitale -1</f>
        <v>6.9330792298812449E-2</v>
      </c>
      <c r="X259" s="13">
        <f t="shared" si="48"/>
        <v>160851.56112735232</v>
      </c>
      <c r="Y259" s="14">
        <f t="shared" ref="Y259:Y322" si="54">X259/capitale -1</f>
        <v>7.2343740849015514E-2</v>
      </c>
      <c r="Z259" s="6" t="str">
        <f t="shared" si="49"/>
        <v>In Linea</v>
      </c>
    </row>
    <row r="260" spans="1:26" x14ac:dyDescent="0.25">
      <c r="A260" s="7">
        <v>40753</v>
      </c>
      <c r="B260" s="8">
        <v>1292.280029</v>
      </c>
      <c r="C260" s="11">
        <f t="shared" si="46"/>
        <v>1292.280029</v>
      </c>
      <c r="D260" s="11">
        <f t="shared" si="50"/>
        <v>1218.8900149999999</v>
      </c>
      <c r="E260" s="11">
        <f t="shared" si="50"/>
        <v>1131.420044</v>
      </c>
      <c r="F260" s="11">
        <f t="shared" si="50"/>
        <v>1253.3000489999999</v>
      </c>
      <c r="G260" s="11">
        <f t="shared" si="47"/>
        <v>1246.959961</v>
      </c>
      <c r="H260" s="11">
        <f t="shared" si="47"/>
        <v>1257.599976</v>
      </c>
      <c r="I260" s="11">
        <f t="shared" si="47"/>
        <v>1312.410034</v>
      </c>
      <c r="J260" s="11">
        <f t="shared" si="47"/>
        <v>1365.6800539999999</v>
      </c>
      <c r="K260" s="11">
        <f t="shared" si="47"/>
        <v>1408.469971</v>
      </c>
      <c r="L260" s="11">
        <f t="shared" si="51"/>
        <v>1397.910034</v>
      </c>
      <c r="M260" s="11">
        <f t="shared" si="51"/>
        <v>1310.329956</v>
      </c>
      <c r="N260" s="11">
        <f t="shared" si="51"/>
        <v>1362.160034</v>
      </c>
      <c r="O260" s="11">
        <f t="shared" si="45"/>
        <v>1379.3199460000001</v>
      </c>
      <c r="P260" s="11">
        <f t="shared" si="45"/>
        <v>1406.579956</v>
      </c>
      <c r="Q260" s="11">
        <f t="shared" si="45"/>
        <v>1440.670044</v>
      </c>
      <c r="R260" s="11">
        <f t="shared" si="45"/>
        <v>1412.160034</v>
      </c>
      <c r="S260" s="11">
        <f t="shared" si="45"/>
        <v>1416.1800539999999</v>
      </c>
      <c r="T260" s="11">
        <f t="shared" si="45"/>
        <v>1426.1899410000001</v>
      </c>
      <c r="U260" s="12" cm="1">
        <f t="array" ref="U260">quota_mese*SUMPRODUCT(1/C260:T260)</f>
        <v>112.79516709496359</v>
      </c>
      <c r="V260" s="13">
        <f t="shared" si="52"/>
        <v>160867.33270425128</v>
      </c>
      <c r="W260" s="14">
        <f t="shared" si="53"/>
        <v>7.2448884695008653E-2</v>
      </c>
      <c r="X260" s="13">
        <f t="shared" si="48"/>
        <v>165543.44751078717</v>
      </c>
      <c r="Y260" s="14">
        <f t="shared" si="54"/>
        <v>0.10362298340524778</v>
      </c>
      <c r="Z260" s="6" t="str">
        <f t="shared" si="49"/>
        <v>Il PAC NON conviene</v>
      </c>
    </row>
    <row r="261" spans="1:26" x14ac:dyDescent="0.25">
      <c r="A261" s="7">
        <v>40786</v>
      </c>
      <c r="B261" s="8">
        <v>1218.8900149999999</v>
      </c>
      <c r="C261" s="11">
        <f t="shared" si="46"/>
        <v>1218.8900149999999</v>
      </c>
      <c r="D261" s="11">
        <f t="shared" si="50"/>
        <v>1131.420044</v>
      </c>
      <c r="E261" s="11">
        <f t="shared" si="50"/>
        <v>1253.3000489999999</v>
      </c>
      <c r="F261" s="11">
        <f t="shared" si="50"/>
        <v>1246.959961</v>
      </c>
      <c r="G261" s="11">
        <f t="shared" si="47"/>
        <v>1257.599976</v>
      </c>
      <c r="H261" s="11">
        <f t="shared" si="47"/>
        <v>1312.410034</v>
      </c>
      <c r="I261" s="11">
        <f t="shared" si="47"/>
        <v>1365.6800539999999</v>
      </c>
      <c r="J261" s="11">
        <f t="shared" si="47"/>
        <v>1408.469971</v>
      </c>
      <c r="K261" s="11">
        <f t="shared" ref="K261:N324" si="55">J262</f>
        <v>1397.910034</v>
      </c>
      <c r="L261" s="11">
        <f t="shared" si="51"/>
        <v>1310.329956</v>
      </c>
      <c r="M261" s="11">
        <f t="shared" si="51"/>
        <v>1362.160034</v>
      </c>
      <c r="N261" s="11">
        <f t="shared" si="51"/>
        <v>1379.3199460000001</v>
      </c>
      <c r="O261" s="11">
        <f t="shared" si="45"/>
        <v>1406.579956</v>
      </c>
      <c r="P261" s="11">
        <f t="shared" si="45"/>
        <v>1440.670044</v>
      </c>
      <c r="Q261" s="11">
        <f t="shared" si="45"/>
        <v>1412.160034</v>
      </c>
      <c r="R261" s="11">
        <f t="shared" si="45"/>
        <v>1416.1800539999999</v>
      </c>
      <c r="S261" s="11">
        <f t="shared" si="45"/>
        <v>1426.1899410000001</v>
      </c>
      <c r="T261" s="11">
        <f t="shared" si="45"/>
        <v>1498.1099850000001</v>
      </c>
      <c r="U261" s="12" cm="1">
        <f t="array" ref="U261">quota_mese*SUMPRODUCT(1/C261:T261)</f>
        <v>111.90918080040797</v>
      </c>
      <c r="V261" s="13">
        <f t="shared" si="52"/>
        <v>167652.26117026148</v>
      </c>
      <c r="W261" s="14">
        <f t="shared" si="53"/>
        <v>0.11768174113507657</v>
      </c>
      <c r="X261" s="13">
        <f t="shared" si="48"/>
        <v>184361.58716912617</v>
      </c>
      <c r="Y261" s="14">
        <f t="shared" si="54"/>
        <v>0.22907724779417449</v>
      </c>
      <c r="Z261" s="6" t="str">
        <f t="shared" si="49"/>
        <v>Il PAC NON conviene</v>
      </c>
    </row>
    <row r="262" spans="1:26" x14ac:dyDescent="0.25">
      <c r="A262" s="7">
        <v>40816</v>
      </c>
      <c r="B262" s="8">
        <v>1131.420044</v>
      </c>
      <c r="C262" s="11">
        <f t="shared" si="46"/>
        <v>1131.420044</v>
      </c>
      <c r="D262" s="11">
        <f t="shared" si="50"/>
        <v>1253.3000489999999</v>
      </c>
      <c r="E262" s="11">
        <f t="shared" si="50"/>
        <v>1246.959961</v>
      </c>
      <c r="F262" s="11">
        <f t="shared" si="50"/>
        <v>1257.599976</v>
      </c>
      <c r="G262" s="11">
        <f t="shared" si="47"/>
        <v>1312.410034</v>
      </c>
      <c r="H262" s="11">
        <f t="shared" si="47"/>
        <v>1365.6800539999999</v>
      </c>
      <c r="I262" s="11">
        <f t="shared" si="47"/>
        <v>1408.469971</v>
      </c>
      <c r="J262" s="11">
        <f t="shared" si="47"/>
        <v>1397.910034</v>
      </c>
      <c r="K262" s="11">
        <f t="shared" si="55"/>
        <v>1310.329956</v>
      </c>
      <c r="L262" s="11">
        <f t="shared" si="51"/>
        <v>1362.160034</v>
      </c>
      <c r="M262" s="11">
        <f t="shared" si="51"/>
        <v>1379.3199460000001</v>
      </c>
      <c r="N262" s="11">
        <f t="shared" si="51"/>
        <v>1406.579956</v>
      </c>
      <c r="O262" s="11">
        <f t="shared" si="45"/>
        <v>1440.670044</v>
      </c>
      <c r="P262" s="11">
        <f t="shared" si="45"/>
        <v>1412.160034</v>
      </c>
      <c r="Q262" s="11">
        <f t="shared" si="45"/>
        <v>1416.1800539999999</v>
      </c>
      <c r="R262" s="11">
        <f t="shared" si="45"/>
        <v>1426.1899410000001</v>
      </c>
      <c r="S262" s="11">
        <f t="shared" si="45"/>
        <v>1498.1099850000001</v>
      </c>
      <c r="T262" s="11">
        <f t="shared" si="45"/>
        <v>1514.6800539999999</v>
      </c>
      <c r="U262" s="12" cm="1">
        <f t="array" ref="U262">quota_mese*SUMPRODUCT(1/C262:T262)</f>
        <v>110.57407134156522</v>
      </c>
      <c r="V262" s="13">
        <f t="shared" si="52"/>
        <v>167484.34035064184</v>
      </c>
      <c r="W262" s="14">
        <f t="shared" si="53"/>
        <v>0.11656226900427891</v>
      </c>
      <c r="X262" s="13">
        <f t="shared" si="48"/>
        <v>200811.36913285937</v>
      </c>
      <c r="Y262" s="14">
        <f t="shared" si="54"/>
        <v>0.33874246088572924</v>
      </c>
      <c r="Z262" s="6" t="str">
        <f t="shared" si="49"/>
        <v>Il PAC NON conviene</v>
      </c>
    </row>
    <row r="263" spans="1:26" x14ac:dyDescent="0.25">
      <c r="A263" s="7">
        <v>40847</v>
      </c>
      <c r="B263" s="8">
        <v>1253.3000489999999</v>
      </c>
      <c r="C263" s="11">
        <f t="shared" si="46"/>
        <v>1253.3000489999999</v>
      </c>
      <c r="D263" s="11">
        <f t="shared" si="50"/>
        <v>1246.959961</v>
      </c>
      <c r="E263" s="11">
        <f t="shared" si="50"/>
        <v>1257.599976</v>
      </c>
      <c r="F263" s="11">
        <f t="shared" si="50"/>
        <v>1312.410034</v>
      </c>
      <c r="G263" s="11">
        <f t="shared" si="47"/>
        <v>1365.6800539999999</v>
      </c>
      <c r="H263" s="11">
        <f t="shared" si="47"/>
        <v>1408.469971</v>
      </c>
      <c r="I263" s="11">
        <f t="shared" si="47"/>
        <v>1397.910034</v>
      </c>
      <c r="J263" s="11">
        <f t="shared" si="47"/>
        <v>1310.329956</v>
      </c>
      <c r="K263" s="11">
        <f t="shared" si="55"/>
        <v>1362.160034</v>
      </c>
      <c r="L263" s="11">
        <f t="shared" si="51"/>
        <v>1379.3199460000001</v>
      </c>
      <c r="M263" s="11">
        <f t="shared" si="51"/>
        <v>1406.579956</v>
      </c>
      <c r="N263" s="11">
        <f t="shared" si="51"/>
        <v>1440.670044</v>
      </c>
      <c r="O263" s="11">
        <f t="shared" si="45"/>
        <v>1412.160034</v>
      </c>
      <c r="P263" s="11">
        <f t="shared" si="45"/>
        <v>1416.1800539999999</v>
      </c>
      <c r="Q263" s="11">
        <f t="shared" si="45"/>
        <v>1426.1899410000001</v>
      </c>
      <c r="R263" s="11">
        <f t="shared" si="45"/>
        <v>1498.1099850000001</v>
      </c>
      <c r="S263" s="11">
        <f t="shared" si="45"/>
        <v>1514.6800539999999</v>
      </c>
      <c r="T263" s="11">
        <f t="shared" si="45"/>
        <v>1569.1899410000001</v>
      </c>
      <c r="U263" s="12" cm="1">
        <f t="array" ref="U263">quota_mese*SUMPRODUCT(1/C263:T263)</f>
        <v>108.51929165174471</v>
      </c>
      <c r="V263" s="13">
        <f t="shared" si="52"/>
        <v>170287.38086436308</v>
      </c>
      <c r="W263" s="14">
        <f t="shared" si="53"/>
        <v>0.13524920576242061</v>
      </c>
      <c r="X263" s="13">
        <f t="shared" si="48"/>
        <v>187806.97514358754</v>
      </c>
      <c r="Y263" s="14">
        <f t="shared" si="54"/>
        <v>0.25204650095725034</v>
      </c>
      <c r="Z263" s="6" t="str">
        <f t="shared" si="49"/>
        <v>Il PAC NON conviene</v>
      </c>
    </row>
    <row r="264" spans="1:26" x14ac:dyDescent="0.25">
      <c r="A264" s="7">
        <v>40877</v>
      </c>
      <c r="B264" s="8">
        <v>1246.959961</v>
      </c>
      <c r="C264" s="11">
        <f t="shared" si="46"/>
        <v>1246.959961</v>
      </c>
      <c r="D264" s="11">
        <f t="shared" si="50"/>
        <v>1257.599976</v>
      </c>
      <c r="E264" s="11">
        <f t="shared" si="50"/>
        <v>1312.410034</v>
      </c>
      <c r="F264" s="11">
        <f t="shared" si="50"/>
        <v>1365.6800539999999</v>
      </c>
      <c r="G264" s="11">
        <f t="shared" si="47"/>
        <v>1408.469971</v>
      </c>
      <c r="H264" s="11">
        <f t="shared" si="47"/>
        <v>1397.910034</v>
      </c>
      <c r="I264" s="11">
        <f t="shared" si="47"/>
        <v>1310.329956</v>
      </c>
      <c r="J264" s="11">
        <f t="shared" si="47"/>
        <v>1362.160034</v>
      </c>
      <c r="K264" s="11">
        <f t="shared" si="55"/>
        <v>1379.3199460000001</v>
      </c>
      <c r="L264" s="11">
        <f t="shared" si="51"/>
        <v>1406.579956</v>
      </c>
      <c r="M264" s="11">
        <f t="shared" si="51"/>
        <v>1440.670044</v>
      </c>
      <c r="N264" s="11">
        <f t="shared" si="51"/>
        <v>1412.160034</v>
      </c>
      <c r="O264" s="11">
        <f t="shared" si="45"/>
        <v>1416.1800539999999</v>
      </c>
      <c r="P264" s="11">
        <f t="shared" si="45"/>
        <v>1426.1899410000001</v>
      </c>
      <c r="Q264" s="11">
        <f t="shared" si="45"/>
        <v>1498.1099850000001</v>
      </c>
      <c r="R264" s="11">
        <f t="shared" si="45"/>
        <v>1514.6800539999999</v>
      </c>
      <c r="S264" s="11">
        <f t="shared" si="45"/>
        <v>1569.1899410000001</v>
      </c>
      <c r="T264" s="11">
        <f t="shared" si="45"/>
        <v>1597.5699460000001</v>
      </c>
      <c r="U264" s="12" cm="1">
        <f t="array" ref="U264">quota_mese*SUMPRODUCT(1/C264:T264)</f>
        <v>107.08643460110183</v>
      </c>
      <c r="V264" s="13">
        <f t="shared" si="52"/>
        <v>171078.06954301478</v>
      </c>
      <c r="W264" s="14">
        <f t="shared" si="53"/>
        <v>0.14052046362009851</v>
      </c>
      <c r="X264" s="13">
        <f t="shared" si="48"/>
        <v>192175.77099093402</v>
      </c>
      <c r="Y264" s="14">
        <f t="shared" si="54"/>
        <v>0.28117180660622676</v>
      </c>
      <c r="Z264" s="6" t="str">
        <f t="shared" si="49"/>
        <v>Il PAC NON conviene</v>
      </c>
    </row>
    <row r="265" spans="1:26" x14ac:dyDescent="0.25">
      <c r="A265" s="7">
        <v>40907</v>
      </c>
      <c r="B265" s="8">
        <v>1257.599976</v>
      </c>
      <c r="C265" s="11">
        <f t="shared" si="46"/>
        <v>1257.599976</v>
      </c>
      <c r="D265" s="11">
        <f t="shared" si="50"/>
        <v>1312.410034</v>
      </c>
      <c r="E265" s="11">
        <f t="shared" si="50"/>
        <v>1365.6800539999999</v>
      </c>
      <c r="F265" s="11">
        <f t="shared" si="50"/>
        <v>1408.469971</v>
      </c>
      <c r="G265" s="11">
        <f t="shared" si="47"/>
        <v>1397.910034</v>
      </c>
      <c r="H265" s="11">
        <f t="shared" si="47"/>
        <v>1310.329956</v>
      </c>
      <c r="I265" s="11">
        <f t="shared" si="47"/>
        <v>1362.160034</v>
      </c>
      <c r="J265" s="11">
        <f t="shared" si="47"/>
        <v>1379.3199460000001</v>
      </c>
      <c r="K265" s="11">
        <f t="shared" si="55"/>
        <v>1406.579956</v>
      </c>
      <c r="L265" s="11">
        <f t="shared" si="51"/>
        <v>1440.670044</v>
      </c>
      <c r="M265" s="11">
        <f t="shared" si="51"/>
        <v>1412.160034</v>
      </c>
      <c r="N265" s="11">
        <f t="shared" si="51"/>
        <v>1416.1800539999999</v>
      </c>
      <c r="O265" s="11">
        <f t="shared" si="45"/>
        <v>1426.1899410000001</v>
      </c>
      <c r="P265" s="11">
        <f t="shared" si="45"/>
        <v>1498.1099850000001</v>
      </c>
      <c r="Q265" s="11">
        <f t="shared" si="45"/>
        <v>1514.6800539999999</v>
      </c>
      <c r="R265" s="11">
        <f t="shared" si="45"/>
        <v>1569.1899410000001</v>
      </c>
      <c r="S265" s="11">
        <f t="shared" si="45"/>
        <v>1597.5699460000001</v>
      </c>
      <c r="T265" s="11">
        <f t="shared" si="45"/>
        <v>1630.73999</v>
      </c>
      <c r="U265" s="12" cm="1">
        <f t="array" ref="U265">quota_mese*SUMPRODUCT(1/C265:T265)</f>
        <v>105.51366938665716</v>
      </c>
      <c r="V265" s="13">
        <f t="shared" si="52"/>
        <v>172065.36016046061</v>
      </c>
      <c r="W265" s="14">
        <f t="shared" si="53"/>
        <v>0.14710240106973749</v>
      </c>
      <c r="X265" s="13">
        <f t="shared" si="48"/>
        <v>194506.20480927874</v>
      </c>
      <c r="Y265" s="14">
        <f t="shared" si="54"/>
        <v>0.29670803206185825</v>
      </c>
      <c r="Z265" s="6" t="str">
        <f t="shared" si="49"/>
        <v>Il PAC NON conviene</v>
      </c>
    </row>
    <row r="266" spans="1:26" x14ac:dyDescent="0.25">
      <c r="A266" s="7">
        <v>40939</v>
      </c>
      <c r="B266" s="8">
        <v>1312.410034</v>
      </c>
      <c r="C266" s="11">
        <f t="shared" si="46"/>
        <v>1312.410034</v>
      </c>
      <c r="D266" s="11">
        <f t="shared" si="50"/>
        <v>1365.6800539999999</v>
      </c>
      <c r="E266" s="11">
        <f t="shared" si="50"/>
        <v>1408.469971</v>
      </c>
      <c r="F266" s="11">
        <f t="shared" si="50"/>
        <v>1397.910034</v>
      </c>
      <c r="G266" s="11">
        <f t="shared" si="47"/>
        <v>1310.329956</v>
      </c>
      <c r="H266" s="11">
        <f t="shared" si="47"/>
        <v>1362.160034</v>
      </c>
      <c r="I266" s="11">
        <f t="shared" si="47"/>
        <v>1379.3199460000001</v>
      </c>
      <c r="J266" s="11">
        <f t="shared" si="47"/>
        <v>1406.579956</v>
      </c>
      <c r="K266" s="11">
        <f t="shared" si="55"/>
        <v>1440.670044</v>
      </c>
      <c r="L266" s="11">
        <f t="shared" si="51"/>
        <v>1412.160034</v>
      </c>
      <c r="M266" s="11">
        <f t="shared" si="51"/>
        <v>1416.1800539999999</v>
      </c>
      <c r="N266" s="11">
        <f t="shared" si="51"/>
        <v>1426.1899410000001</v>
      </c>
      <c r="O266" s="11">
        <f t="shared" si="45"/>
        <v>1498.1099850000001</v>
      </c>
      <c r="P266" s="11">
        <f t="shared" si="45"/>
        <v>1514.6800539999999</v>
      </c>
      <c r="Q266" s="11">
        <f t="shared" si="45"/>
        <v>1569.1899410000001</v>
      </c>
      <c r="R266" s="11">
        <f t="shared" si="45"/>
        <v>1597.5699460000001</v>
      </c>
      <c r="S266" s="11">
        <f t="shared" si="45"/>
        <v>1630.73999</v>
      </c>
      <c r="T266" s="11">
        <f t="shared" si="45"/>
        <v>1606.280029</v>
      </c>
      <c r="U266" s="12" cm="1">
        <f t="array" ref="U266">quota_mese*SUMPRODUCT(1/C266:T266)</f>
        <v>104.07526142878037</v>
      </c>
      <c r="V266" s="13">
        <f t="shared" si="52"/>
        <v>167174.01394600392</v>
      </c>
      <c r="W266" s="14">
        <f t="shared" si="53"/>
        <v>0.11449342630669279</v>
      </c>
      <c r="X266" s="13">
        <f t="shared" si="48"/>
        <v>183587.4445546947</v>
      </c>
      <c r="Y266" s="14">
        <f t="shared" si="54"/>
        <v>0.22391629703129801</v>
      </c>
      <c r="Z266" s="6" t="str">
        <f t="shared" si="49"/>
        <v>Il PAC NON conviene</v>
      </c>
    </row>
    <row r="267" spans="1:26" x14ac:dyDescent="0.25">
      <c r="A267" s="7">
        <v>40968</v>
      </c>
      <c r="B267" s="8">
        <v>1365.6800539999999</v>
      </c>
      <c r="C267" s="11">
        <f t="shared" si="46"/>
        <v>1365.6800539999999</v>
      </c>
      <c r="D267" s="11">
        <f t="shared" si="50"/>
        <v>1408.469971</v>
      </c>
      <c r="E267" s="11">
        <f t="shared" si="50"/>
        <v>1397.910034</v>
      </c>
      <c r="F267" s="11">
        <f t="shared" si="50"/>
        <v>1310.329956</v>
      </c>
      <c r="G267" s="11">
        <f t="shared" si="47"/>
        <v>1362.160034</v>
      </c>
      <c r="H267" s="11">
        <f t="shared" si="47"/>
        <v>1379.3199460000001</v>
      </c>
      <c r="I267" s="11">
        <f t="shared" si="47"/>
        <v>1406.579956</v>
      </c>
      <c r="J267" s="11">
        <f t="shared" si="47"/>
        <v>1440.670044</v>
      </c>
      <c r="K267" s="11">
        <f t="shared" si="55"/>
        <v>1412.160034</v>
      </c>
      <c r="L267" s="11">
        <f t="shared" si="51"/>
        <v>1416.1800539999999</v>
      </c>
      <c r="M267" s="11">
        <f t="shared" si="51"/>
        <v>1426.1899410000001</v>
      </c>
      <c r="N267" s="11">
        <f t="shared" si="51"/>
        <v>1498.1099850000001</v>
      </c>
      <c r="O267" s="11">
        <f t="shared" si="45"/>
        <v>1514.6800539999999</v>
      </c>
      <c r="P267" s="11">
        <f t="shared" si="45"/>
        <v>1569.1899410000001</v>
      </c>
      <c r="Q267" s="11">
        <f t="shared" si="45"/>
        <v>1597.5699460000001</v>
      </c>
      <c r="R267" s="11">
        <f t="shared" si="45"/>
        <v>1630.73999</v>
      </c>
      <c r="S267" s="11">
        <f t="shared" si="45"/>
        <v>1606.280029</v>
      </c>
      <c r="T267" s="11">
        <f t="shared" si="45"/>
        <v>1685.7299800000001</v>
      </c>
      <c r="U267" s="12" cm="1">
        <f t="array" ref="U267">quota_mese*SUMPRODUCT(1/C267:T267)</f>
        <v>102.66907664050339</v>
      </c>
      <c r="V267" s="13">
        <f t="shared" si="52"/>
        <v>173072.34051181425</v>
      </c>
      <c r="W267" s="14">
        <f t="shared" si="53"/>
        <v>0.15381560341209499</v>
      </c>
      <c r="X267" s="13">
        <f t="shared" si="48"/>
        <v>185152.80812617039</v>
      </c>
      <c r="Y267" s="14">
        <f t="shared" si="54"/>
        <v>0.23435205417446925</v>
      </c>
      <c r="Z267" s="6" t="str">
        <f t="shared" si="49"/>
        <v>Il PAC NON conviene</v>
      </c>
    </row>
    <row r="268" spans="1:26" x14ac:dyDescent="0.25">
      <c r="A268" s="7">
        <v>40998</v>
      </c>
      <c r="B268" s="8">
        <v>1408.469971</v>
      </c>
      <c r="C268" s="11">
        <f t="shared" si="46"/>
        <v>1408.469971</v>
      </c>
      <c r="D268" s="11">
        <f t="shared" si="50"/>
        <v>1397.910034</v>
      </c>
      <c r="E268" s="11">
        <f t="shared" si="50"/>
        <v>1310.329956</v>
      </c>
      <c r="F268" s="11">
        <f t="shared" si="50"/>
        <v>1362.160034</v>
      </c>
      <c r="G268" s="11">
        <f t="shared" si="47"/>
        <v>1379.3199460000001</v>
      </c>
      <c r="H268" s="11">
        <f t="shared" si="47"/>
        <v>1406.579956</v>
      </c>
      <c r="I268" s="11">
        <f t="shared" si="47"/>
        <v>1440.670044</v>
      </c>
      <c r="J268" s="11">
        <f t="shared" si="47"/>
        <v>1412.160034</v>
      </c>
      <c r="K268" s="11">
        <f t="shared" si="55"/>
        <v>1416.1800539999999</v>
      </c>
      <c r="L268" s="11">
        <f t="shared" si="51"/>
        <v>1426.1899410000001</v>
      </c>
      <c r="M268" s="11">
        <f t="shared" si="51"/>
        <v>1498.1099850000001</v>
      </c>
      <c r="N268" s="11">
        <f t="shared" si="51"/>
        <v>1514.6800539999999</v>
      </c>
      <c r="O268" s="11">
        <f t="shared" si="45"/>
        <v>1569.1899410000001</v>
      </c>
      <c r="P268" s="11">
        <f t="shared" si="45"/>
        <v>1597.5699460000001</v>
      </c>
      <c r="Q268" s="11">
        <f t="shared" si="45"/>
        <v>1630.73999</v>
      </c>
      <c r="R268" s="11">
        <f t="shared" si="45"/>
        <v>1606.280029</v>
      </c>
      <c r="S268" s="11">
        <f t="shared" si="45"/>
        <v>1685.7299800000001</v>
      </c>
      <c r="T268" s="11">
        <f t="shared" si="45"/>
        <v>1632.969971</v>
      </c>
      <c r="U268" s="12" cm="1">
        <f t="array" ref="U268">quota_mese*SUMPRODUCT(1/C268:T268)</f>
        <v>101.67028668741069</v>
      </c>
      <c r="V268" s="13">
        <f t="shared" si="52"/>
        <v>166024.52510350273</v>
      </c>
      <c r="W268" s="14">
        <f t="shared" si="53"/>
        <v>0.10683016735668494</v>
      </c>
      <c r="X268" s="13">
        <f t="shared" si="48"/>
        <v>173908.92294004044</v>
      </c>
      <c r="Y268" s="14">
        <f t="shared" si="54"/>
        <v>0.15939281960026963</v>
      </c>
      <c r="Z268" s="6" t="str">
        <f t="shared" si="49"/>
        <v>Il PAC NON conviene</v>
      </c>
    </row>
    <row r="269" spans="1:26" x14ac:dyDescent="0.25">
      <c r="A269" s="7">
        <v>41029</v>
      </c>
      <c r="B269" s="8">
        <v>1397.910034</v>
      </c>
      <c r="C269" s="11">
        <f t="shared" si="46"/>
        <v>1397.910034</v>
      </c>
      <c r="D269" s="11">
        <f t="shared" si="50"/>
        <v>1310.329956</v>
      </c>
      <c r="E269" s="11">
        <f t="shared" si="50"/>
        <v>1362.160034</v>
      </c>
      <c r="F269" s="11">
        <f t="shared" si="50"/>
        <v>1379.3199460000001</v>
      </c>
      <c r="G269" s="11">
        <f t="shared" si="47"/>
        <v>1406.579956</v>
      </c>
      <c r="H269" s="11">
        <f t="shared" si="47"/>
        <v>1440.670044</v>
      </c>
      <c r="I269" s="11">
        <f t="shared" si="47"/>
        <v>1412.160034</v>
      </c>
      <c r="J269" s="11">
        <f t="shared" si="47"/>
        <v>1416.1800539999999</v>
      </c>
      <c r="K269" s="11">
        <f t="shared" si="55"/>
        <v>1426.1899410000001</v>
      </c>
      <c r="L269" s="11">
        <f t="shared" si="51"/>
        <v>1498.1099850000001</v>
      </c>
      <c r="M269" s="11">
        <f t="shared" si="51"/>
        <v>1514.6800539999999</v>
      </c>
      <c r="N269" s="11">
        <f t="shared" si="51"/>
        <v>1569.1899410000001</v>
      </c>
      <c r="O269" s="11">
        <f t="shared" si="45"/>
        <v>1597.5699460000001</v>
      </c>
      <c r="P269" s="11">
        <f t="shared" si="45"/>
        <v>1630.73999</v>
      </c>
      <c r="Q269" s="11">
        <f t="shared" si="45"/>
        <v>1606.280029</v>
      </c>
      <c r="R269" s="11">
        <f t="shared" si="45"/>
        <v>1685.7299800000001</v>
      </c>
      <c r="S269" s="11">
        <f t="shared" si="45"/>
        <v>1632.969971</v>
      </c>
      <c r="T269" s="11">
        <f t="shared" si="45"/>
        <v>1681.5500489999999</v>
      </c>
      <c r="U269" s="12" cm="1">
        <f t="array" ref="U269">quota_mese*SUMPRODUCT(1/C269:T269)</f>
        <v>100.70944600714174</v>
      </c>
      <c r="V269" s="13">
        <f t="shared" si="52"/>
        <v>169347.97386807203</v>
      </c>
      <c r="W269" s="14">
        <f t="shared" si="53"/>
        <v>0.12898649245381355</v>
      </c>
      <c r="X269" s="13">
        <f t="shared" si="48"/>
        <v>180435.43662696108</v>
      </c>
      <c r="Y269" s="14">
        <f t="shared" si="54"/>
        <v>0.2029029108464071</v>
      </c>
      <c r="Z269" s="6" t="str">
        <f t="shared" si="49"/>
        <v>Il PAC NON conviene</v>
      </c>
    </row>
    <row r="270" spans="1:26" x14ac:dyDescent="0.25">
      <c r="A270" s="7">
        <v>41060</v>
      </c>
      <c r="B270" s="8">
        <v>1310.329956</v>
      </c>
      <c r="C270" s="11">
        <f t="shared" si="46"/>
        <v>1310.329956</v>
      </c>
      <c r="D270" s="11">
        <f t="shared" si="50"/>
        <v>1362.160034</v>
      </c>
      <c r="E270" s="11">
        <f t="shared" si="50"/>
        <v>1379.3199460000001</v>
      </c>
      <c r="F270" s="11">
        <f t="shared" si="50"/>
        <v>1406.579956</v>
      </c>
      <c r="G270" s="11">
        <f t="shared" si="47"/>
        <v>1440.670044</v>
      </c>
      <c r="H270" s="11">
        <f t="shared" si="47"/>
        <v>1412.160034</v>
      </c>
      <c r="I270" s="11">
        <f t="shared" si="47"/>
        <v>1416.1800539999999</v>
      </c>
      <c r="J270" s="11">
        <f t="shared" si="47"/>
        <v>1426.1899410000001</v>
      </c>
      <c r="K270" s="11">
        <f t="shared" si="55"/>
        <v>1498.1099850000001</v>
      </c>
      <c r="L270" s="11">
        <f t="shared" si="51"/>
        <v>1514.6800539999999</v>
      </c>
      <c r="M270" s="11">
        <f t="shared" si="51"/>
        <v>1569.1899410000001</v>
      </c>
      <c r="N270" s="11">
        <f t="shared" si="51"/>
        <v>1597.5699460000001</v>
      </c>
      <c r="O270" s="11">
        <f t="shared" si="45"/>
        <v>1630.73999</v>
      </c>
      <c r="P270" s="11">
        <f t="shared" si="45"/>
        <v>1606.280029</v>
      </c>
      <c r="Q270" s="11">
        <f t="shared" si="45"/>
        <v>1685.7299800000001</v>
      </c>
      <c r="R270" s="11">
        <f t="shared" si="45"/>
        <v>1632.969971</v>
      </c>
      <c r="S270" s="11">
        <f t="shared" si="45"/>
        <v>1681.5500489999999</v>
      </c>
      <c r="T270" s="11">
        <f t="shared" si="45"/>
        <v>1756.540039</v>
      </c>
      <c r="U270" s="12" cm="1">
        <f t="array" ref="U270">quota_mese*SUMPRODUCT(1/C270:T270)</f>
        <v>99.492340856362659</v>
      </c>
      <c r="V270" s="13">
        <f t="shared" si="52"/>
        <v>174762.28028803656</v>
      </c>
      <c r="W270" s="14">
        <f t="shared" si="53"/>
        <v>0.16508186858691043</v>
      </c>
      <c r="X270" s="13">
        <f t="shared" si="48"/>
        <v>201079.89185740633</v>
      </c>
      <c r="Y270" s="14">
        <f t="shared" si="54"/>
        <v>0.34053261238270882</v>
      </c>
      <c r="Z270" s="6" t="str">
        <f t="shared" si="49"/>
        <v>Il PAC NON conviene</v>
      </c>
    </row>
    <row r="271" spans="1:26" x14ac:dyDescent="0.25">
      <c r="A271" s="7">
        <v>41089</v>
      </c>
      <c r="B271" s="8">
        <v>1362.160034</v>
      </c>
      <c r="C271" s="11">
        <f t="shared" si="46"/>
        <v>1362.160034</v>
      </c>
      <c r="D271" s="11">
        <f t="shared" si="50"/>
        <v>1379.3199460000001</v>
      </c>
      <c r="E271" s="11">
        <f t="shared" si="50"/>
        <v>1406.579956</v>
      </c>
      <c r="F271" s="11">
        <f t="shared" si="50"/>
        <v>1440.670044</v>
      </c>
      <c r="G271" s="11">
        <f t="shared" si="47"/>
        <v>1412.160034</v>
      </c>
      <c r="H271" s="11">
        <f t="shared" si="47"/>
        <v>1416.1800539999999</v>
      </c>
      <c r="I271" s="11">
        <f t="shared" si="47"/>
        <v>1426.1899410000001</v>
      </c>
      <c r="J271" s="11">
        <f t="shared" si="47"/>
        <v>1498.1099850000001</v>
      </c>
      <c r="K271" s="11">
        <f t="shared" si="55"/>
        <v>1514.6800539999999</v>
      </c>
      <c r="L271" s="11">
        <f t="shared" si="51"/>
        <v>1569.1899410000001</v>
      </c>
      <c r="M271" s="11">
        <f t="shared" si="51"/>
        <v>1597.5699460000001</v>
      </c>
      <c r="N271" s="11">
        <f t="shared" si="51"/>
        <v>1630.73999</v>
      </c>
      <c r="O271" s="11">
        <f t="shared" si="45"/>
        <v>1606.280029</v>
      </c>
      <c r="P271" s="11">
        <f t="shared" si="45"/>
        <v>1685.7299800000001</v>
      </c>
      <c r="Q271" s="11">
        <f t="shared" si="45"/>
        <v>1632.969971</v>
      </c>
      <c r="R271" s="11">
        <f t="shared" si="45"/>
        <v>1681.5500489999999</v>
      </c>
      <c r="S271" s="11">
        <f t="shared" si="45"/>
        <v>1756.540039</v>
      </c>
      <c r="T271" s="11">
        <f t="shared" si="45"/>
        <v>1805.8100589999999</v>
      </c>
      <c r="U271" s="12" cm="1">
        <f t="array" ref="U271">quota_mese*SUMPRODUCT(1/C271:T271)</f>
        <v>97.747353696790341</v>
      </c>
      <c r="V271" s="13">
        <f t="shared" si="52"/>
        <v>176513.15454629483</v>
      </c>
      <c r="W271" s="14">
        <f t="shared" si="53"/>
        <v>0.17675436364196551</v>
      </c>
      <c r="X271" s="13">
        <f t="shared" si="48"/>
        <v>198854.39455640348</v>
      </c>
      <c r="Y271" s="14">
        <f t="shared" si="54"/>
        <v>0.32569596370935661</v>
      </c>
      <c r="Z271" s="6" t="str">
        <f t="shared" si="49"/>
        <v>Il PAC NON conviene</v>
      </c>
    </row>
    <row r="272" spans="1:26" x14ac:dyDescent="0.25">
      <c r="A272" s="7">
        <v>41121</v>
      </c>
      <c r="B272" s="8">
        <v>1379.3199460000001</v>
      </c>
      <c r="C272" s="11">
        <f t="shared" si="46"/>
        <v>1379.3199460000001</v>
      </c>
      <c r="D272" s="11">
        <f t="shared" si="50"/>
        <v>1406.579956</v>
      </c>
      <c r="E272" s="11">
        <f t="shared" si="50"/>
        <v>1440.670044</v>
      </c>
      <c r="F272" s="11">
        <f t="shared" si="50"/>
        <v>1412.160034</v>
      </c>
      <c r="G272" s="11">
        <f t="shared" si="47"/>
        <v>1416.1800539999999</v>
      </c>
      <c r="H272" s="11">
        <f t="shared" si="47"/>
        <v>1426.1899410000001</v>
      </c>
      <c r="I272" s="11">
        <f t="shared" si="47"/>
        <v>1498.1099850000001</v>
      </c>
      <c r="J272" s="11">
        <f t="shared" si="47"/>
        <v>1514.6800539999999</v>
      </c>
      <c r="K272" s="11">
        <f t="shared" si="55"/>
        <v>1569.1899410000001</v>
      </c>
      <c r="L272" s="11">
        <f t="shared" si="51"/>
        <v>1597.5699460000001</v>
      </c>
      <c r="M272" s="11">
        <f t="shared" si="51"/>
        <v>1630.73999</v>
      </c>
      <c r="N272" s="11">
        <f t="shared" si="51"/>
        <v>1606.280029</v>
      </c>
      <c r="O272" s="11">
        <f t="shared" si="45"/>
        <v>1685.7299800000001</v>
      </c>
      <c r="P272" s="11">
        <f t="shared" si="45"/>
        <v>1632.969971</v>
      </c>
      <c r="Q272" s="11">
        <f t="shared" si="45"/>
        <v>1681.5500489999999</v>
      </c>
      <c r="R272" s="11">
        <f t="shared" si="45"/>
        <v>1756.540039</v>
      </c>
      <c r="S272" s="11">
        <f t="shared" si="45"/>
        <v>1805.8100589999999</v>
      </c>
      <c r="T272" s="11">
        <f t="shared" ref="O272:T315" si="56">S273</f>
        <v>1848.3599850000001</v>
      </c>
      <c r="U272" s="12" cm="1">
        <f t="array" ref="U272">quota_mese*SUMPRODUCT(1/C272:T272)</f>
        <v>96.13812053758349</v>
      </c>
      <c r="V272" s="13">
        <f t="shared" si="52"/>
        <v>177697.855034776</v>
      </c>
      <c r="W272" s="14">
        <f t="shared" si="53"/>
        <v>0.18465236689850673</v>
      </c>
      <c r="X272" s="13">
        <f t="shared" si="48"/>
        <v>201007.74918395909</v>
      </c>
      <c r="Y272" s="14">
        <f t="shared" si="54"/>
        <v>0.34005166122639396</v>
      </c>
      <c r="Z272" s="6" t="str">
        <f t="shared" si="49"/>
        <v>Il PAC NON conviene</v>
      </c>
    </row>
    <row r="273" spans="1:26" x14ac:dyDescent="0.25">
      <c r="A273" s="7">
        <v>41152</v>
      </c>
      <c r="B273" s="8">
        <v>1406.579956</v>
      </c>
      <c r="C273" s="11">
        <f t="shared" si="46"/>
        <v>1406.579956</v>
      </c>
      <c r="D273" s="11">
        <f t="shared" si="50"/>
        <v>1440.670044</v>
      </c>
      <c r="E273" s="11">
        <f t="shared" si="50"/>
        <v>1412.160034</v>
      </c>
      <c r="F273" s="11">
        <f t="shared" si="50"/>
        <v>1416.1800539999999</v>
      </c>
      <c r="G273" s="11">
        <f t="shared" si="47"/>
        <v>1426.1899410000001</v>
      </c>
      <c r="H273" s="11">
        <f t="shared" si="47"/>
        <v>1498.1099850000001</v>
      </c>
      <c r="I273" s="11">
        <f t="shared" si="47"/>
        <v>1514.6800539999999</v>
      </c>
      <c r="J273" s="11">
        <f t="shared" si="47"/>
        <v>1569.1899410000001</v>
      </c>
      <c r="K273" s="11">
        <f t="shared" si="55"/>
        <v>1597.5699460000001</v>
      </c>
      <c r="L273" s="11">
        <f t="shared" si="51"/>
        <v>1630.73999</v>
      </c>
      <c r="M273" s="11">
        <f t="shared" si="51"/>
        <v>1606.280029</v>
      </c>
      <c r="N273" s="11">
        <f t="shared" si="51"/>
        <v>1685.7299800000001</v>
      </c>
      <c r="O273" s="11">
        <f t="shared" si="56"/>
        <v>1632.969971</v>
      </c>
      <c r="P273" s="11">
        <f t="shared" si="56"/>
        <v>1681.5500489999999</v>
      </c>
      <c r="Q273" s="11">
        <f t="shared" si="56"/>
        <v>1756.540039</v>
      </c>
      <c r="R273" s="11">
        <f t="shared" si="56"/>
        <v>1805.8100589999999</v>
      </c>
      <c r="S273" s="11">
        <f t="shared" si="56"/>
        <v>1848.3599850000001</v>
      </c>
      <c r="T273" s="11">
        <f t="shared" si="56"/>
        <v>1782.589966</v>
      </c>
      <c r="U273" s="12" cm="1">
        <f t="array" ref="U273">quota_mese*SUMPRODUCT(1/C273:T273)</f>
        <v>94.771341791762396</v>
      </c>
      <c r="V273" s="13">
        <f t="shared" si="52"/>
        <v>168938.44294235212</v>
      </c>
      <c r="W273" s="14">
        <f t="shared" si="53"/>
        <v>0.12625628628234753</v>
      </c>
      <c r="X273" s="13">
        <f t="shared" si="48"/>
        <v>190098.32591415086</v>
      </c>
      <c r="Y273" s="14">
        <f t="shared" si="54"/>
        <v>0.26732217276100578</v>
      </c>
      <c r="Z273" s="6" t="str">
        <f t="shared" si="49"/>
        <v>Il PAC NON conviene</v>
      </c>
    </row>
    <row r="274" spans="1:26" x14ac:dyDescent="0.25">
      <c r="A274" s="7">
        <v>41180</v>
      </c>
      <c r="B274" s="8">
        <v>1440.670044</v>
      </c>
      <c r="C274" s="11">
        <f t="shared" si="46"/>
        <v>1440.670044</v>
      </c>
      <c r="D274" s="11">
        <f t="shared" si="50"/>
        <v>1412.160034</v>
      </c>
      <c r="E274" s="11">
        <f t="shared" si="50"/>
        <v>1416.1800539999999</v>
      </c>
      <c r="F274" s="11">
        <f t="shared" si="50"/>
        <v>1426.1899410000001</v>
      </c>
      <c r="G274" s="11">
        <f t="shared" si="47"/>
        <v>1498.1099850000001</v>
      </c>
      <c r="H274" s="11">
        <f t="shared" si="47"/>
        <v>1514.6800539999999</v>
      </c>
      <c r="I274" s="11">
        <f t="shared" si="47"/>
        <v>1569.1899410000001</v>
      </c>
      <c r="J274" s="11">
        <f t="shared" si="47"/>
        <v>1597.5699460000001</v>
      </c>
      <c r="K274" s="11">
        <f t="shared" si="55"/>
        <v>1630.73999</v>
      </c>
      <c r="L274" s="11">
        <f t="shared" si="51"/>
        <v>1606.280029</v>
      </c>
      <c r="M274" s="11">
        <f t="shared" si="51"/>
        <v>1685.7299800000001</v>
      </c>
      <c r="N274" s="11">
        <f t="shared" si="51"/>
        <v>1632.969971</v>
      </c>
      <c r="O274" s="11">
        <f t="shared" si="56"/>
        <v>1681.5500489999999</v>
      </c>
      <c r="P274" s="11">
        <f t="shared" si="56"/>
        <v>1756.540039</v>
      </c>
      <c r="Q274" s="11">
        <f t="shared" si="56"/>
        <v>1805.8100589999999</v>
      </c>
      <c r="R274" s="11">
        <f t="shared" si="56"/>
        <v>1848.3599850000001</v>
      </c>
      <c r="S274" s="11">
        <f t="shared" si="56"/>
        <v>1782.589966</v>
      </c>
      <c r="T274" s="11">
        <f t="shared" si="56"/>
        <v>1859.4499510000001</v>
      </c>
      <c r="U274" s="12" cm="1">
        <f t="array" ref="U274">quota_mese*SUMPRODUCT(1/C274:T274)</f>
        <v>93.328418035820519</v>
      </c>
      <c r="V274" s="13">
        <f t="shared" si="52"/>
        <v>173539.52234361399</v>
      </c>
      <c r="W274" s="14">
        <f t="shared" si="53"/>
        <v>0.15693014895742663</v>
      </c>
      <c r="X274" s="13">
        <f t="shared" si="48"/>
        <v>193602.6183175084</v>
      </c>
      <c r="Y274" s="14">
        <f t="shared" si="54"/>
        <v>0.29068412211672268</v>
      </c>
      <c r="Z274" s="6" t="str">
        <f t="shared" si="49"/>
        <v>Il PAC NON conviene</v>
      </c>
    </row>
    <row r="275" spans="1:26" x14ac:dyDescent="0.25">
      <c r="A275" s="7">
        <v>41213</v>
      </c>
      <c r="B275" s="8">
        <v>1412.160034</v>
      </c>
      <c r="C275" s="11">
        <f t="shared" si="46"/>
        <v>1412.160034</v>
      </c>
      <c r="D275" s="11">
        <f t="shared" si="50"/>
        <v>1416.1800539999999</v>
      </c>
      <c r="E275" s="11">
        <f t="shared" si="50"/>
        <v>1426.1899410000001</v>
      </c>
      <c r="F275" s="11">
        <f t="shared" si="50"/>
        <v>1498.1099850000001</v>
      </c>
      <c r="G275" s="11">
        <f t="shared" si="47"/>
        <v>1514.6800539999999</v>
      </c>
      <c r="H275" s="11">
        <f t="shared" si="47"/>
        <v>1569.1899410000001</v>
      </c>
      <c r="I275" s="11">
        <f t="shared" si="47"/>
        <v>1597.5699460000001</v>
      </c>
      <c r="J275" s="11">
        <f t="shared" si="47"/>
        <v>1630.73999</v>
      </c>
      <c r="K275" s="11">
        <f t="shared" si="55"/>
        <v>1606.280029</v>
      </c>
      <c r="L275" s="11">
        <f t="shared" si="51"/>
        <v>1685.7299800000001</v>
      </c>
      <c r="M275" s="11">
        <f t="shared" si="51"/>
        <v>1632.969971</v>
      </c>
      <c r="N275" s="11">
        <f t="shared" si="51"/>
        <v>1681.5500489999999</v>
      </c>
      <c r="O275" s="11">
        <f t="shared" si="56"/>
        <v>1756.540039</v>
      </c>
      <c r="P275" s="11">
        <f t="shared" si="56"/>
        <v>1805.8100589999999</v>
      </c>
      <c r="Q275" s="11">
        <f t="shared" si="56"/>
        <v>1848.3599850000001</v>
      </c>
      <c r="R275" s="11">
        <f t="shared" si="56"/>
        <v>1782.589966</v>
      </c>
      <c r="S275" s="11">
        <f t="shared" si="56"/>
        <v>1859.4499510000001</v>
      </c>
      <c r="T275" s="11">
        <f t="shared" si="56"/>
        <v>1872.339966</v>
      </c>
      <c r="U275" s="12" cm="1">
        <f t="array" ref="U275">quota_mese*SUMPRODUCT(1/C275:T275)</f>
        <v>91.994831171078161</v>
      </c>
      <c r="V275" s="13">
        <f t="shared" si="52"/>
        <v>172245.59906703222</v>
      </c>
      <c r="W275" s="14">
        <f t="shared" si="53"/>
        <v>0.14830399378021486</v>
      </c>
      <c r="X275" s="13">
        <f t="shared" si="48"/>
        <v>198880.43007737465</v>
      </c>
      <c r="Y275" s="14">
        <f t="shared" si="54"/>
        <v>0.32586953384916439</v>
      </c>
      <c r="Z275" s="6" t="str">
        <f t="shared" si="49"/>
        <v>Il PAC NON conviene</v>
      </c>
    </row>
    <row r="276" spans="1:26" x14ac:dyDescent="0.25">
      <c r="A276" s="7">
        <v>41243</v>
      </c>
      <c r="B276" s="8">
        <v>1416.1800539999999</v>
      </c>
      <c r="C276" s="11">
        <f t="shared" si="46"/>
        <v>1416.1800539999999</v>
      </c>
      <c r="D276" s="11">
        <f t="shared" si="50"/>
        <v>1426.1899410000001</v>
      </c>
      <c r="E276" s="11">
        <f t="shared" si="50"/>
        <v>1498.1099850000001</v>
      </c>
      <c r="F276" s="11">
        <f t="shared" si="50"/>
        <v>1514.6800539999999</v>
      </c>
      <c r="G276" s="11">
        <f t="shared" si="47"/>
        <v>1569.1899410000001</v>
      </c>
      <c r="H276" s="11">
        <f t="shared" si="47"/>
        <v>1597.5699460000001</v>
      </c>
      <c r="I276" s="11">
        <f t="shared" si="47"/>
        <v>1630.73999</v>
      </c>
      <c r="J276" s="11">
        <f t="shared" si="47"/>
        <v>1606.280029</v>
      </c>
      <c r="K276" s="11">
        <f t="shared" si="55"/>
        <v>1685.7299800000001</v>
      </c>
      <c r="L276" s="11">
        <f t="shared" si="51"/>
        <v>1632.969971</v>
      </c>
      <c r="M276" s="11">
        <f t="shared" si="51"/>
        <v>1681.5500489999999</v>
      </c>
      <c r="N276" s="11">
        <f t="shared" si="51"/>
        <v>1756.540039</v>
      </c>
      <c r="O276" s="11">
        <f t="shared" si="56"/>
        <v>1805.8100589999999</v>
      </c>
      <c r="P276" s="11">
        <f t="shared" si="56"/>
        <v>1848.3599850000001</v>
      </c>
      <c r="Q276" s="11">
        <f t="shared" si="56"/>
        <v>1782.589966</v>
      </c>
      <c r="R276" s="11">
        <f t="shared" si="56"/>
        <v>1859.4499510000001</v>
      </c>
      <c r="S276" s="11">
        <f t="shared" si="56"/>
        <v>1872.339966</v>
      </c>
      <c r="T276" s="11">
        <f t="shared" si="56"/>
        <v>1883.9499510000001</v>
      </c>
      <c r="U276" s="12" cm="1">
        <f t="array" ref="U276">quota_mese*SUMPRODUCT(1/C276:T276)</f>
        <v>90.517036379491387</v>
      </c>
      <c r="V276" s="13">
        <f t="shared" si="52"/>
        <v>170529.56625180802</v>
      </c>
      <c r="W276" s="14">
        <f t="shared" si="53"/>
        <v>0.13686377501205338</v>
      </c>
      <c r="X276" s="13">
        <f t="shared" si="48"/>
        <v>199545.59581023449</v>
      </c>
      <c r="Y276" s="14">
        <f t="shared" si="54"/>
        <v>0.33030397206822992</v>
      </c>
      <c r="Z276" s="6" t="str">
        <f t="shared" si="49"/>
        <v>Il PAC NON conviene</v>
      </c>
    </row>
    <row r="277" spans="1:26" x14ac:dyDescent="0.25">
      <c r="A277" s="7">
        <v>41274</v>
      </c>
      <c r="B277" s="8">
        <v>1426.1899410000001</v>
      </c>
      <c r="C277" s="11">
        <f t="shared" si="46"/>
        <v>1426.1899410000001</v>
      </c>
      <c r="D277" s="11">
        <f t="shared" si="50"/>
        <v>1498.1099850000001</v>
      </c>
      <c r="E277" s="11">
        <f t="shared" si="50"/>
        <v>1514.6800539999999</v>
      </c>
      <c r="F277" s="11">
        <f t="shared" si="50"/>
        <v>1569.1899410000001</v>
      </c>
      <c r="G277" s="11">
        <f t="shared" si="47"/>
        <v>1597.5699460000001</v>
      </c>
      <c r="H277" s="11">
        <f t="shared" si="47"/>
        <v>1630.73999</v>
      </c>
      <c r="I277" s="11">
        <f t="shared" si="47"/>
        <v>1606.280029</v>
      </c>
      <c r="J277" s="11">
        <f t="shared" si="47"/>
        <v>1685.7299800000001</v>
      </c>
      <c r="K277" s="11">
        <f t="shared" si="55"/>
        <v>1632.969971</v>
      </c>
      <c r="L277" s="11">
        <f t="shared" si="51"/>
        <v>1681.5500489999999</v>
      </c>
      <c r="M277" s="11">
        <f t="shared" si="51"/>
        <v>1756.540039</v>
      </c>
      <c r="N277" s="11">
        <f t="shared" si="51"/>
        <v>1805.8100589999999</v>
      </c>
      <c r="O277" s="11">
        <f t="shared" si="56"/>
        <v>1848.3599850000001</v>
      </c>
      <c r="P277" s="11">
        <f t="shared" si="56"/>
        <v>1782.589966</v>
      </c>
      <c r="Q277" s="11">
        <f t="shared" si="56"/>
        <v>1859.4499510000001</v>
      </c>
      <c r="R277" s="11">
        <f t="shared" si="56"/>
        <v>1872.339966</v>
      </c>
      <c r="S277" s="11">
        <f t="shared" si="56"/>
        <v>1883.9499510000001</v>
      </c>
      <c r="T277" s="11">
        <f t="shared" si="56"/>
        <v>1923.5699460000001</v>
      </c>
      <c r="U277" s="12" cm="1">
        <f t="array" ref="U277">quota_mese*SUMPRODUCT(1/C277:T277)</f>
        <v>88.964884880104108</v>
      </c>
      <c r="V277" s="13">
        <f t="shared" si="52"/>
        <v>171130.17880471807</v>
      </c>
      <c r="W277" s="14">
        <f t="shared" si="53"/>
        <v>0.14086785869812046</v>
      </c>
      <c r="X277" s="13">
        <f t="shared" si="48"/>
        <v>202312.10696780533</v>
      </c>
      <c r="Y277" s="14">
        <f t="shared" si="54"/>
        <v>0.34874737978536885</v>
      </c>
      <c r="Z277" s="6" t="str">
        <f t="shared" si="49"/>
        <v>Il PAC NON conviene</v>
      </c>
    </row>
    <row r="278" spans="1:26" x14ac:dyDescent="0.25">
      <c r="A278" s="7">
        <v>41305</v>
      </c>
      <c r="B278" s="8">
        <v>1498.1099850000001</v>
      </c>
      <c r="C278" s="11">
        <f t="shared" si="46"/>
        <v>1498.1099850000001</v>
      </c>
      <c r="D278" s="11">
        <f t="shared" si="50"/>
        <v>1514.6800539999999</v>
      </c>
      <c r="E278" s="11">
        <f t="shared" si="50"/>
        <v>1569.1899410000001</v>
      </c>
      <c r="F278" s="11">
        <f t="shared" si="50"/>
        <v>1597.5699460000001</v>
      </c>
      <c r="G278" s="11">
        <f t="shared" si="47"/>
        <v>1630.73999</v>
      </c>
      <c r="H278" s="11">
        <f t="shared" si="47"/>
        <v>1606.280029</v>
      </c>
      <c r="I278" s="11">
        <f t="shared" si="47"/>
        <v>1685.7299800000001</v>
      </c>
      <c r="J278" s="11">
        <f t="shared" si="47"/>
        <v>1632.969971</v>
      </c>
      <c r="K278" s="11">
        <f t="shared" si="55"/>
        <v>1681.5500489999999</v>
      </c>
      <c r="L278" s="11">
        <f t="shared" si="51"/>
        <v>1756.540039</v>
      </c>
      <c r="M278" s="11">
        <f t="shared" si="51"/>
        <v>1805.8100589999999</v>
      </c>
      <c r="N278" s="11">
        <f t="shared" si="51"/>
        <v>1848.3599850000001</v>
      </c>
      <c r="O278" s="11">
        <f t="shared" si="56"/>
        <v>1782.589966</v>
      </c>
      <c r="P278" s="11">
        <f t="shared" si="56"/>
        <v>1859.4499510000001</v>
      </c>
      <c r="Q278" s="11">
        <f t="shared" si="56"/>
        <v>1872.339966</v>
      </c>
      <c r="R278" s="11">
        <f t="shared" si="56"/>
        <v>1883.9499510000001</v>
      </c>
      <c r="S278" s="11">
        <f t="shared" si="56"/>
        <v>1923.5699460000001</v>
      </c>
      <c r="T278" s="11">
        <f t="shared" si="56"/>
        <v>1960.2299800000001</v>
      </c>
      <c r="U278" s="12" cm="1">
        <f t="array" ref="U278">quota_mese*SUMPRODUCT(1/C278:T278)</f>
        <v>87.373012759256412</v>
      </c>
      <c r="V278" s="13">
        <f t="shared" si="52"/>
        <v>171271.19905361693</v>
      </c>
      <c r="W278" s="14">
        <f t="shared" si="53"/>
        <v>0.14180799369077945</v>
      </c>
      <c r="X278" s="13">
        <f t="shared" si="48"/>
        <v>196270.30054138514</v>
      </c>
      <c r="Y278" s="14">
        <f t="shared" si="54"/>
        <v>0.30846867027590097</v>
      </c>
      <c r="Z278" s="6" t="str">
        <f t="shared" si="49"/>
        <v>Il PAC NON conviene</v>
      </c>
    </row>
    <row r="279" spans="1:26" x14ac:dyDescent="0.25">
      <c r="A279" s="7">
        <v>41333</v>
      </c>
      <c r="B279" s="8">
        <v>1514.6800539999999</v>
      </c>
      <c r="C279" s="11">
        <f t="shared" si="46"/>
        <v>1514.6800539999999</v>
      </c>
      <c r="D279" s="11">
        <f t="shared" si="50"/>
        <v>1569.1899410000001</v>
      </c>
      <c r="E279" s="11">
        <f t="shared" si="50"/>
        <v>1597.5699460000001</v>
      </c>
      <c r="F279" s="11">
        <f t="shared" si="50"/>
        <v>1630.73999</v>
      </c>
      <c r="G279" s="11">
        <f t="shared" si="47"/>
        <v>1606.280029</v>
      </c>
      <c r="H279" s="11">
        <f t="shared" si="47"/>
        <v>1685.7299800000001</v>
      </c>
      <c r="I279" s="11">
        <f t="shared" si="47"/>
        <v>1632.969971</v>
      </c>
      <c r="J279" s="11">
        <f t="shared" si="47"/>
        <v>1681.5500489999999</v>
      </c>
      <c r="K279" s="11">
        <f t="shared" si="55"/>
        <v>1756.540039</v>
      </c>
      <c r="L279" s="11">
        <f t="shared" si="51"/>
        <v>1805.8100589999999</v>
      </c>
      <c r="M279" s="11">
        <f t="shared" si="51"/>
        <v>1848.3599850000001</v>
      </c>
      <c r="N279" s="11">
        <f t="shared" si="51"/>
        <v>1782.589966</v>
      </c>
      <c r="O279" s="11">
        <f t="shared" si="56"/>
        <v>1859.4499510000001</v>
      </c>
      <c r="P279" s="11">
        <f t="shared" si="56"/>
        <v>1872.339966</v>
      </c>
      <c r="Q279" s="11">
        <f t="shared" si="56"/>
        <v>1883.9499510000001</v>
      </c>
      <c r="R279" s="11">
        <f t="shared" si="56"/>
        <v>1923.5699460000001</v>
      </c>
      <c r="S279" s="11">
        <f t="shared" si="56"/>
        <v>1960.2299800000001</v>
      </c>
      <c r="T279" s="11">
        <f t="shared" si="56"/>
        <v>1930.670044</v>
      </c>
      <c r="U279" s="12" cm="1">
        <f t="array" ref="U279">quota_mese*SUMPRODUCT(1/C279:T279)</f>
        <v>86.126739108891229</v>
      </c>
      <c r="V279" s="13">
        <f t="shared" si="52"/>
        <v>166282.31518493954</v>
      </c>
      <c r="W279" s="14">
        <f t="shared" si="53"/>
        <v>0.10854876789959689</v>
      </c>
      <c r="X279" s="13">
        <f t="shared" si="48"/>
        <v>191195.82768335575</v>
      </c>
      <c r="Y279" s="14">
        <f t="shared" si="54"/>
        <v>0.27463885122237164</v>
      </c>
      <c r="Z279" s="6" t="str">
        <f t="shared" si="49"/>
        <v>Il PAC NON conviene</v>
      </c>
    </row>
    <row r="280" spans="1:26" x14ac:dyDescent="0.25">
      <c r="A280" s="7">
        <v>41361</v>
      </c>
      <c r="B280" s="8">
        <v>1569.1899410000001</v>
      </c>
      <c r="C280" s="11">
        <f t="shared" si="46"/>
        <v>1569.1899410000001</v>
      </c>
      <c r="D280" s="11">
        <f t="shared" si="50"/>
        <v>1597.5699460000001</v>
      </c>
      <c r="E280" s="11">
        <f t="shared" si="50"/>
        <v>1630.73999</v>
      </c>
      <c r="F280" s="11">
        <f t="shared" si="50"/>
        <v>1606.280029</v>
      </c>
      <c r="G280" s="11">
        <f t="shared" si="47"/>
        <v>1685.7299800000001</v>
      </c>
      <c r="H280" s="11">
        <f t="shared" si="47"/>
        <v>1632.969971</v>
      </c>
      <c r="I280" s="11">
        <f t="shared" si="47"/>
        <v>1681.5500489999999</v>
      </c>
      <c r="J280" s="11">
        <f t="shared" si="47"/>
        <v>1756.540039</v>
      </c>
      <c r="K280" s="11">
        <f t="shared" si="55"/>
        <v>1805.8100589999999</v>
      </c>
      <c r="L280" s="11">
        <f t="shared" si="51"/>
        <v>1848.3599850000001</v>
      </c>
      <c r="M280" s="11">
        <f t="shared" si="51"/>
        <v>1782.589966</v>
      </c>
      <c r="N280" s="11">
        <f t="shared" si="51"/>
        <v>1859.4499510000001</v>
      </c>
      <c r="O280" s="11">
        <f t="shared" si="56"/>
        <v>1872.339966</v>
      </c>
      <c r="P280" s="11">
        <f t="shared" si="56"/>
        <v>1883.9499510000001</v>
      </c>
      <c r="Q280" s="11">
        <f t="shared" si="56"/>
        <v>1923.5699460000001</v>
      </c>
      <c r="R280" s="11">
        <f t="shared" si="56"/>
        <v>1960.2299800000001</v>
      </c>
      <c r="S280" s="11">
        <f t="shared" si="56"/>
        <v>1930.670044</v>
      </c>
      <c r="T280" s="11">
        <f t="shared" si="56"/>
        <v>2003.369995</v>
      </c>
      <c r="U280" s="12" cm="1">
        <f t="array" ref="U280">quota_mese*SUMPRODUCT(1/C280:T280)</f>
        <v>84.784684826136498</v>
      </c>
      <c r="V280" s="13">
        <f t="shared" si="52"/>
        <v>169855.09361621365</v>
      </c>
      <c r="W280" s="14">
        <f t="shared" si="53"/>
        <v>0.13236729077475773</v>
      </c>
      <c r="X280" s="13">
        <f t="shared" si="48"/>
        <v>191503.58500163237</v>
      </c>
      <c r="Y280" s="14">
        <f t="shared" si="54"/>
        <v>0.27669056667754921</v>
      </c>
      <c r="Z280" s="6" t="str">
        <f t="shared" si="49"/>
        <v>Il PAC NON conviene</v>
      </c>
    </row>
    <row r="281" spans="1:26" x14ac:dyDescent="0.25">
      <c r="A281" s="7">
        <v>41394</v>
      </c>
      <c r="B281" s="8">
        <v>1597.5699460000001</v>
      </c>
      <c r="C281" s="11">
        <f t="shared" si="46"/>
        <v>1597.5699460000001</v>
      </c>
      <c r="D281" s="11">
        <f t="shared" si="50"/>
        <v>1630.73999</v>
      </c>
      <c r="E281" s="11">
        <f t="shared" si="50"/>
        <v>1606.280029</v>
      </c>
      <c r="F281" s="11">
        <f t="shared" si="50"/>
        <v>1685.7299800000001</v>
      </c>
      <c r="G281" s="11">
        <f t="shared" si="47"/>
        <v>1632.969971</v>
      </c>
      <c r="H281" s="11">
        <f t="shared" si="47"/>
        <v>1681.5500489999999</v>
      </c>
      <c r="I281" s="11">
        <f t="shared" si="47"/>
        <v>1756.540039</v>
      </c>
      <c r="J281" s="11">
        <f t="shared" si="47"/>
        <v>1805.8100589999999</v>
      </c>
      <c r="K281" s="11">
        <f t="shared" si="55"/>
        <v>1848.3599850000001</v>
      </c>
      <c r="L281" s="11">
        <f t="shared" si="51"/>
        <v>1782.589966</v>
      </c>
      <c r="M281" s="11">
        <f t="shared" si="51"/>
        <v>1859.4499510000001</v>
      </c>
      <c r="N281" s="11">
        <f t="shared" si="51"/>
        <v>1872.339966</v>
      </c>
      <c r="O281" s="11">
        <f t="shared" si="56"/>
        <v>1883.9499510000001</v>
      </c>
      <c r="P281" s="11">
        <f t="shared" si="56"/>
        <v>1923.5699460000001</v>
      </c>
      <c r="Q281" s="11">
        <f t="shared" si="56"/>
        <v>1960.2299800000001</v>
      </c>
      <c r="R281" s="11">
        <f t="shared" si="56"/>
        <v>1930.670044</v>
      </c>
      <c r="S281" s="11">
        <f t="shared" si="56"/>
        <v>2003.369995</v>
      </c>
      <c r="T281" s="11">
        <f t="shared" si="56"/>
        <v>1972.290039</v>
      </c>
      <c r="U281" s="12" cm="1">
        <f t="array" ref="U281">quota_mese*SUMPRODUCT(1/C281:T281)</f>
        <v>83.699295963603291</v>
      </c>
      <c r="V281" s="13">
        <f t="shared" si="52"/>
        <v>165079.28770032767</v>
      </c>
      <c r="W281" s="14">
        <f t="shared" si="53"/>
        <v>0.10052858466885106</v>
      </c>
      <c r="X281" s="13">
        <f t="shared" si="48"/>
        <v>185183.44476292495</v>
      </c>
      <c r="Y281" s="14">
        <f t="shared" si="54"/>
        <v>0.23455629841949954</v>
      </c>
      <c r="Z281" s="6" t="str">
        <f t="shared" si="49"/>
        <v>Il PAC NON conviene</v>
      </c>
    </row>
    <row r="282" spans="1:26" x14ac:dyDescent="0.25">
      <c r="A282" s="7">
        <v>41425</v>
      </c>
      <c r="B282" s="8">
        <v>1630.73999</v>
      </c>
      <c r="C282" s="11">
        <f t="shared" si="46"/>
        <v>1630.73999</v>
      </c>
      <c r="D282" s="11">
        <f t="shared" si="50"/>
        <v>1606.280029</v>
      </c>
      <c r="E282" s="11">
        <f t="shared" si="50"/>
        <v>1685.7299800000001</v>
      </c>
      <c r="F282" s="11">
        <f t="shared" si="50"/>
        <v>1632.969971</v>
      </c>
      <c r="G282" s="11">
        <f t="shared" si="47"/>
        <v>1681.5500489999999</v>
      </c>
      <c r="H282" s="11">
        <f t="shared" si="47"/>
        <v>1756.540039</v>
      </c>
      <c r="I282" s="11">
        <f t="shared" si="47"/>
        <v>1805.8100589999999</v>
      </c>
      <c r="J282" s="11">
        <f t="shared" si="47"/>
        <v>1848.3599850000001</v>
      </c>
      <c r="K282" s="11">
        <f t="shared" si="55"/>
        <v>1782.589966</v>
      </c>
      <c r="L282" s="11">
        <f t="shared" si="51"/>
        <v>1859.4499510000001</v>
      </c>
      <c r="M282" s="11">
        <f t="shared" si="51"/>
        <v>1872.339966</v>
      </c>
      <c r="N282" s="11">
        <f t="shared" si="51"/>
        <v>1883.9499510000001</v>
      </c>
      <c r="O282" s="11">
        <f t="shared" si="56"/>
        <v>1923.5699460000001</v>
      </c>
      <c r="P282" s="11">
        <f t="shared" si="56"/>
        <v>1960.2299800000001</v>
      </c>
      <c r="Q282" s="11">
        <f t="shared" si="56"/>
        <v>1930.670044</v>
      </c>
      <c r="R282" s="11">
        <f t="shared" si="56"/>
        <v>2003.369995</v>
      </c>
      <c r="S282" s="11">
        <f t="shared" si="56"/>
        <v>1972.290039</v>
      </c>
      <c r="T282" s="11">
        <f t="shared" si="56"/>
        <v>2018.0500489999999</v>
      </c>
      <c r="U282" s="12" cm="1">
        <f t="array" ref="U282">quota_mese*SUMPRODUCT(1/C282:T282)</f>
        <v>82.612439007731609</v>
      </c>
      <c r="V282" s="13">
        <f t="shared" si="52"/>
        <v>166716.03658756227</v>
      </c>
      <c r="W282" s="14">
        <f t="shared" si="53"/>
        <v>0.11144024391708185</v>
      </c>
      <c r="X282" s="13">
        <f t="shared" si="48"/>
        <v>185625.85648617102</v>
      </c>
      <c r="Y282" s="14">
        <f t="shared" si="54"/>
        <v>0.23750570990780684</v>
      </c>
      <c r="Z282" s="6" t="str">
        <f t="shared" si="49"/>
        <v>Il PAC NON conviene</v>
      </c>
    </row>
    <row r="283" spans="1:26" x14ac:dyDescent="0.25">
      <c r="A283" s="7">
        <v>41453</v>
      </c>
      <c r="B283" s="8">
        <v>1606.280029</v>
      </c>
      <c r="C283" s="11">
        <f t="shared" si="46"/>
        <v>1606.280029</v>
      </c>
      <c r="D283" s="11">
        <f t="shared" si="50"/>
        <v>1685.7299800000001</v>
      </c>
      <c r="E283" s="11">
        <f t="shared" si="50"/>
        <v>1632.969971</v>
      </c>
      <c r="F283" s="11">
        <f t="shared" si="50"/>
        <v>1681.5500489999999</v>
      </c>
      <c r="G283" s="11">
        <f t="shared" si="47"/>
        <v>1756.540039</v>
      </c>
      <c r="H283" s="11">
        <f t="shared" si="47"/>
        <v>1805.8100589999999</v>
      </c>
      <c r="I283" s="11">
        <f t="shared" si="47"/>
        <v>1848.3599850000001</v>
      </c>
      <c r="J283" s="11">
        <f t="shared" si="47"/>
        <v>1782.589966</v>
      </c>
      <c r="K283" s="11">
        <f t="shared" si="55"/>
        <v>1859.4499510000001</v>
      </c>
      <c r="L283" s="11">
        <f t="shared" si="51"/>
        <v>1872.339966</v>
      </c>
      <c r="M283" s="11">
        <f t="shared" si="51"/>
        <v>1883.9499510000001</v>
      </c>
      <c r="N283" s="11">
        <f t="shared" si="51"/>
        <v>1923.5699460000001</v>
      </c>
      <c r="O283" s="11">
        <f t="shared" si="56"/>
        <v>1960.2299800000001</v>
      </c>
      <c r="P283" s="11">
        <f t="shared" si="56"/>
        <v>1930.670044</v>
      </c>
      <c r="Q283" s="11">
        <f t="shared" si="56"/>
        <v>2003.369995</v>
      </c>
      <c r="R283" s="11">
        <f t="shared" si="56"/>
        <v>1972.290039</v>
      </c>
      <c r="S283" s="11">
        <f t="shared" si="56"/>
        <v>2018.0500489999999</v>
      </c>
      <c r="T283" s="11">
        <f t="shared" si="56"/>
        <v>2067.5600589999999</v>
      </c>
      <c r="U283" s="12" cm="1">
        <f t="array" ref="U283">quota_mese*SUMPRODUCT(1/C283:T283)</f>
        <v>81.532800212729114</v>
      </c>
      <c r="V283" s="13">
        <f t="shared" si="52"/>
        <v>168573.96121826541</v>
      </c>
      <c r="W283" s="14">
        <f t="shared" si="53"/>
        <v>0.12382640812176948</v>
      </c>
      <c r="X283" s="13">
        <f t="shared" si="48"/>
        <v>193075.929010383</v>
      </c>
      <c r="Y283" s="14">
        <f t="shared" si="54"/>
        <v>0.28717286006922005</v>
      </c>
      <c r="Z283" s="6" t="str">
        <f t="shared" si="49"/>
        <v>Il PAC NON conviene</v>
      </c>
    </row>
    <row r="284" spans="1:26" x14ac:dyDescent="0.25">
      <c r="A284" s="7">
        <v>41486</v>
      </c>
      <c r="B284" s="8">
        <v>1685.7299800000001</v>
      </c>
      <c r="C284" s="11">
        <f t="shared" si="46"/>
        <v>1685.7299800000001</v>
      </c>
      <c r="D284" s="11">
        <f t="shared" si="50"/>
        <v>1632.969971</v>
      </c>
      <c r="E284" s="11">
        <f t="shared" si="50"/>
        <v>1681.5500489999999</v>
      </c>
      <c r="F284" s="11">
        <f t="shared" si="50"/>
        <v>1756.540039</v>
      </c>
      <c r="G284" s="11">
        <f t="shared" si="47"/>
        <v>1805.8100589999999</v>
      </c>
      <c r="H284" s="11">
        <f t="shared" si="47"/>
        <v>1848.3599850000001</v>
      </c>
      <c r="I284" s="11">
        <f t="shared" si="47"/>
        <v>1782.589966</v>
      </c>
      <c r="J284" s="11">
        <f t="shared" si="47"/>
        <v>1859.4499510000001</v>
      </c>
      <c r="K284" s="11">
        <f t="shared" si="55"/>
        <v>1872.339966</v>
      </c>
      <c r="L284" s="11">
        <f t="shared" si="51"/>
        <v>1883.9499510000001</v>
      </c>
      <c r="M284" s="11">
        <f t="shared" si="51"/>
        <v>1923.5699460000001</v>
      </c>
      <c r="N284" s="11">
        <f t="shared" si="51"/>
        <v>1960.2299800000001</v>
      </c>
      <c r="O284" s="11">
        <f t="shared" si="56"/>
        <v>1930.670044</v>
      </c>
      <c r="P284" s="11">
        <f t="shared" si="56"/>
        <v>2003.369995</v>
      </c>
      <c r="Q284" s="11">
        <f t="shared" si="56"/>
        <v>1972.290039</v>
      </c>
      <c r="R284" s="11">
        <f t="shared" si="56"/>
        <v>2018.0500489999999</v>
      </c>
      <c r="S284" s="11">
        <f t="shared" si="56"/>
        <v>2067.5600589999999</v>
      </c>
      <c r="T284" s="11">
        <f t="shared" si="56"/>
        <v>2058.8999020000001</v>
      </c>
      <c r="U284" s="12" cm="1">
        <f t="array" ref="U284">quota_mese*SUMPRODUCT(1/C284:T284)</f>
        <v>80.392298663183865</v>
      </c>
      <c r="V284" s="13">
        <f t="shared" si="52"/>
        <v>165519.69583918399</v>
      </c>
      <c r="W284" s="14">
        <f t="shared" si="53"/>
        <v>0.10346463892789326</v>
      </c>
      <c r="X284" s="13">
        <f t="shared" si="48"/>
        <v>183205.48899533722</v>
      </c>
      <c r="Y284" s="14">
        <f t="shared" si="54"/>
        <v>0.22136992663558153</v>
      </c>
      <c r="Z284" s="6" t="str">
        <f t="shared" si="49"/>
        <v>Il PAC NON conviene</v>
      </c>
    </row>
    <row r="285" spans="1:26" x14ac:dyDescent="0.25">
      <c r="A285" s="7">
        <v>41516</v>
      </c>
      <c r="B285" s="8">
        <v>1632.969971</v>
      </c>
      <c r="C285" s="11">
        <f t="shared" si="46"/>
        <v>1632.969971</v>
      </c>
      <c r="D285" s="11">
        <f t="shared" si="50"/>
        <v>1681.5500489999999</v>
      </c>
      <c r="E285" s="11">
        <f t="shared" si="50"/>
        <v>1756.540039</v>
      </c>
      <c r="F285" s="11">
        <f t="shared" si="50"/>
        <v>1805.8100589999999</v>
      </c>
      <c r="G285" s="11">
        <f t="shared" si="47"/>
        <v>1848.3599850000001</v>
      </c>
      <c r="H285" s="11">
        <f t="shared" si="47"/>
        <v>1782.589966</v>
      </c>
      <c r="I285" s="11">
        <f t="shared" si="47"/>
        <v>1859.4499510000001</v>
      </c>
      <c r="J285" s="11">
        <f t="shared" si="47"/>
        <v>1872.339966</v>
      </c>
      <c r="K285" s="11">
        <f t="shared" si="55"/>
        <v>1883.9499510000001</v>
      </c>
      <c r="L285" s="11">
        <f t="shared" si="51"/>
        <v>1923.5699460000001</v>
      </c>
      <c r="M285" s="11">
        <f t="shared" si="51"/>
        <v>1960.2299800000001</v>
      </c>
      <c r="N285" s="11">
        <f t="shared" si="51"/>
        <v>1930.670044</v>
      </c>
      <c r="O285" s="11">
        <f t="shared" si="56"/>
        <v>2003.369995</v>
      </c>
      <c r="P285" s="11">
        <f t="shared" si="56"/>
        <v>1972.290039</v>
      </c>
      <c r="Q285" s="11">
        <f t="shared" si="56"/>
        <v>2018.0500489999999</v>
      </c>
      <c r="R285" s="11">
        <f t="shared" si="56"/>
        <v>2067.5600589999999</v>
      </c>
      <c r="S285" s="11">
        <f t="shared" si="56"/>
        <v>2058.8999020000001</v>
      </c>
      <c r="T285" s="11">
        <f t="shared" si="56"/>
        <v>1994.98999</v>
      </c>
      <c r="U285" s="12" cm="1">
        <f t="array" ref="U285">quota_mese*SUMPRODUCT(1/C285:T285)</f>
        <v>79.625972261948107</v>
      </c>
      <c r="V285" s="13">
        <f t="shared" si="52"/>
        <v>158853.01760660415</v>
      </c>
      <c r="W285" s="14">
        <f t="shared" si="53"/>
        <v>5.9020117377361014E-2</v>
      </c>
      <c r="X285" s="13">
        <f t="shared" si="48"/>
        <v>183254.13437746555</v>
      </c>
      <c r="Y285" s="14">
        <f t="shared" si="54"/>
        <v>0.22169422918310366</v>
      </c>
      <c r="Z285" s="6" t="str">
        <f t="shared" si="49"/>
        <v>Il PAC NON conviene</v>
      </c>
    </row>
    <row r="286" spans="1:26" x14ac:dyDescent="0.25">
      <c r="A286" s="7">
        <v>41547</v>
      </c>
      <c r="B286" s="8">
        <v>1681.5500489999999</v>
      </c>
      <c r="C286" s="11">
        <f t="shared" si="46"/>
        <v>1681.5500489999999</v>
      </c>
      <c r="D286" s="11">
        <f t="shared" si="50"/>
        <v>1756.540039</v>
      </c>
      <c r="E286" s="11">
        <f t="shared" si="50"/>
        <v>1805.8100589999999</v>
      </c>
      <c r="F286" s="11">
        <f t="shared" si="50"/>
        <v>1848.3599850000001</v>
      </c>
      <c r="G286" s="11">
        <f t="shared" si="47"/>
        <v>1782.589966</v>
      </c>
      <c r="H286" s="11">
        <f t="shared" si="47"/>
        <v>1859.4499510000001</v>
      </c>
      <c r="I286" s="11">
        <f t="shared" si="47"/>
        <v>1872.339966</v>
      </c>
      <c r="J286" s="11">
        <f t="shared" si="47"/>
        <v>1883.9499510000001</v>
      </c>
      <c r="K286" s="11">
        <f t="shared" si="55"/>
        <v>1923.5699460000001</v>
      </c>
      <c r="L286" s="11">
        <f t="shared" si="51"/>
        <v>1960.2299800000001</v>
      </c>
      <c r="M286" s="11">
        <f t="shared" si="51"/>
        <v>1930.670044</v>
      </c>
      <c r="N286" s="11">
        <f t="shared" si="51"/>
        <v>2003.369995</v>
      </c>
      <c r="O286" s="11">
        <f t="shared" si="56"/>
        <v>1972.290039</v>
      </c>
      <c r="P286" s="11">
        <f t="shared" si="56"/>
        <v>2018.0500489999999</v>
      </c>
      <c r="Q286" s="11">
        <f t="shared" si="56"/>
        <v>2067.5600589999999</v>
      </c>
      <c r="R286" s="11">
        <f t="shared" si="56"/>
        <v>2058.8999020000001</v>
      </c>
      <c r="S286" s="11">
        <f t="shared" si="56"/>
        <v>1994.98999</v>
      </c>
      <c r="T286" s="11">
        <f t="shared" si="56"/>
        <v>2104.5</v>
      </c>
      <c r="U286" s="12" cm="1">
        <f t="array" ref="U286">quota_mese*SUMPRODUCT(1/C286:T286)</f>
        <v>78.482564908202363</v>
      </c>
      <c r="V286" s="13">
        <f t="shared" si="52"/>
        <v>165166.55784931188</v>
      </c>
      <c r="W286" s="14">
        <f t="shared" si="53"/>
        <v>0.10111038566207919</v>
      </c>
      <c r="X286" s="13">
        <f t="shared" si="48"/>
        <v>187728.57827676824</v>
      </c>
      <c r="Y286" s="14">
        <f t="shared" si="54"/>
        <v>0.25152385517845488</v>
      </c>
      <c r="Z286" s="6" t="str">
        <f t="shared" si="49"/>
        <v>Il PAC NON conviene</v>
      </c>
    </row>
    <row r="287" spans="1:26" x14ac:dyDescent="0.25">
      <c r="A287" s="7">
        <v>41578</v>
      </c>
      <c r="B287" s="8">
        <v>1756.540039</v>
      </c>
      <c r="C287" s="11">
        <f t="shared" si="46"/>
        <v>1756.540039</v>
      </c>
      <c r="D287" s="11">
        <f t="shared" si="50"/>
        <v>1805.8100589999999</v>
      </c>
      <c r="E287" s="11">
        <f t="shared" si="50"/>
        <v>1848.3599850000001</v>
      </c>
      <c r="F287" s="11">
        <f t="shared" si="50"/>
        <v>1782.589966</v>
      </c>
      <c r="G287" s="11">
        <f t="shared" si="47"/>
        <v>1859.4499510000001</v>
      </c>
      <c r="H287" s="11">
        <f t="shared" si="47"/>
        <v>1872.339966</v>
      </c>
      <c r="I287" s="11">
        <f t="shared" si="47"/>
        <v>1883.9499510000001</v>
      </c>
      <c r="J287" s="11">
        <f t="shared" si="47"/>
        <v>1923.5699460000001</v>
      </c>
      <c r="K287" s="11">
        <f t="shared" si="55"/>
        <v>1960.2299800000001</v>
      </c>
      <c r="L287" s="11">
        <f t="shared" si="51"/>
        <v>1930.670044</v>
      </c>
      <c r="M287" s="11">
        <f t="shared" si="51"/>
        <v>2003.369995</v>
      </c>
      <c r="N287" s="11">
        <f t="shared" si="51"/>
        <v>1972.290039</v>
      </c>
      <c r="O287" s="11">
        <f t="shared" si="56"/>
        <v>2018.0500489999999</v>
      </c>
      <c r="P287" s="11">
        <f t="shared" si="56"/>
        <v>2067.5600589999999</v>
      </c>
      <c r="Q287" s="11">
        <f t="shared" si="56"/>
        <v>2058.8999020000001</v>
      </c>
      <c r="R287" s="11">
        <f t="shared" si="56"/>
        <v>1994.98999</v>
      </c>
      <c r="S287" s="11">
        <f t="shared" si="56"/>
        <v>2104.5</v>
      </c>
      <c r="T287" s="11">
        <f t="shared" si="56"/>
        <v>2067.889893</v>
      </c>
      <c r="U287" s="12" cm="1">
        <f t="array" ref="U287">quota_mese*SUMPRODUCT(1/C287:T287)</f>
        <v>77.556692705631733</v>
      </c>
      <c r="V287" s="13">
        <f t="shared" si="52"/>
        <v>160378.70098048268</v>
      </c>
      <c r="W287" s="14">
        <f t="shared" si="53"/>
        <v>6.9191339869884461E-2</v>
      </c>
      <c r="X287" s="13">
        <f t="shared" si="48"/>
        <v>176587.76746506031</v>
      </c>
      <c r="Y287" s="14">
        <f t="shared" si="54"/>
        <v>0.17725178310040213</v>
      </c>
      <c r="Z287" s="6" t="str">
        <f t="shared" si="49"/>
        <v>Il PAC NON conviene</v>
      </c>
    </row>
    <row r="288" spans="1:26" x14ac:dyDescent="0.25">
      <c r="A288" s="7">
        <v>41607</v>
      </c>
      <c r="B288" s="8">
        <v>1805.8100589999999</v>
      </c>
      <c r="C288" s="11">
        <f t="shared" si="46"/>
        <v>1805.8100589999999</v>
      </c>
      <c r="D288" s="11">
        <f t="shared" si="50"/>
        <v>1848.3599850000001</v>
      </c>
      <c r="E288" s="11">
        <f t="shared" si="50"/>
        <v>1782.589966</v>
      </c>
      <c r="F288" s="11">
        <f t="shared" si="50"/>
        <v>1859.4499510000001</v>
      </c>
      <c r="G288" s="11">
        <f t="shared" si="47"/>
        <v>1872.339966</v>
      </c>
      <c r="H288" s="11">
        <f t="shared" si="47"/>
        <v>1883.9499510000001</v>
      </c>
      <c r="I288" s="11">
        <f t="shared" si="47"/>
        <v>1923.5699460000001</v>
      </c>
      <c r="J288" s="11">
        <f t="shared" si="47"/>
        <v>1960.2299800000001</v>
      </c>
      <c r="K288" s="11">
        <f t="shared" si="55"/>
        <v>1930.670044</v>
      </c>
      <c r="L288" s="11">
        <f t="shared" si="51"/>
        <v>2003.369995</v>
      </c>
      <c r="M288" s="11">
        <f t="shared" si="51"/>
        <v>1972.290039</v>
      </c>
      <c r="N288" s="11">
        <f t="shared" si="51"/>
        <v>2018.0500489999999</v>
      </c>
      <c r="O288" s="11">
        <f t="shared" si="56"/>
        <v>2067.5600589999999</v>
      </c>
      <c r="P288" s="11">
        <f t="shared" si="56"/>
        <v>2058.8999020000001</v>
      </c>
      <c r="Q288" s="11">
        <f t="shared" si="56"/>
        <v>1994.98999</v>
      </c>
      <c r="R288" s="11">
        <f t="shared" si="56"/>
        <v>2104.5</v>
      </c>
      <c r="S288" s="11">
        <f t="shared" si="56"/>
        <v>2067.889893</v>
      </c>
      <c r="T288" s="11">
        <f t="shared" si="56"/>
        <v>2085.51001</v>
      </c>
      <c r="U288" s="12" cm="1">
        <f t="array" ref="U288">quota_mese*SUMPRODUCT(1/C288:T288)</f>
        <v>76.808342851866357</v>
      </c>
      <c r="V288" s="13">
        <f t="shared" si="52"/>
        <v>160184.56786907924</v>
      </c>
      <c r="W288" s="14">
        <f t="shared" si="53"/>
        <v>6.7897119127194872E-2</v>
      </c>
      <c r="X288" s="13">
        <f t="shared" si="48"/>
        <v>173233.33644139368</v>
      </c>
      <c r="Y288" s="14">
        <f t="shared" si="54"/>
        <v>0.15488890960929114</v>
      </c>
      <c r="Z288" s="6" t="str">
        <f t="shared" si="49"/>
        <v>Il PAC NON conviene</v>
      </c>
    </row>
    <row r="289" spans="1:26" x14ac:dyDescent="0.25">
      <c r="A289" s="7">
        <v>41639</v>
      </c>
      <c r="B289" s="8">
        <v>1848.3599850000001</v>
      </c>
      <c r="C289" s="11">
        <f t="shared" si="46"/>
        <v>1848.3599850000001</v>
      </c>
      <c r="D289" s="11">
        <f t="shared" si="50"/>
        <v>1782.589966</v>
      </c>
      <c r="E289" s="11">
        <f t="shared" si="50"/>
        <v>1859.4499510000001</v>
      </c>
      <c r="F289" s="11">
        <f t="shared" si="50"/>
        <v>1872.339966</v>
      </c>
      <c r="G289" s="11">
        <f t="shared" si="47"/>
        <v>1883.9499510000001</v>
      </c>
      <c r="H289" s="11">
        <f t="shared" si="47"/>
        <v>1923.5699460000001</v>
      </c>
      <c r="I289" s="11">
        <f t="shared" si="47"/>
        <v>1960.2299800000001</v>
      </c>
      <c r="J289" s="11">
        <f t="shared" si="47"/>
        <v>1930.670044</v>
      </c>
      <c r="K289" s="11">
        <f t="shared" si="55"/>
        <v>2003.369995</v>
      </c>
      <c r="L289" s="11">
        <f t="shared" si="51"/>
        <v>1972.290039</v>
      </c>
      <c r="M289" s="11">
        <f t="shared" si="51"/>
        <v>2018.0500489999999</v>
      </c>
      <c r="N289" s="11">
        <f t="shared" si="51"/>
        <v>2067.5600589999999</v>
      </c>
      <c r="O289" s="11">
        <f t="shared" si="56"/>
        <v>2058.8999020000001</v>
      </c>
      <c r="P289" s="11">
        <f t="shared" si="56"/>
        <v>1994.98999</v>
      </c>
      <c r="Q289" s="11">
        <f t="shared" si="56"/>
        <v>2104.5</v>
      </c>
      <c r="R289" s="11">
        <f t="shared" si="56"/>
        <v>2067.889893</v>
      </c>
      <c r="S289" s="11">
        <f t="shared" si="56"/>
        <v>2085.51001</v>
      </c>
      <c r="T289" s="11">
        <f t="shared" si="56"/>
        <v>2107.389893</v>
      </c>
      <c r="U289" s="12" cm="1">
        <f t="array" ref="U289">quota_mese*SUMPRODUCT(1/C289:T289)</f>
        <v>76.147947373489174</v>
      </c>
      <c r="V289" s="13">
        <f t="shared" si="52"/>
        <v>160473.41466758697</v>
      </c>
      <c r="W289" s="14">
        <f t="shared" si="53"/>
        <v>6.9822764450579777E-2</v>
      </c>
      <c r="X289" s="13">
        <f t="shared" si="48"/>
        <v>171021.06002906139</v>
      </c>
      <c r="Y289" s="14">
        <f t="shared" si="54"/>
        <v>0.14014040019374274</v>
      </c>
      <c r="Z289" s="6" t="str">
        <f t="shared" si="49"/>
        <v>Il PAC NON conviene</v>
      </c>
    </row>
    <row r="290" spans="1:26" x14ac:dyDescent="0.25">
      <c r="A290" s="7">
        <v>41670</v>
      </c>
      <c r="B290" s="8">
        <v>1782.589966</v>
      </c>
      <c r="C290" s="11">
        <f t="shared" si="46"/>
        <v>1782.589966</v>
      </c>
      <c r="D290" s="11">
        <f t="shared" si="50"/>
        <v>1859.4499510000001</v>
      </c>
      <c r="E290" s="11">
        <f t="shared" si="50"/>
        <v>1872.339966</v>
      </c>
      <c r="F290" s="11">
        <f t="shared" si="50"/>
        <v>1883.9499510000001</v>
      </c>
      <c r="G290" s="11">
        <f t="shared" si="47"/>
        <v>1923.5699460000001</v>
      </c>
      <c r="H290" s="11">
        <f t="shared" si="47"/>
        <v>1960.2299800000001</v>
      </c>
      <c r="I290" s="11">
        <f t="shared" si="47"/>
        <v>1930.670044</v>
      </c>
      <c r="J290" s="11">
        <f t="shared" si="47"/>
        <v>2003.369995</v>
      </c>
      <c r="K290" s="11">
        <f t="shared" si="55"/>
        <v>1972.290039</v>
      </c>
      <c r="L290" s="11">
        <f t="shared" si="51"/>
        <v>2018.0500489999999</v>
      </c>
      <c r="M290" s="11">
        <f t="shared" si="51"/>
        <v>2067.5600589999999</v>
      </c>
      <c r="N290" s="11">
        <f t="shared" si="51"/>
        <v>2058.8999020000001</v>
      </c>
      <c r="O290" s="11">
        <f t="shared" si="56"/>
        <v>1994.98999</v>
      </c>
      <c r="P290" s="11">
        <f t="shared" si="56"/>
        <v>2104.5</v>
      </c>
      <c r="Q290" s="11">
        <f t="shared" si="56"/>
        <v>2067.889893</v>
      </c>
      <c r="R290" s="11">
        <f t="shared" si="56"/>
        <v>2085.51001</v>
      </c>
      <c r="S290" s="11">
        <f t="shared" si="56"/>
        <v>2107.389893</v>
      </c>
      <c r="T290" s="11">
        <f t="shared" si="56"/>
        <v>2063.110107</v>
      </c>
      <c r="U290" s="12" cm="1">
        <f t="array" ref="U290">quota_mese*SUMPRODUCT(1/C290:T290)</f>
        <v>75.67865531111471</v>
      </c>
      <c r="V290" s="13">
        <f t="shared" si="52"/>
        <v>156133.39865652999</v>
      </c>
      <c r="W290" s="14">
        <f t="shared" si="53"/>
        <v>4.0889324376866654E-2</v>
      </c>
      <c r="X290" s="13">
        <f t="shared" si="48"/>
        <v>173604.99158671917</v>
      </c>
      <c r="Y290" s="14">
        <f t="shared" si="54"/>
        <v>0.15736661057812773</v>
      </c>
      <c r="Z290" s="6" t="str">
        <f t="shared" si="49"/>
        <v>Il PAC NON conviene</v>
      </c>
    </row>
    <row r="291" spans="1:26" x14ac:dyDescent="0.25">
      <c r="A291" s="7">
        <v>41698</v>
      </c>
      <c r="B291" s="8">
        <v>1859.4499510000001</v>
      </c>
      <c r="C291" s="11">
        <f t="shared" si="46"/>
        <v>1859.4499510000001</v>
      </c>
      <c r="D291" s="11">
        <f t="shared" si="50"/>
        <v>1872.339966</v>
      </c>
      <c r="E291" s="11">
        <f t="shared" si="50"/>
        <v>1883.9499510000001</v>
      </c>
      <c r="F291" s="11">
        <f t="shared" si="50"/>
        <v>1923.5699460000001</v>
      </c>
      <c r="G291" s="11">
        <f t="shared" si="47"/>
        <v>1960.2299800000001</v>
      </c>
      <c r="H291" s="11">
        <f t="shared" si="47"/>
        <v>1930.670044</v>
      </c>
      <c r="I291" s="11">
        <f t="shared" si="47"/>
        <v>2003.369995</v>
      </c>
      <c r="J291" s="11">
        <f t="shared" si="47"/>
        <v>1972.290039</v>
      </c>
      <c r="K291" s="11">
        <f t="shared" si="55"/>
        <v>2018.0500489999999</v>
      </c>
      <c r="L291" s="11">
        <f t="shared" si="51"/>
        <v>2067.5600589999999</v>
      </c>
      <c r="M291" s="11">
        <f t="shared" si="51"/>
        <v>2058.8999020000001</v>
      </c>
      <c r="N291" s="11">
        <f t="shared" si="51"/>
        <v>1994.98999</v>
      </c>
      <c r="O291" s="11">
        <f t="shared" si="56"/>
        <v>2104.5</v>
      </c>
      <c r="P291" s="11">
        <f t="shared" si="56"/>
        <v>2067.889893</v>
      </c>
      <c r="Q291" s="11">
        <f t="shared" si="56"/>
        <v>2085.51001</v>
      </c>
      <c r="R291" s="11">
        <f t="shared" si="56"/>
        <v>2107.389893</v>
      </c>
      <c r="S291" s="11">
        <f t="shared" si="56"/>
        <v>2063.110107</v>
      </c>
      <c r="T291" s="11">
        <f t="shared" si="56"/>
        <v>2103.8400879999999</v>
      </c>
      <c r="U291" s="12" cm="1">
        <f t="array" ref="U291">quota_mese*SUMPRODUCT(1/C291:T291)</f>
        <v>74.964820256183202</v>
      </c>
      <c r="V291" s="13">
        <f t="shared" si="52"/>
        <v>157713.99404467264</v>
      </c>
      <c r="W291" s="14">
        <f t="shared" si="53"/>
        <v>5.1426626964484301E-2</v>
      </c>
      <c r="X291" s="13">
        <f t="shared" si="48"/>
        <v>169714.7121546806</v>
      </c>
      <c r="Y291" s="14">
        <f t="shared" si="54"/>
        <v>0.13143141436453742</v>
      </c>
      <c r="Z291" s="6" t="str">
        <f t="shared" si="49"/>
        <v>Il PAC NON conviene</v>
      </c>
    </row>
    <row r="292" spans="1:26" x14ac:dyDescent="0.25">
      <c r="A292" s="7">
        <v>41729</v>
      </c>
      <c r="B292" s="8">
        <v>1872.339966</v>
      </c>
      <c r="C292" s="11">
        <f t="shared" si="46"/>
        <v>1872.339966</v>
      </c>
      <c r="D292" s="11">
        <f t="shared" si="50"/>
        <v>1883.9499510000001</v>
      </c>
      <c r="E292" s="11">
        <f t="shared" si="50"/>
        <v>1923.5699460000001</v>
      </c>
      <c r="F292" s="11">
        <f t="shared" si="50"/>
        <v>1960.2299800000001</v>
      </c>
      <c r="G292" s="11">
        <f t="shared" si="47"/>
        <v>1930.670044</v>
      </c>
      <c r="H292" s="11">
        <f t="shared" si="47"/>
        <v>2003.369995</v>
      </c>
      <c r="I292" s="11">
        <f t="shared" si="47"/>
        <v>1972.290039</v>
      </c>
      <c r="J292" s="11">
        <f t="shared" si="47"/>
        <v>2018.0500489999999</v>
      </c>
      <c r="K292" s="11">
        <f t="shared" si="55"/>
        <v>2067.5600589999999</v>
      </c>
      <c r="L292" s="11">
        <f t="shared" si="51"/>
        <v>2058.8999020000001</v>
      </c>
      <c r="M292" s="11">
        <f t="shared" si="51"/>
        <v>1994.98999</v>
      </c>
      <c r="N292" s="11">
        <f t="shared" si="51"/>
        <v>2104.5</v>
      </c>
      <c r="O292" s="11">
        <f t="shared" si="56"/>
        <v>2067.889893</v>
      </c>
      <c r="P292" s="11">
        <f t="shared" si="56"/>
        <v>2085.51001</v>
      </c>
      <c r="Q292" s="11">
        <f t="shared" si="56"/>
        <v>2107.389893</v>
      </c>
      <c r="R292" s="11">
        <f t="shared" si="56"/>
        <v>2063.110107</v>
      </c>
      <c r="S292" s="11">
        <f t="shared" si="56"/>
        <v>2103.8400879999999</v>
      </c>
      <c r="T292" s="11">
        <f t="shared" si="56"/>
        <v>1972.1800539999999</v>
      </c>
      <c r="U292" s="12" cm="1">
        <f t="array" ref="U292">quota_mese*SUMPRODUCT(1/C292:T292)</f>
        <v>74.708650649058285</v>
      </c>
      <c r="V292" s="13">
        <f t="shared" si="52"/>
        <v>147338.91067132688</v>
      </c>
      <c r="W292" s="14">
        <f t="shared" si="53"/>
        <v>-1.7740595524487479E-2</v>
      </c>
      <c r="X292" s="13">
        <f t="shared" si="48"/>
        <v>157998.55446764521</v>
      </c>
      <c r="Y292" s="14">
        <f t="shared" si="54"/>
        <v>5.3323696450968017E-2</v>
      </c>
      <c r="Z292" s="6" t="str">
        <f t="shared" si="49"/>
        <v>Il PAC NON conviene</v>
      </c>
    </row>
    <row r="293" spans="1:26" x14ac:dyDescent="0.25">
      <c r="A293" s="7">
        <v>41759</v>
      </c>
      <c r="B293" s="8">
        <v>1883.9499510000001</v>
      </c>
      <c r="C293" s="11">
        <f t="shared" si="46"/>
        <v>1883.9499510000001</v>
      </c>
      <c r="D293" s="11">
        <f t="shared" si="50"/>
        <v>1923.5699460000001</v>
      </c>
      <c r="E293" s="11">
        <f t="shared" si="50"/>
        <v>1960.2299800000001</v>
      </c>
      <c r="F293" s="11">
        <f t="shared" si="50"/>
        <v>1930.670044</v>
      </c>
      <c r="G293" s="11">
        <f t="shared" si="47"/>
        <v>2003.369995</v>
      </c>
      <c r="H293" s="11">
        <f t="shared" si="47"/>
        <v>1972.290039</v>
      </c>
      <c r="I293" s="11">
        <f t="shared" si="47"/>
        <v>2018.0500489999999</v>
      </c>
      <c r="J293" s="11">
        <f t="shared" si="47"/>
        <v>2067.5600589999999</v>
      </c>
      <c r="K293" s="11">
        <f t="shared" si="55"/>
        <v>2058.8999020000001</v>
      </c>
      <c r="L293" s="11">
        <f t="shared" si="51"/>
        <v>1994.98999</v>
      </c>
      <c r="M293" s="11">
        <f t="shared" si="51"/>
        <v>2104.5</v>
      </c>
      <c r="N293" s="11">
        <f t="shared" si="51"/>
        <v>2067.889893</v>
      </c>
      <c r="O293" s="11">
        <f t="shared" si="56"/>
        <v>2085.51001</v>
      </c>
      <c r="P293" s="11">
        <f t="shared" si="56"/>
        <v>2107.389893</v>
      </c>
      <c r="Q293" s="11">
        <f t="shared" si="56"/>
        <v>2063.110107</v>
      </c>
      <c r="R293" s="11">
        <f t="shared" si="56"/>
        <v>2103.8400879999999</v>
      </c>
      <c r="S293" s="11">
        <f t="shared" si="56"/>
        <v>1972.1800539999999</v>
      </c>
      <c r="T293" s="11">
        <f t="shared" si="56"/>
        <v>1920.030029</v>
      </c>
      <c r="U293" s="12" cm="1">
        <f t="array" ref="U293">quota_mese*SUMPRODUCT(1/C293:T293)</f>
        <v>74.598101877385844</v>
      </c>
      <c r="V293" s="13">
        <f t="shared" si="52"/>
        <v>143230.5957109821</v>
      </c>
      <c r="W293" s="14">
        <f t="shared" si="53"/>
        <v>-4.512936192678596E-2</v>
      </c>
      <c r="X293" s="13">
        <f t="shared" si="48"/>
        <v>152872.69398909842</v>
      </c>
      <c r="Y293" s="14">
        <f t="shared" si="54"/>
        <v>1.9151293260656121E-2</v>
      </c>
      <c r="Z293" s="6" t="str">
        <f t="shared" si="49"/>
        <v>Il PAC NON conviene</v>
      </c>
    </row>
    <row r="294" spans="1:26" x14ac:dyDescent="0.25">
      <c r="A294" s="7">
        <v>41789</v>
      </c>
      <c r="B294" s="8">
        <v>1923.5699460000001</v>
      </c>
      <c r="C294" s="11">
        <f t="shared" si="46"/>
        <v>1923.5699460000001</v>
      </c>
      <c r="D294" s="11">
        <f t="shared" si="50"/>
        <v>1960.2299800000001</v>
      </c>
      <c r="E294" s="11">
        <f t="shared" si="50"/>
        <v>1930.670044</v>
      </c>
      <c r="F294" s="11">
        <f t="shared" si="50"/>
        <v>2003.369995</v>
      </c>
      <c r="G294" s="11">
        <f t="shared" si="47"/>
        <v>1972.290039</v>
      </c>
      <c r="H294" s="11">
        <f t="shared" si="47"/>
        <v>2018.0500489999999</v>
      </c>
      <c r="I294" s="11">
        <f t="shared" si="47"/>
        <v>2067.5600589999999</v>
      </c>
      <c r="J294" s="11">
        <f t="shared" si="47"/>
        <v>2058.8999020000001</v>
      </c>
      <c r="K294" s="11">
        <f t="shared" si="55"/>
        <v>1994.98999</v>
      </c>
      <c r="L294" s="11">
        <f t="shared" si="51"/>
        <v>2104.5</v>
      </c>
      <c r="M294" s="11">
        <f t="shared" si="51"/>
        <v>2067.889893</v>
      </c>
      <c r="N294" s="11">
        <f t="shared" si="51"/>
        <v>2085.51001</v>
      </c>
      <c r="O294" s="11">
        <f t="shared" si="56"/>
        <v>2107.389893</v>
      </c>
      <c r="P294" s="11">
        <f t="shared" si="56"/>
        <v>2063.110107</v>
      </c>
      <c r="Q294" s="11">
        <f t="shared" si="56"/>
        <v>2103.8400879999999</v>
      </c>
      <c r="R294" s="11">
        <f t="shared" si="56"/>
        <v>1972.1800539999999</v>
      </c>
      <c r="S294" s="11">
        <f t="shared" si="56"/>
        <v>1920.030029</v>
      </c>
      <c r="T294" s="11">
        <f t="shared" si="56"/>
        <v>2079.360107</v>
      </c>
      <c r="U294" s="12" cm="1">
        <f t="array" ref="U294">quota_mese*SUMPRODUCT(1/C294:T294)</f>
        <v>74.182414519626946</v>
      </c>
      <c r="V294" s="13">
        <f t="shared" si="52"/>
        <v>154251.95339304983</v>
      </c>
      <c r="W294" s="14">
        <f t="shared" si="53"/>
        <v>2.8346355953665636E-2</v>
      </c>
      <c r="X294" s="13">
        <f t="shared" si="48"/>
        <v>162148.51801911028</v>
      </c>
      <c r="Y294" s="14">
        <f t="shared" si="54"/>
        <v>8.0990120127401921E-2</v>
      </c>
      <c r="Z294" s="6" t="str">
        <f t="shared" si="49"/>
        <v>Il PAC NON conviene</v>
      </c>
    </row>
    <row r="295" spans="1:26" x14ac:dyDescent="0.25">
      <c r="A295" s="7">
        <v>41820</v>
      </c>
      <c r="B295" s="8">
        <v>1960.2299800000001</v>
      </c>
      <c r="C295" s="11">
        <f t="shared" si="46"/>
        <v>1960.2299800000001</v>
      </c>
      <c r="D295" s="11">
        <f t="shared" si="50"/>
        <v>1930.670044</v>
      </c>
      <c r="E295" s="11">
        <f t="shared" si="50"/>
        <v>2003.369995</v>
      </c>
      <c r="F295" s="11">
        <f t="shared" si="50"/>
        <v>1972.290039</v>
      </c>
      <c r="G295" s="11">
        <f t="shared" si="47"/>
        <v>2018.0500489999999</v>
      </c>
      <c r="H295" s="11">
        <f t="shared" si="47"/>
        <v>2067.5600589999999</v>
      </c>
      <c r="I295" s="11">
        <f t="shared" si="47"/>
        <v>2058.8999020000001</v>
      </c>
      <c r="J295" s="11">
        <f t="shared" si="47"/>
        <v>1994.98999</v>
      </c>
      <c r="K295" s="11">
        <f t="shared" si="55"/>
        <v>2104.5</v>
      </c>
      <c r="L295" s="11">
        <f t="shared" si="51"/>
        <v>2067.889893</v>
      </c>
      <c r="M295" s="11">
        <f t="shared" si="51"/>
        <v>2085.51001</v>
      </c>
      <c r="N295" s="11">
        <f t="shared" si="51"/>
        <v>2107.389893</v>
      </c>
      <c r="O295" s="11">
        <f t="shared" si="56"/>
        <v>2063.110107</v>
      </c>
      <c r="P295" s="11">
        <f t="shared" si="56"/>
        <v>2103.8400879999999</v>
      </c>
      <c r="Q295" s="11">
        <f t="shared" si="56"/>
        <v>1972.1800539999999</v>
      </c>
      <c r="R295" s="11">
        <f t="shared" si="56"/>
        <v>1920.030029</v>
      </c>
      <c r="S295" s="11">
        <f t="shared" si="56"/>
        <v>2079.360107</v>
      </c>
      <c r="T295" s="11">
        <f t="shared" si="56"/>
        <v>2080.4099120000001</v>
      </c>
      <c r="U295" s="12" cm="1">
        <f t="array" ref="U295">quota_mese*SUMPRODUCT(1/C295:T295)</f>
        <v>73.85581270292127</v>
      </c>
      <c r="V295" s="13">
        <f t="shared" si="52"/>
        <v>153650.36480597293</v>
      </c>
      <c r="W295" s="14">
        <f t="shared" si="53"/>
        <v>2.4335765373152851E-2</v>
      </c>
      <c r="X295" s="13">
        <f t="shared" si="48"/>
        <v>159196.36470410475</v>
      </c>
      <c r="Y295" s="14">
        <f t="shared" si="54"/>
        <v>6.130909802736495E-2</v>
      </c>
      <c r="Z295" s="6" t="str">
        <f t="shared" si="49"/>
        <v>Il PAC NON conviene</v>
      </c>
    </row>
    <row r="296" spans="1:26" x14ac:dyDescent="0.25">
      <c r="A296" s="7">
        <v>41851</v>
      </c>
      <c r="B296" s="8">
        <v>1930.670044</v>
      </c>
      <c r="C296" s="11">
        <f t="shared" si="46"/>
        <v>1930.670044</v>
      </c>
      <c r="D296" s="11">
        <f t="shared" si="50"/>
        <v>2003.369995</v>
      </c>
      <c r="E296" s="11">
        <f t="shared" si="50"/>
        <v>1972.290039</v>
      </c>
      <c r="F296" s="11">
        <f t="shared" si="50"/>
        <v>2018.0500489999999</v>
      </c>
      <c r="G296" s="11">
        <f t="shared" si="47"/>
        <v>2067.5600589999999</v>
      </c>
      <c r="H296" s="11">
        <f t="shared" si="47"/>
        <v>2058.8999020000001</v>
      </c>
      <c r="I296" s="11">
        <f t="shared" si="47"/>
        <v>1994.98999</v>
      </c>
      <c r="J296" s="11">
        <f t="shared" si="47"/>
        <v>2104.5</v>
      </c>
      <c r="K296" s="11">
        <f t="shared" si="55"/>
        <v>2067.889893</v>
      </c>
      <c r="L296" s="11">
        <f t="shared" si="51"/>
        <v>2085.51001</v>
      </c>
      <c r="M296" s="11">
        <f t="shared" si="51"/>
        <v>2107.389893</v>
      </c>
      <c r="N296" s="11">
        <f t="shared" si="51"/>
        <v>2063.110107</v>
      </c>
      <c r="O296" s="11">
        <f t="shared" si="56"/>
        <v>2103.8400879999999</v>
      </c>
      <c r="P296" s="11">
        <f t="shared" si="56"/>
        <v>1972.1800539999999</v>
      </c>
      <c r="Q296" s="11">
        <f t="shared" si="56"/>
        <v>1920.030029</v>
      </c>
      <c r="R296" s="11">
        <f t="shared" si="56"/>
        <v>2079.360107</v>
      </c>
      <c r="S296" s="11">
        <f t="shared" si="56"/>
        <v>2080.4099120000001</v>
      </c>
      <c r="T296" s="11">
        <f t="shared" si="56"/>
        <v>2043.9399410000001</v>
      </c>
      <c r="U296" s="12" cm="1">
        <f t="array" ref="U296">quota_mese*SUMPRODUCT(1/C296:T296)</f>
        <v>73.681703897369545</v>
      </c>
      <c r="V296" s="13">
        <f t="shared" si="52"/>
        <v>150600.97751676899</v>
      </c>
      <c r="W296" s="14">
        <f t="shared" si="53"/>
        <v>4.0065167784599787E-3</v>
      </c>
      <c r="X296" s="13">
        <f t="shared" si="48"/>
        <v>158800.30464180134</v>
      </c>
      <c r="Y296" s="14">
        <f t="shared" si="54"/>
        <v>5.8668697612008991E-2</v>
      </c>
      <c r="Z296" s="6" t="str">
        <f t="shared" si="49"/>
        <v>Il PAC NON conviene</v>
      </c>
    </row>
    <row r="297" spans="1:26" x14ac:dyDescent="0.25">
      <c r="A297" s="7">
        <v>41880</v>
      </c>
      <c r="B297" s="8">
        <v>2003.369995</v>
      </c>
      <c r="C297" s="11">
        <f t="shared" si="46"/>
        <v>2003.369995</v>
      </c>
      <c r="D297" s="11">
        <f t="shared" si="50"/>
        <v>1972.290039</v>
      </c>
      <c r="E297" s="11">
        <f t="shared" si="50"/>
        <v>2018.0500489999999</v>
      </c>
      <c r="F297" s="11">
        <f t="shared" si="50"/>
        <v>2067.5600589999999</v>
      </c>
      <c r="G297" s="11">
        <f t="shared" si="47"/>
        <v>2058.8999020000001</v>
      </c>
      <c r="H297" s="11">
        <f t="shared" si="47"/>
        <v>1994.98999</v>
      </c>
      <c r="I297" s="11">
        <f t="shared" si="47"/>
        <v>2104.5</v>
      </c>
      <c r="J297" s="11">
        <f t="shared" si="47"/>
        <v>2067.889893</v>
      </c>
      <c r="K297" s="11">
        <f t="shared" si="55"/>
        <v>2085.51001</v>
      </c>
      <c r="L297" s="11">
        <f t="shared" si="51"/>
        <v>2107.389893</v>
      </c>
      <c r="M297" s="11">
        <f t="shared" si="51"/>
        <v>2063.110107</v>
      </c>
      <c r="N297" s="11">
        <f t="shared" si="51"/>
        <v>2103.8400879999999</v>
      </c>
      <c r="O297" s="11">
        <f t="shared" si="56"/>
        <v>1972.1800539999999</v>
      </c>
      <c r="P297" s="11">
        <f t="shared" si="56"/>
        <v>1920.030029</v>
      </c>
      <c r="Q297" s="11">
        <f t="shared" si="56"/>
        <v>2079.360107</v>
      </c>
      <c r="R297" s="11">
        <f t="shared" si="56"/>
        <v>2080.4099120000001</v>
      </c>
      <c r="S297" s="11">
        <f t="shared" si="56"/>
        <v>2043.9399410000001</v>
      </c>
      <c r="T297" s="11">
        <f t="shared" si="56"/>
        <v>1940.23999</v>
      </c>
      <c r="U297" s="12" cm="1">
        <f t="array" ref="U297">quota_mese*SUMPRODUCT(1/C297:T297)</f>
        <v>73.660414433172988</v>
      </c>
      <c r="V297" s="13">
        <f t="shared" si="52"/>
        <v>142918.88176321541</v>
      </c>
      <c r="W297" s="14">
        <f t="shared" si="53"/>
        <v>-4.7207454911897262E-2</v>
      </c>
      <c r="X297" s="13">
        <f t="shared" si="48"/>
        <v>145273.21424717654</v>
      </c>
      <c r="Y297" s="14">
        <f t="shared" si="54"/>
        <v>-3.1511905018823061E-2</v>
      </c>
      <c r="Z297" s="6" t="str">
        <f t="shared" si="49"/>
        <v>In Linea</v>
      </c>
    </row>
    <row r="298" spans="1:26" x14ac:dyDescent="0.25">
      <c r="A298" s="7">
        <v>41912</v>
      </c>
      <c r="B298" s="8">
        <v>1972.290039</v>
      </c>
      <c r="C298" s="11">
        <f t="shared" si="46"/>
        <v>1972.290039</v>
      </c>
      <c r="D298" s="11">
        <f t="shared" si="50"/>
        <v>2018.0500489999999</v>
      </c>
      <c r="E298" s="11">
        <f t="shared" si="50"/>
        <v>2067.5600589999999</v>
      </c>
      <c r="F298" s="11">
        <f t="shared" si="50"/>
        <v>2058.8999020000001</v>
      </c>
      <c r="G298" s="11">
        <f t="shared" si="47"/>
        <v>1994.98999</v>
      </c>
      <c r="H298" s="11">
        <f t="shared" si="47"/>
        <v>2104.5</v>
      </c>
      <c r="I298" s="11">
        <f t="shared" si="47"/>
        <v>2067.889893</v>
      </c>
      <c r="J298" s="11">
        <f t="shared" si="47"/>
        <v>2085.51001</v>
      </c>
      <c r="K298" s="11">
        <f t="shared" si="55"/>
        <v>2107.389893</v>
      </c>
      <c r="L298" s="11">
        <f t="shared" si="51"/>
        <v>2063.110107</v>
      </c>
      <c r="M298" s="11">
        <f t="shared" si="51"/>
        <v>2103.8400879999999</v>
      </c>
      <c r="N298" s="11">
        <f t="shared" si="51"/>
        <v>1972.1800539999999</v>
      </c>
      <c r="O298" s="11">
        <f t="shared" si="56"/>
        <v>1920.030029</v>
      </c>
      <c r="P298" s="11">
        <f t="shared" si="56"/>
        <v>2079.360107</v>
      </c>
      <c r="Q298" s="11">
        <f t="shared" si="56"/>
        <v>2080.4099120000001</v>
      </c>
      <c r="R298" s="11">
        <f t="shared" si="56"/>
        <v>2043.9399410000001</v>
      </c>
      <c r="S298" s="11">
        <f t="shared" si="56"/>
        <v>1940.23999</v>
      </c>
      <c r="T298" s="11">
        <f t="shared" si="56"/>
        <v>1932.2299800000001</v>
      </c>
      <c r="U298" s="12" cm="1">
        <f t="array" ref="U298">quota_mese*SUMPRODUCT(1/C298:T298)</f>
        <v>73.813562925307792</v>
      </c>
      <c r="V298" s="13">
        <f t="shared" si="52"/>
        <v>142624.77921489623</v>
      </c>
      <c r="W298" s="14">
        <f t="shared" si="53"/>
        <v>-4.9168138567358466E-2</v>
      </c>
      <c r="X298" s="13">
        <f t="shared" si="48"/>
        <v>146953.28337557963</v>
      </c>
      <c r="Y298" s="14">
        <f t="shared" si="54"/>
        <v>-2.0311444162802506E-2</v>
      </c>
      <c r="Z298" s="6" t="str">
        <f t="shared" si="49"/>
        <v>Il PAC NON conviene</v>
      </c>
    </row>
    <row r="299" spans="1:26" x14ac:dyDescent="0.25">
      <c r="A299" s="7">
        <v>41943</v>
      </c>
      <c r="B299" s="8">
        <v>2018.0500489999999</v>
      </c>
      <c r="C299" s="11">
        <f t="shared" si="46"/>
        <v>2018.0500489999999</v>
      </c>
      <c r="D299" s="11">
        <f t="shared" si="50"/>
        <v>2067.5600589999999</v>
      </c>
      <c r="E299" s="11">
        <f t="shared" si="50"/>
        <v>2058.8999020000001</v>
      </c>
      <c r="F299" s="11">
        <f t="shared" si="50"/>
        <v>1994.98999</v>
      </c>
      <c r="G299" s="11">
        <f t="shared" si="47"/>
        <v>2104.5</v>
      </c>
      <c r="H299" s="11">
        <f t="shared" si="47"/>
        <v>2067.889893</v>
      </c>
      <c r="I299" s="11">
        <f t="shared" si="47"/>
        <v>2085.51001</v>
      </c>
      <c r="J299" s="11">
        <f t="shared" si="47"/>
        <v>2107.389893</v>
      </c>
      <c r="K299" s="11">
        <f t="shared" si="55"/>
        <v>2063.110107</v>
      </c>
      <c r="L299" s="11">
        <f t="shared" si="51"/>
        <v>2103.8400879999999</v>
      </c>
      <c r="M299" s="11">
        <f t="shared" si="51"/>
        <v>1972.1800539999999</v>
      </c>
      <c r="N299" s="11">
        <f t="shared" si="51"/>
        <v>1920.030029</v>
      </c>
      <c r="O299" s="11">
        <f t="shared" si="56"/>
        <v>2079.360107</v>
      </c>
      <c r="P299" s="11">
        <f t="shared" si="56"/>
        <v>2080.4099120000001</v>
      </c>
      <c r="Q299" s="11">
        <f t="shared" si="56"/>
        <v>2043.9399410000001</v>
      </c>
      <c r="R299" s="11">
        <f t="shared" si="56"/>
        <v>1940.23999</v>
      </c>
      <c r="S299" s="11">
        <f t="shared" si="56"/>
        <v>1932.2299800000001</v>
      </c>
      <c r="T299" s="11">
        <f t="shared" si="56"/>
        <v>2059.73999</v>
      </c>
      <c r="U299" s="12" cm="1">
        <f t="array" ref="U299">quota_mese*SUMPRODUCT(1/C299:T299)</f>
        <v>73.634174200716132</v>
      </c>
      <c r="V299" s="13">
        <f t="shared" si="52"/>
        <v>151667.25323184131</v>
      </c>
      <c r="W299" s="14">
        <f t="shared" si="53"/>
        <v>1.1115021545608839E-2</v>
      </c>
      <c r="X299" s="13">
        <f t="shared" si="48"/>
        <v>153098.77901843851</v>
      </c>
      <c r="Y299" s="14">
        <f t="shared" si="54"/>
        <v>2.0658526789590015E-2</v>
      </c>
      <c r="Z299" s="6" t="str">
        <f t="shared" si="49"/>
        <v>In Linea</v>
      </c>
    </row>
    <row r="300" spans="1:26" x14ac:dyDescent="0.25">
      <c r="A300" s="7">
        <v>41971</v>
      </c>
      <c r="B300" s="8">
        <v>2067.5600589999999</v>
      </c>
      <c r="C300" s="11">
        <f t="shared" si="46"/>
        <v>2067.5600589999999</v>
      </c>
      <c r="D300" s="11">
        <f t="shared" si="50"/>
        <v>2058.8999020000001</v>
      </c>
      <c r="E300" s="11">
        <f t="shared" si="50"/>
        <v>1994.98999</v>
      </c>
      <c r="F300" s="11">
        <f t="shared" si="50"/>
        <v>2104.5</v>
      </c>
      <c r="G300" s="11">
        <f t="shared" si="47"/>
        <v>2067.889893</v>
      </c>
      <c r="H300" s="11">
        <f t="shared" si="47"/>
        <v>2085.51001</v>
      </c>
      <c r="I300" s="11">
        <f t="shared" si="47"/>
        <v>2107.389893</v>
      </c>
      <c r="J300" s="11">
        <f t="shared" si="47"/>
        <v>2063.110107</v>
      </c>
      <c r="K300" s="11">
        <f t="shared" si="55"/>
        <v>2103.8400879999999</v>
      </c>
      <c r="L300" s="11">
        <f t="shared" si="51"/>
        <v>1972.1800539999999</v>
      </c>
      <c r="M300" s="11">
        <f t="shared" si="51"/>
        <v>1920.030029</v>
      </c>
      <c r="N300" s="11">
        <f t="shared" si="51"/>
        <v>2079.360107</v>
      </c>
      <c r="O300" s="11">
        <f t="shared" si="56"/>
        <v>2080.4099120000001</v>
      </c>
      <c r="P300" s="11">
        <f t="shared" si="56"/>
        <v>2043.9399410000001</v>
      </c>
      <c r="Q300" s="11">
        <f t="shared" si="56"/>
        <v>1940.23999</v>
      </c>
      <c r="R300" s="11">
        <f t="shared" si="56"/>
        <v>1932.2299800000001</v>
      </c>
      <c r="S300" s="11">
        <f t="shared" si="56"/>
        <v>2059.73999</v>
      </c>
      <c r="T300" s="11">
        <f t="shared" si="56"/>
        <v>2065.3000489999999</v>
      </c>
      <c r="U300" s="12" cm="1">
        <f t="array" ref="U300">quota_mese*SUMPRODUCT(1/C300:T300)</f>
        <v>73.539701685380194</v>
      </c>
      <c r="V300" s="13">
        <f t="shared" si="52"/>
        <v>151881.5494942611</v>
      </c>
      <c r="W300" s="14">
        <f t="shared" si="53"/>
        <v>1.2543663295073948E-2</v>
      </c>
      <c r="X300" s="13">
        <f t="shared" si="48"/>
        <v>149836.03789475217</v>
      </c>
      <c r="Y300" s="14">
        <f t="shared" si="54"/>
        <v>-1.0930807016522603E-3</v>
      </c>
      <c r="Z300" s="6" t="str">
        <f t="shared" si="49"/>
        <v>In Linea</v>
      </c>
    </row>
    <row r="301" spans="1:26" x14ac:dyDescent="0.25">
      <c r="A301" s="7">
        <v>42004</v>
      </c>
      <c r="B301" s="8">
        <v>2058.8999020000001</v>
      </c>
      <c r="C301" s="11">
        <f t="shared" si="46"/>
        <v>2058.8999020000001</v>
      </c>
      <c r="D301" s="11">
        <f t="shared" si="50"/>
        <v>1994.98999</v>
      </c>
      <c r="E301" s="11">
        <f t="shared" si="50"/>
        <v>2104.5</v>
      </c>
      <c r="F301" s="11">
        <f t="shared" si="50"/>
        <v>2067.889893</v>
      </c>
      <c r="G301" s="11">
        <f t="shared" si="47"/>
        <v>2085.51001</v>
      </c>
      <c r="H301" s="11">
        <f t="shared" si="47"/>
        <v>2107.389893</v>
      </c>
      <c r="I301" s="11">
        <f t="shared" si="47"/>
        <v>2063.110107</v>
      </c>
      <c r="J301" s="11">
        <f t="shared" si="47"/>
        <v>2103.8400879999999</v>
      </c>
      <c r="K301" s="11">
        <f t="shared" si="55"/>
        <v>1972.1800539999999</v>
      </c>
      <c r="L301" s="11">
        <f t="shared" si="51"/>
        <v>1920.030029</v>
      </c>
      <c r="M301" s="11">
        <f t="shared" si="51"/>
        <v>2079.360107</v>
      </c>
      <c r="N301" s="11">
        <f t="shared" si="51"/>
        <v>2080.4099120000001</v>
      </c>
      <c r="O301" s="11">
        <f t="shared" si="56"/>
        <v>2043.9399410000001</v>
      </c>
      <c r="P301" s="11">
        <f t="shared" si="56"/>
        <v>1940.23999</v>
      </c>
      <c r="Q301" s="11">
        <f t="shared" si="56"/>
        <v>1932.2299800000001</v>
      </c>
      <c r="R301" s="11">
        <f t="shared" si="56"/>
        <v>2059.73999</v>
      </c>
      <c r="S301" s="11">
        <f t="shared" si="56"/>
        <v>2065.3000489999999</v>
      </c>
      <c r="T301" s="11">
        <f t="shared" si="56"/>
        <v>2096.9499510000001</v>
      </c>
      <c r="U301" s="12" cm="1">
        <f t="array" ref="U301">quota_mese*SUMPRODUCT(1/C301:T301)</f>
        <v>73.483211819300948</v>
      </c>
      <c r="V301" s="13">
        <f t="shared" si="52"/>
        <v>154090.61742380576</v>
      </c>
      <c r="W301" s="14">
        <f t="shared" si="53"/>
        <v>2.7270782825371764E-2</v>
      </c>
      <c r="X301" s="13">
        <f t="shared" si="48"/>
        <v>152772.11502339467</v>
      </c>
      <c r="Y301" s="14">
        <f t="shared" si="54"/>
        <v>1.8480766822631223E-2</v>
      </c>
      <c r="Z301" s="6" t="str">
        <f t="shared" si="49"/>
        <v>In Linea</v>
      </c>
    </row>
    <row r="302" spans="1:26" x14ac:dyDescent="0.25">
      <c r="A302" s="7">
        <v>42035</v>
      </c>
      <c r="B302" s="8">
        <v>1994.98999</v>
      </c>
      <c r="C302" s="11">
        <f t="shared" si="46"/>
        <v>1994.98999</v>
      </c>
      <c r="D302" s="11">
        <f t="shared" si="50"/>
        <v>2104.5</v>
      </c>
      <c r="E302" s="11">
        <f t="shared" si="50"/>
        <v>2067.889893</v>
      </c>
      <c r="F302" s="11">
        <f t="shared" si="50"/>
        <v>2085.51001</v>
      </c>
      <c r="G302" s="11">
        <f t="shared" si="47"/>
        <v>2107.389893</v>
      </c>
      <c r="H302" s="11">
        <f t="shared" si="47"/>
        <v>2063.110107</v>
      </c>
      <c r="I302" s="11">
        <f t="shared" si="47"/>
        <v>2103.8400879999999</v>
      </c>
      <c r="J302" s="11">
        <f t="shared" si="47"/>
        <v>1972.1800539999999</v>
      </c>
      <c r="K302" s="11">
        <f t="shared" si="55"/>
        <v>1920.030029</v>
      </c>
      <c r="L302" s="11">
        <f t="shared" si="51"/>
        <v>2079.360107</v>
      </c>
      <c r="M302" s="11">
        <f t="shared" si="51"/>
        <v>2080.4099120000001</v>
      </c>
      <c r="N302" s="11">
        <f t="shared" si="51"/>
        <v>2043.9399410000001</v>
      </c>
      <c r="O302" s="11">
        <f t="shared" si="56"/>
        <v>1940.23999</v>
      </c>
      <c r="P302" s="11">
        <f t="shared" si="56"/>
        <v>1932.2299800000001</v>
      </c>
      <c r="Q302" s="11">
        <f t="shared" si="56"/>
        <v>2059.73999</v>
      </c>
      <c r="R302" s="11">
        <f t="shared" si="56"/>
        <v>2065.3000489999999</v>
      </c>
      <c r="S302" s="11">
        <f t="shared" si="56"/>
        <v>2096.9499510000001</v>
      </c>
      <c r="T302" s="11">
        <f t="shared" si="56"/>
        <v>2098.860107</v>
      </c>
      <c r="U302" s="12" cm="1">
        <f t="array" ref="U302">quota_mese*SUMPRODUCT(1/C302:T302)</f>
        <v>73.406152044490696</v>
      </c>
      <c r="V302" s="13">
        <f t="shared" si="52"/>
        <v>154069.24413455802</v>
      </c>
      <c r="W302" s="14">
        <f t="shared" si="53"/>
        <v>2.7128294230386762E-2</v>
      </c>
      <c r="X302" s="13">
        <f t="shared" si="48"/>
        <v>157809.82241920923</v>
      </c>
      <c r="Y302" s="14">
        <f t="shared" si="54"/>
        <v>5.2065482794728224E-2</v>
      </c>
      <c r="Z302" s="6" t="str">
        <f t="shared" si="49"/>
        <v>In Linea</v>
      </c>
    </row>
    <row r="303" spans="1:26" x14ac:dyDescent="0.25">
      <c r="A303" s="7">
        <v>42063</v>
      </c>
      <c r="B303" s="8">
        <v>2104.5</v>
      </c>
      <c r="C303" s="11">
        <f t="shared" si="46"/>
        <v>2104.5</v>
      </c>
      <c r="D303" s="11">
        <f t="shared" si="50"/>
        <v>2067.889893</v>
      </c>
      <c r="E303" s="11">
        <f t="shared" si="50"/>
        <v>2085.51001</v>
      </c>
      <c r="F303" s="11">
        <f t="shared" si="50"/>
        <v>2107.389893</v>
      </c>
      <c r="G303" s="11">
        <f t="shared" si="47"/>
        <v>2063.110107</v>
      </c>
      <c r="H303" s="11">
        <f t="shared" si="47"/>
        <v>2103.8400879999999</v>
      </c>
      <c r="I303" s="11">
        <f t="shared" si="47"/>
        <v>1972.1800539999999</v>
      </c>
      <c r="J303" s="11">
        <f t="shared" si="47"/>
        <v>1920.030029</v>
      </c>
      <c r="K303" s="11">
        <f t="shared" si="55"/>
        <v>2079.360107</v>
      </c>
      <c r="L303" s="11">
        <f t="shared" si="51"/>
        <v>2080.4099120000001</v>
      </c>
      <c r="M303" s="11">
        <f t="shared" si="51"/>
        <v>2043.9399410000001</v>
      </c>
      <c r="N303" s="11">
        <f t="shared" si="51"/>
        <v>1940.23999</v>
      </c>
      <c r="O303" s="11">
        <f t="shared" si="56"/>
        <v>1932.2299800000001</v>
      </c>
      <c r="P303" s="11">
        <f t="shared" si="56"/>
        <v>2059.73999</v>
      </c>
      <c r="Q303" s="11">
        <f t="shared" si="56"/>
        <v>2065.3000489999999</v>
      </c>
      <c r="R303" s="11">
        <f t="shared" si="56"/>
        <v>2096.9499510000001</v>
      </c>
      <c r="S303" s="11">
        <f t="shared" si="56"/>
        <v>2098.860107</v>
      </c>
      <c r="T303" s="11">
        <f t="shared" si="56"/>
        <v>2173.6000979999999</v>
      </c>
      <c r="U303" s="12" cm="1">
        <f t="array" ref="U303">quota_mese*SUMPRODUCT(1/C303:T303)</f>
        <v>73.062906885264724</v>
      </c>
      <c r="V303" s="13">
        <f t="shared" si="52"/>
        <v>158809.54156597628</v>
      </c>
      <c r="W303" s="14">
        <f t="shared" si="53"/>
        <v>5.8730277106508577E-2</v>
      </c>
      <c r="X303" s="13">
        <f t="shared" si="48"/>
        <v>154925.1673556664</v>
      </c>
      <c r="Y303" s="14">
        <f t="shared" si="54"/>
        <v>3.2834449037776103E-2</v>
      </c>
      <c r="Z303" s="6" t="str">
        <f t="shared" si="49"/>
        <v>Il PAC conviene</v>
      </c>
    </row>
    <row r="304" spans="1:26" x14ac:dyDescent="0.25">
      <c r="A304" s="7">
        <v>42094</v>
      </c>
      <c r="B304" s="8">
        <v>2067.889893</v>
      </c>
      <c r="C304" s="11">
        <f t="shared" si="46"/>
        <v>2067.889893</v>
      </c>
      <c r="D304" s="11">
        <f t="shared" si="50"/>
        <v>2085.51001</v>
      </c>
      <c r="E304" s="11">
        <f t="shared" si="50"/>
        <v>2107.389893</v>
      </c>
      <c r="F304" s="11">
        <f t="shared" si="50"/>
        <v>2063.110107</v>
      </c>
      <c r="G304" s="11">
        <f t="shared" si="47"/>
        <v>2103.8400879999999</v>
      </c>
      <c r="H304" s="11">
        <f t="shared" si="47"/>
        <v>1972.1800539999999</v>
      </c>
      <c r="I304" s="11">
        <f t="shared" si="47"/>
        <v>1920.030029</v>
      </c>
      <c r="J304" s="11">
        <f t="shared" si="47"/>
        <v>2079.360107</v>
      </c>
      <c r="K304" s="11">
        <f t="shared" si="55"/>
        <v>2080.4099120000001</v>
      </c>
      <c r="L304" s="11">
        <f t="shared" si="51"/>
        <v>2043.9399410000001</v>
      </c>
      <c r="M304" s="11">
        <f t="shared" si="51"/>
        <v>1940.23999</v>
      </c>
      <c r="N304" s="11">
        <f t="shared" si="51"/>
        <v>1932.2299800000001</v>
      </c>
      <c r="O304" s="11">
        <f t="shared" si="56"/>
        <v>2059.73999</v>
      </c>
      <c r="P304" s="11">
        <f t="shared" si="56"/>
        <v>2065.3000489999999</v>
      </c>
      <c r="Q304" s="11">
        <f t="shared" si="56"/>
        <v>2096.9499510000001</v>
      </c>
      <c r="R304" s="11">
        <f t="shared" si="56"/>
        <v>2098.860107</v>
      </c>
      <c r="S304" s="11">
        <f t="shared" si="56"/>
        <v>2173.6000979999999</v>
      </c>
      <c r="T304" s="11">
        <f t="shared" si="56"/>
        <v>2170.9499510000001</v>
      </c>
      <c r="U304" s="12" cm="1">
        <f t="array" ref="U304">quota_mese*SUMPRODUCT(1/C304:T304)</f>
        <v>72.941703520233347</v>
      </c>
      <c r="V304" s="13">
        <f t="shared" si="52"/>
        <v>158352.7876831071</v>
      </c>
      <c r="W304" s="14">
        <f t="shared" si="53"/>
        <v>5.5685251220713994E-2</v>
      </c>
      <c r="X304" s="13">
        <f t="shared" si="48"/>
        <v>157475.74073084365</v>
      </c>
      <c r="Y304" s="14">
        <f t="shared" si="54"/>
        <v>4.983827153895759E-2</v>
      </c>
      <c r="Z304" s="6" t="str">
        <f t="shared" si="49"/>
        <v>In Linea</v>
      </c>
    </row>
    <row r="305" spans="1:26" x14ac:dyDescent="0.25">
      <c r="A305" s="7">
        <v>42124</v>
      </c>
      <c r="B305" s="8">
        <v>2085.51001</v>
      </c>
      <c r="C305" s="11">
        <f t="shared" si="46"/>
        <v>2085.51001</v>
      </c>
      <c r="D305" s="11">
        <f t="shared" si="50"/>
        <v>2107.389893</v>
      </c>
      <c r="E305" s="11">
        <f t="shared" si="50"/>
        <v>2063.110107</v>
      </c>
      <c r="F305" s="11">
        <f t="shared" si="50"/>
        <v>2103.8400879999999</v>
      </c>
      <c r="G305" s="11">
        <f t="shared" si="47"/>
        <v>1972.1800539999999</v>
      </c>
      <c r="H305" s="11">
        <f t="shared" si="47"/>
        <v>1920.030029</v>
      </c>
      <c r="I305" s="11">
        <f t="shared" si="47"/>
        <v>2079.360107</v>
      </c>
      <c r="J305" s="11">
        <f t="shared" si="47"/>
        <v>2080.4099120000001</v>
      </c>
      <c r="K305" s="11">
        <f t="shared" si="55"/>
        <v>2043.9399410000001</v>
      </c>
      <c r="L305" s="11">
        <f t="shared" si="51"/>
        <v>1940.23999</v>
      </c>
      <c r="M305" s="11">
        <f t="shared" si="51"/>
        <v>1932.2299800000001</v>
      </c>
      <c r="N305" s="11">
        <f t="shared" si="51"/>
        <v>2059.73999</v>
      </c>
      <c r="O305" s="11">
        <f t="shared" si="56"/>
        <v>2065.3000489999999</v>
      </c>
      <c r="P305" s="11">
        <f t="shared" si="56"/>
        <v>2096.9499510000001</v>
      </c>
      <c r="Q305" s="11">
        <f t="shared" si="56"/>
        <v>2098.860107</v>
      </c>
      <c r="R305" s="11">
        <f t="shared" si="56"/>
        <v>2173.6000979999999</v>
      </c>
      <c r="S305" s="11">
        <f t="shared" si="56"/>
        <v>2170.9499510000001</v>
      </c>
      <c r="T305" s="11">
        <f t="shared" si="56"/>
        <v>2168.2700199999999</v>
      </c>
      <c r="U305" s="12" cm="1">
        <f t="array" ref="U305">quota_mese*SUMPRODUCT(1/C305:T305)</f>
        <v>72.755140433261914</v>
      </c>
      <c r="V305" s="13">
        <f t="shared" si="52"/>
        <v>157752.78980233162</v>
      </c>
      <c r="W305" s="14">
        <f t="shared" si="53"/>
        <v>5.1685265348877518E-2</v>
      </c>
      <c r="X305" s="13">
        <f t="shared" si="48"/>
        <v>155952.50151784217</v>
      </c>
      <c r="Y305" s="14">
        <f t="shared" si="54"/>
        <v>3.9683343452281195E-2</v>
      </c>
      <c r="Z305" s="6" t="str">
        <f t="shared" si="49"/>
        <v>In Linea</v>
      </c>
    </row>
    <row r="306" spans="1:26" x14ac:dyDescent="0.25">
      <c r="A306" s="7">
        <v>42155</v>
      </c>
      <c r="B306" s="8">
        <v>2107.389893</v>
      </c>
      <c r="C306" s="11">
        <f t="shared" si="46"/>
        <v>2107.389893</v>
      </c>
      <c r="D306" s="11">
        <f t="shared" si="50"/>
        <v>2063.110107</v>
      </c>
      <c r="E306" s="11">
        <f t="shared" si="50"/>
        <v>2103.8400879999999</v>
      </c>
      <c r="F306" s="11">
        <f t="shared" si="50"/>
        <v>1972.1800539999999</v>
      </c>
      <c r="G306" s="11">
        <f t="shared" si="47"/>
        <v>1920.030029</v>
      </c>
      <c r="H306" s="11">
        <f t="shared" si="47"/>
        <v>2079.360107</v>
      </c>
      <c r="I306" s="11">
        <f t="shared" si="47"/>
        <v>2080.4099120000001</v>
      </c>
      <c r="J306" s="11">
        <f t="shared" si="47"/>
        <v>2043.9399410000001</v>
      </c>
      <c r="K306" s="11">
        <f t="shared" si="55"/>
        <v>1940.23999</v>
      </c>
      <c r="L306" s="11">
        <f t="shared" si="51"/>
        <v>1932.2299800000001</v>
      </c>
      <c r="M306" s="11">
        <f t="shared" si="51"/>
        <v>2059.73999</v>
      </c>
      <c r="N306" s="11">
        <f t="shared" si="51"/>
        <v>2065.3000489999999</v>
      </c>
      <c r="O306" s="11">
        <f t="shared" si="56"/>
        <v>2096.9499510000001</v>
      </c>
      <c r="P306" s="11">
        <f t="shared" si="56"/>
        <v>2098.860107</v>
      </c>
      <c r="Q306" s="11">
        <f t="shared" si="56"/>
        <v>2173.6000979999999</v>
      </c>
      <c r="R306" s="11">
        <f t="shared" si="56"/>
        <v>2170.9499510000001</v>
      </c>
      <c r="S306" s="11">
        <f t="shared" si="56"/>
        <v>2168.2700199999999</v>
      </c>
      <c r="T306" s="11">
        <f t="shared" si="56"/>
        <v>2126.1499020000001</v>
      </c>
      <c r="U306" s="12" cm="1">
        <f t="array" ref="U306">quota_mese*SUMPRODUCT(1/C306:T306)</f>
        <v>72.678762985887246</v>
      </c>
      <c r="V306" s="13">
        <f t="shared" si="52"/>
        <v>154525.9447999254</v>
      </c>
      <c r="W306" s="14">
        <f t="shared" si="53"/>
        <v>3.0172965332835977E-2</v>
      </c>
      <c r="X306" s="13">
        <f t="shared" si="48"/>
        <v>151335.30172055351</v>
      </c>
      <c r="Y306" s="14">
        <f t="shared" si="54"/>
        <v>8.902011470356852E-3</v>
      </c>
      <c r="Z306" s="6" t="str">
        <f t="shared" si="49"/>
        <v>In Linea</v>
      </c>
    </row>
    <row r="307" spans="1:26" x14ac:dyDescent="0.25">
      <c r="A307" s="7">
        <v>42185</v>
      </c>
      <c r="B307" s="8">
        <v>2063.110107</v>
      </c>
      <c r="C307" s="11">
        <f t="shared" si="46"/>
        <v>2063.110107</v>
      </c>
      <c r="D307" s="11">
        <f t="shared" si="50"/>
        <v>2103.8400879999999</v>
      </c>
      <c r="E307" s="11">
        <f t="shared" si="50"/>
        <v>1972.1800539999999</v>
      </c>
      <c r="F307" s="11">
        <f t="shared" si="50"/>
        <v>1920.030029</v>
      </c>
      <c r="G307" s="11">
        <f t="shared" si="47"/>
        <v>2079.360107</v>
      </c>
      <c r="H307" s="11">
        <f t="shared" si="47"/>
        <v>2080.4099120000001</v>
      </c>
      <c r="I307" s="11">
        <f t="shared" si="47"/>
        <v>2043.9399410000001</v>
      </c>
      <c r="J307" s="11">
        <f t="shared" si="47"/>
        <v>1940.23999</v>
      </c>
      <c r="K307" s="11">
        <f t="shared" si="55"/>
        <v>1932.2299800000001</v>
      </c>
      <c r="L307" s="11">
        <f t="shared" si="51"/>
        <v>2059.73999</v>
      </c>
      <c r="M307" s="11">
        <f t="shared" si="51"/>
        <v>2065.3000489999999</v>
      </c>
      <c r="N307" s="11">
        <f t="shared" si="51"/>
        <v>2096.9499510000001</v>
      </c>
      <c r="O307" s="11">
        <f t="shared" si="56"/>
        <v>2098.860107</v>
      </c>
      <c r="P307" s="11">
        <f t="shared" si="56"/>
        <v>2173.6000979999999</v>
      </c>
      <c r="Q307" s="11">
        <f t="shared" si="56"/>
        <v>2170.9499510000001</v>
      </c>
      <c r="R307" s="11">
        <f t="shared" si="56"/>
        <v>2168.2700199999999</v>
      </c>
      <c r="S307" s="11">
        <f t="shared" si="56"/>
        <v>2126.1499020000001</v>
      </c>
      <c r="T307" s="11">
        <f t="shared" si="56"/>
        <v>2198.8100589999999</v>
      </c>
      <c r="U307" s="12" cm="1">
        <f t="array" ref="U307">quota_mese*SUMPRODUCT(1/C307:T307)</f>
        <v>72.514353015333413</v>
      </c>
      <c r="V307" s="13">
        <f t="shared" si="52"/>
        <v>159445.28883199207</v>
      </c>
      <c r="W307" s="14">
        <f t="shared" si="53"/>
        <v>6.296859221328055E-2</v>
      </c>
      <c r="X307" s="13">
        <f t="shared" si="48"/>
        <v>159866.16891213748</v>
      </c>
      <c r="Y307" s="14">
        <f t="shared" si="54"/>
        <v>6.5774459414249975E-2</v>
      </c>
      <c r="Z307" s="6" t="str">
        <f t="shared" si="49"/>
        <v>In Linea</v>
      </c>
    </row>
    <row r="308" spans="1:26" x14ac:dyDescent="0.25">
      <c r="A308" s="7">
        <v>42216</v>
      </c>
      <c r="B308" s="8">
        <v>2103.8400879999999</v>
      </c>
      <c r="C308" s="11">
        <f t="shared" si="46"/>
        <v>2103.8400879999999</v>
      </c>
      <c r="D308" s="11">
        <f t="shared" si="50"/>
        <v>1972.1800539999999</v>
      </c>
      <c r="E308" s="11">
        <f t="shared" si="50"/>
        <v>1920.030029</v>
      </c>
      <c r="F308" s="11">
        <f t="shared" si="50"/>
        <v>2079.360107</v>
      </c>
      <c r="G308" s="11">
        <f t="shared" si="47"/>
        <v>2080.4099120000001</v>
      </c>
      <c r="H308" s="11">
        <f t="shared" si="47"/>
        <v>2043.9399410000001</v>
      </c>
      <c r="I308" s="11">
        <f t="shared" si="47"/>
        <v>1940.23999</v>
      </c>
      <c r="J308" s="11">
        <f t="shared" si="47"/>
        <v>1932.2299800000001</v>
      </c>
      <c r="K308" s="11">
        <f t="shared" si="55"/>
        <v>2059.73999</v>
      </c>
      <c r="L308" s="11">
        <f t="shared" si="51"/>
        <v>2065.3000489999999</v>
      </c>
      <c r="M308" s="11">
        <f t="shared" si="51"/>
        <v>2096.9499510000001</v>
      </c>
      <c r="N308" s="11">
        <f t="shared" si="51"/>
        <v>2098.860107</v>
      </c>
      <c r="O308" s="11">
        <f t="shared" si="56"/>
        <v>2173.6000979999999</v>
      </c>
      <c r="P308" s="11">
        <f t="shared" si="56"/>
        <v>2170.9499510000001</v>
      </c>
      <c r="Q308" s="11">
        <f t="shared" si="56"/>
        <v>2168.2700199999999</v>
      </c>
      <c r="R308" s="11">
        <f t="shared" si="56"/>
        <v>2126.1499020000001</v>
      </c>
      <c r="S308" s="11">
        <f t="shared" si="56"/>
        <v>2198.8100589999999</v>
      </c>
      <c r="T308" s="11">
        <f t="shared" si="56"/>
        <v>2238.830078</v>
      </c>
      <c r="U308" s="12" cm="1">
        <f t="array" ref="U308">quota_mese*SUMPRODUCT(1/C308:T308)</f>
        <v>72.197325952320597</v>
      </c>
      <c r="V308" s="13">
        <f t="shared" si="52"/>
        <v>161637.54489322533</v>
      </c>
      <c r="W308" s="14">
        <f t="shared" si="53"/>
        <v>7.7583632621502252E-2</v>
      </c>
      <c r="X308" s="13">
        <f t="shared" si="48"/>
        <v>159624.54257597547</v>
      </c>
      <c r="Y308" s="14">
        <f t="shared" si="54"/>
        <v>6.4163617173169873E-2</v>
      </c>
      <c r="Z308" s="6" t="str">
        <f t="shared" si="49"/>
        <v>In Linea</v>
      </c>
    </row>
    <row r="309" spans="1:26" x14ac:dyDescent="0.25">
      <c r="A309" s="7">
        <v>42247</v>
      </c>
      <c r="B309" s="8">
        <v>1972.1800539999999</v>
      </c>
      <c r="C309" s="11">
        <f t="shared" si="46"/>
        <v>1972.1800539999999</v>
      </c>
      <c r="D309" s="11">
        <f t="shared" si="50"/>
        <v>1920.030029</v>
      </c>
      <c r="E309" s="11">
        <f t="shared" si="50"/>
        <v>2079.360107</v>
      </c>
      <c r="F309" s="11">
        <f t="shared" si="50"/>
        <v>2080.4099120000001</v>
      </c>
      <c r="G309" s="11">
        <f t="shared" si="47"/>
        <v>2043.9399410000001</v>
      </c>
      <c r="H309" s="11">
        <f t="shared" si="47"/>
        <v>1940.23999</v>
      </c>
      <c r="I309" s="11">
        <f t="shared" si="47"/>
        <v>1932.2299800000001</v>
      </c>
      <c r="J309" s="11">
        <f t="shared" si="47"/>
        <v>2059.73999</v>
      </c>
      <c r="K309" s="11">
        <f t="shared" si="55"/>
        <v>2065.3000489999999</v>
      </c>
      <c r="L309" s="11">
        <f t="shared" si="51"/>
        <v>2096.9499510000001</v>
      </c>
      <c r="M309" s="11">
        <f t="shared" si="51"/>
        <v>2098.860107</v>
      </c>
      <c r="N309" s="11">
        <f t="shared" si="51"/>
        <v>2173.6000979999999</v>
      </c>
      <c r="O309" s="11">
        <f t="shared" si="56"/>
        <v>2170.9499510000001</v>
      </c>
      <c r="P309" s="11">
        <f t="shared" si="56"/>
        <v>2168.2700199999999</v>
      </c>
      <c r="Q309" s="11">
        <f t="shared" si="56"/>
        <v>2126.1499020000001</v>
      </c>
      <c r="R309" s="11">
        <f t="shared" si="56"/>
        <v>2198.8100589999999</v>
      </c>
      <c r="S309" s="11">
        <f t="shared" si="56"/>
        <v>2238.830078</v>
      </c>
      <c r="T309" s="11">
        <f t="shared" si="56"/>
        <v>2278.8701169999999</v>
      </c>
      <c r="U309" s="12" cm="1">
        <f t="array" ref="U309">quota_mese*SUMPRODUCT(1/C309:T309)</f>
        <v>71.893098066773604</v>
      </c>
      <c r="V309" s="13">
        <f t="shared" si="52"/>
        <v>163835.03280292082</v>
      </c>
      <c r="W309" s="14">
        <f t="shared" si="53"/>
        <v>9.2233552019472143E-2</v>
      </c>
      <c r="X309" s="13">
        <f t="shared" si="48"/>
        <v>173326.22184100034</v>
      </c>
      <c r="Y309" s="14">
        <f t="shared" si="54"/>
        <v>0.15550814560666892</v>
      </c>
      <c r="Z309" s="6" t="str">
        <f t="shared" si="49"/>
        <v>Il PAC NON conviene</v>
      </c>
    </row>
    <row r="310" spans="1:26" x14ac:dyDescent="0.25">
      <c r="A310" s="7">
        <v>42277</v>
      </c>
      <c r="B310" s="8">
        <v>1920.030029</v>
      </c>
      <c r="C310" s="11">
        <f t="shared" si="46"/>
        <v>1920.030029</v>
      </c>
      <c r="D310" s="11">
        <f t="shared" si="50"/>
        <v>2079.360107</v>
      </c>
      <c r="E310" s="11">
        <f t="shared" si="50"/>
        <v>2080.4099120000001</v>
      </c>
      <c r="F310" s="11">
        <f t="shared" si="50"/>
        <v>2043.9399410000001</v>
      </c>
      <c r="G310" s="11">
        <f t="shared" si="47"/>
        <v>1940.23999</v>
      </c>
      <c r="H310" s="11">
        <f t="shared" si="47"/>
        <v>1932.2299800000001</v>
      </c>
      <c r="I310" s="11">
        <f t="shared" si="47"/>
        <v>2059.73999</v>
      </c>
      <c r="J310" s="11">
        <f t="shared" si="47"/>
        <v>2065.3000489999999</v>
      </c>
      <c r="K310" s="11">
        <f t="shared" si="55"/>
        <v>2096.9499510000001</v>
      </c>
      <c r="L310" s="11">
        <f t="shared" si="51"/>
        <v>2098.860107</v>
      </c>
      <c r="M310" s="11">
        <f t="shared" si="51"/>
        <v>2173.6000979999999</v>
      </c>
      <c r="N310" s="11">
        <f t="shared" si="51"/>
        <v>2170.9499510000001</v>
      </c>
      <c r="O310" s="11">
        <f t="shared" si="56"/>
        <v>2168.2700199999999</v>
      </c>
      <c r="P310" s="11">
        <f t="shared" si="56"/>
        <v>2126.1499020000001</v>
      </c>
      <c r="Q310" s="11">
        <f t="shared" si="56"/>
        <v>2198.8100589999999</v>
      </c>
      <c r="R310" s="11">
        <f t="shared" si="56"/>
        <v>2238.830078</v>
      </c>
      <c r="S310" s="11">
        <f t="shared" si="56"/>
        <v>2278.8701169999999</v>
      </c>
      <c r="T310" s="11">
        <f t="shared" si="56"/>
        <v>2363.639893</v>
      </c>
      <c r="U310" s="12" cm="1">
        <f t="array" ref="U310">quota_mese*SUMPRODUCT(1/C310:T310)</f>
        <v>71.193291370803635</v>
      </c>
      <c r="V310" s="13">
        <f t="shared" si="52"/>
        <v>168275.30359800413</v>
      </c>
      <c r="W310" s="14">
        <f t="shared" si="53"/>
        <v>0.12183535732002748</v>
      </c>
      <c r="X310" s="13">
        <f t="shared" si="48"/>
        <v>184656.47859406474</v>
      </c>
      <c r="Y310" s="14">
        <f t="shared" si="54"/>
        <v>0.23104319062709822</v>
      </c>
      <c r="Z310" s="6" t="str">
        <f t="shared" si="49"/>
        <v>Il PAC NON conviene</v>
      </c>
    </row>
    <row r="311" spans="1:26" x14ac:dyDescent="0.25">
      <c r="A311" s="7">
        <v>42308</v>
      </c>
      <c r="B311" s="8">
        <v>2079.360107</v>
      </c>
      <c r="C311" s="11">
        <f t="shared" si="46"/>
        <v>2079.360107</v>
      </c>
      <c r="D311" s="11">
        <f t="shared" si="50"/>
        <v>2080.4099120000001</v>
      </c>
      <c r="E311" s="11">
        <f t="shared" si="50"/>
        <v>2043.9399410000001</v>
      </c>
      <c r="F311" s="11">
        <f t="shared" si="50"/>
        <v>1940.23999</v>
      </c>
      <c r="G311" s="11">
        <f t="shared" si="47"/>
        <v>1932.2299800000001</v>
      </c>
      <c r="H311" s="11">
        <f t="shared" si="47"/>
        <v>2059.73999</v>
      </c>
      <c r="I311" s="11">
        <f t="shared" si="47"/>
        <v>2065.3000489999999</v>
      </c>
      <c r="J311" s="11">
        <f t="shared" si="47"/>
        <v>2096.9499510000001</v>
      </c>
      <c r="K311" s="11">
        <f t="shared" si="55"/>
        <v>2098.860107</v>
      </c>
      <c r="L311" s="11">
        <f t="shared" si="51"/>
        <v>2173.6000979999999</v>
      </c>
      <c r="M311" s="11">
        <f t="shared" si="51"/>
        <v>2170.9499510000001</v>
      </c>
      <c r="N311" s="11">
        <f t="shared" si="51"/>
        <v>2168.2700199999999</v>
      </c>
      <c r="O311" s="11">
        <f t="shared" si="56"/>
        <v>2126.1499020000001</v>
      </c>
      <c r="P311" s="11">
        <f t="shared" si="56"/>
        <v>2198.8100589999999</v>
      </c>
      <c r="Q311" s="11">
        <f t="shared" si="56"/>
        <v>2238.830078</v>
      </c>
      <c r="R311" s="11">
        <f t="shared" si="56"/>
        <v>2278.8701169999999</v>
      </c>
      <c r="S311" s="11">
        <f t="shared" si="56"/>
        <v>2363.639893</v>
      </c>
      <c r="T311" s="11">
        <f t="shared" si="56"/>
        <v>2362.719971</v>
      </c>
      <c r="U311" s="12" cm="1">
        <f t="array" ref="U311">quota_mese*SUMPRODUCT(1/C311:T311)</f>
        <v>70.380089937325721</v>
      </c>
      <c r="V311" s="13">
        <f t="shared" si="52"/>
        <v>166288.44405569561</v>
      </c>
      <c r="W311" s="14">
        <f t="shared" si="53"/>
        <v>0.1085896270379707</v>
      </c>
      <c r="X311" s="13">
        <f t="shared" si="48"/>
        <v>170440.89403125207</v>
      </c>
      <c r="Y311" s="14">
        <f t="shared" si="54"/>
        <v>0.13627262687501385</v>
      </c>
      <c r="Z311" s="6" t="str">
        <f t="shared" si="49"/>
        <v>In Linea</v>
      </c>
    </row>
    <row r="312" spans="1:26" x14ac:dyDescent="0.25">
      <c r="A312" s="7">
        <v>42338</v>
      </c>
      <c r="B312" s="8">
        <v>2080.4099120000001</v>
      </c>
      <c r="C312" s="11">
        <f t="shared" si="46"/>
        <v>2080.4099120000001</v>
      </c>
      <c r="D312" s="11">
        <f t="shared" si="50"/>
        <v>2043.9399410000001</v>
      </c>
      <c r="E312" s="11">
        <f t="shared" si="50"/>
        <v>1940.23999</v>
      </c>
      <c r="F312" s="11">
        <f t="shared" si="50"/>
        <v>1932.2299800000001</v>
      </c>
      <c r="G312" s="11">
        <f t="shared" si="47"/>
        <v>2059.73999</v>
      </c>
      <c r="H312" s="11">
        <f t="shared" si="47"/>
        <v>2065.3000489999999</v>
      </c>
      <c r="I312" s="11">
        <f t="shared" si="47"/>
        <v>2096.9499510000001</v>
      </c>
      <c r="J312" s="11">
        <f t="shared" si="47"/>
        <v>2098.860107</v>
      </c>
      <c r="K312" s="11">
        <f t="shared" si="55"/>
        <v>2173.6000979999999</v>
      </c>
      <c r="L312" s="11">
        <f t="shared" si="51"/>
        <v>2170.9499510000001</v>
      </c>
      <c r="M312" s="11">
        <f t="shared" si="51"/>
        <v>2168.2700199999999</v>
      </c>
      <c r="N312" s="11">
        <f t="shared" si="51"/>
        <v>2126.1499020000001</v>
      </c>
      <c r="O312" s="11">
        <f t="shared" si="56"/>
        <v>2198.8100589999999</v>
      </c>
      <c r="P312" s="11">
        <f t="shared" si="56"/>
        <v>2238.830078</v>
      </c>
      <c r="Q312" s="11">
        <f t="shared" si="56"/>
        <v>2278.8701169999999</v>
      </c>
      <c r="R312" s="11">
        <f t="shared" si="56"/>
        <v>2363.639893</v>
      </c>
      <c r="S312" s="11">
        <f t="shared" si="56"/>
        <v>2362.719971</v>
      </c>
      <c r="T312" s="11">
        <f t="shared" si="56"/>
        <v>2384.1999510000001</v>
      </c>
      <c r="U312" s="12" cm="1">
        <f t="array" ref="U312">quota_mese*SUMPRODUCT(1/C312:T312)</f>
        <v>69.867679340802113</v>
      </c>
      <c r="V312" s="13">
        <f t="shared" si="52"/>
        <v>166578.51766082412</v>
      </c>
      <c r="W312" s="14">
        <f t="shared" si="53"/>
        <v>0.11052345107216088</v>
      </c>
      <c r="X312" s="13">
        <f t="shared" si="48"/>
        <v>171903.61889123707</v>
      </c>
      <c r="Y312" s="14">
        <f t="shared" si="54"/>
        <v>0.14602412594158043</v>
      </c>
      <c r="Z312" s="6" t="str">
        <f t="shared" si="49"/>
        <v>Il PAC NON conviene</v>
      </c>
    </row>
    <row r="313" spans="1:26" x14ac:dyDescent="0.25">
      <c r="A313" s="7">
        <v>42369</v>
      </c>
      <c r="B313" s="8">
        <v>2043.9399410000001</v>
      </c>
      <c r="C313" s="11">
        <f t="shared" si="46"/>
        <v>2043.9399410000001</v>
      </c>
      <c r="D313" s="11">
        <f t="shared" si="50"/>
        <v>1940.23999</v>
      </c>
      <c r="E313" s="11">
        <f t="shared" si="50"/>
        <v>1932.2299800000001</v>
      </c>
      <c r="F313" s="11">
        <f t="shared" si="50"/>
        <v>2059.73999</v>
      </c>
      <c r="G313" s="11">
        <f t="shared" si="47"/>
        <v>2065.3000489999999</v>
      </c>
      <c r="H313" s="11">
        <f t="shared" si="47"/>
        <v>2096.9499510000001</v>
      </c>
      <c r="I313" s="11">
        <f t="shared" si="47"/>
        <v>2098.860107</v>
      </c>
      <c r="J313" s="11">
        <f t="shared" si="47"/>
        <v>2173.6000979999999</v>
      </c>
      <c r="K313" s="11">
        <f t="shared" si="55"/>
        <v>2170.9499510000001</v>
      </c>
      <c r="L313" s="11">
        <f t="shared" si="51"/>
        <v>2168.2700199999999</v>
      </c>
      <c r="M313" s="11">
        <f t="shared" si="51"/>
        <v>2126.1499020000001</v>
      </c>
      <c r="N313" s="11">
        <f t="shared" si="51"/>
        <v>2198.8100589999999</v>
      </c>
      <c r="O313" s="11">
        <f t="shared" si="56"/>
        <v>2238.830078</v>
      </c>
      <c r="P313" s="11">
        <f t="shared" si="56"/>
        <v>2278.8701169999999</v>
      </c>
      <c r="Q313" s="11">
        <f t="shared" si="56"/>
        <v>2363.639893</v>
      </c>
      <c r="R313" s="11">
        <f t="shared" si="56"/>
        <v>2362.719971</v>
      </c>
      <c r="S313" s="11">
        <f t="shared" si="56"/>
        <v>2384.1999510000001</v>
      </c>
      <c r="T313" s="11">
        <f t="shared" si="56"/>
        <v>2411.8000489999999</v>
      </c>
      <c r="U313" s="12" cm="1">
        <f t="array" ref="U313">quota_mese*SUMPRODUCT(1/C313:T313)</f>
        <v>69.317292402665487</v>
      </c>
      <c r="V313" s="13">
        <f t="shared" si="52"/>
        <v>167179.44921329594</v>
      </c>
      <c r="W313" s="14">
        <f t="shared" si="53"/>
        <v>0.11452966142197285</v>
      </c>
      <c r="X313" s="13">
        <f t="shared" si="48"/>
        <v>176996.39803163862</v>
      </c>
      <c r="Y313" s="14">
        <f t="shared" si="54"/>
        <v>0.17997598687759075</v>
      </c>
      <c r="Z313" s="6" t="str">
        <f t="shared" si="49"/>
        <v>Il PAC NON conviene</v>
      </c>
    </row>
    <row r="314" spans="1:26" x14ac:dyDescent="0.25">
      <c r="A314" s="7">
        <v>42400</v>
      </c>
      <c r="B314" s="8">
        <v>1940.23999</v>
      </c>
      <c r="C314" s="11">
        <f t="shared" si="46"/>
        <v>1940.23999</v>
      </c>
      <c r="D314" s="11">
        <f t="shared" si="50"/>
        <v>1932.2299800000001</v>
      </c>
      <c r="E314" s="11">
        <f t="shared" si="50"/>
        <v>2059.73999</v>
      </c>
      <c r="F314" s="11">
        <f t="shared" si="50"/>
        <v>2065.3000489999999</v>
      </c>
      <c r="G314" s="11">
        <f t="shared" si="47"/>
        <v>2096.9499510000001</v>
      </c>
      <c r="H314" s="11">
        <f t="shared" si="47"/>
        <v>2098.860107</v>
      </c>
      <c r="I314" s="11">
        <f t="shared" si="47"/>
        <v>2173.6000979999999</v>
      </c>
      <c r="J314" s="11">
        <f t="shared" si="47"/>
        <v>2170.9499510000001</v>
      </c>
      <c r="K314" s="11">
        <f t="shared" si="55"/>
        <v>2168.2700199999999</v>
      </c>
      <c r="L314" s="11">
        <f t="shared" si="51"/>
        <v>2126.1499020000001</v>
      </c>
      <c r="M314" s="11">
        <f t="shared" si="51"/>
        <v>2198.8100589999999</v>
      </c>
      <c r="N314" s="11">
        <f t="shared" si="51"/>
        <v>2238.830078</v>
      </c>
      <c r="O314" s="11">
        <f t="shared" si="56"/>
        <v>2278.8701169999999</v>
      </c>
      <c r="P314" s="11">
        <f t="shared" si="56"/>
        <v>2363.639893</v>
      </c>
      <c r="Q314" s="11">
        <f t="shared" si="56"/>
        <v>2362.719971</v>
      </c>
      <c r="R314" s="11">
        <f t="shared" si="56"/>
        <v>2384.1999510000001</v>
      </c>
      <c r="S314" s="11">
        <f t="shared" si="56"/>
        <v>2411.8000489999999</v>
      </c>
      <c r="T314" s="11">
        <f t="shared" si="56"/>
        <v>2423.4099120000001</v>
      </c>
      <c r="U314" s="12" cm="1">
        <f t="array" ref="U314">quota_mese*SUMPRODUCT(1/C314:T314)</f>
        <v>68.6788802319616</v>
      </c>
      <c r="V314" s="13">
        <f t="shared" si="52"/>
        <v>166437.07909919659</v>
      </c>
      <c r="W314" s="14">
        <f t="shared" si="53"/>
        <v>0.1095805273279773</v>
      </c>
      <c r="X314" s="13">
        <f t="shared" si="48"/>
        <v>187353.87821792086</v>
      </c>
      <c r="Y314" s="14">
        <f t="shared" si="54"/>
        <v>0.24902585478613903</v>
      </c>
      <c r="Z314" s="6" t="str">
        <f t="shared" si="49"/>
        <v>Il PAC NON conviene</v>
      </c>
    </row>
    <row r="315" spans="1:26" x14ac:dyDescent="0.25">
      <c r="A315" s="7">
        <v>42429</v>
      </c>
      <c r="B315" s="8">
        <v>1932.2299800000001</v>
      </c>
      <c r="C315" s="11">
        <f t="shared" si="46"/>
        <v>1932.2299800000001</v>
      </c>
      <c r="D315" s="11">
        <f t="shared" si="50"/>
        <v>2059.73999</v>
      </c>
      <c r="E315" s="11">
        <f t="shared" si="50"/>
        <v>2065.3000489999999</v>
      </c>
      <c r="F315" s="11">
        <f t="shared" si="50"/>
        <v>2096.9499510000001</v>
      </c>
      <c r="G315" s="11">
        <f t="shared" si="47"/>
        <v>2098.860107</v>
      </c>
      <c r="H315" s="11">
        <f t="shared" si="47"/>
        <v>2173.6000979999999</v>
      </c>
      <c r="I315" s="11">
        <f t="shared" si="47"/>
        <v>2170.9499510000001</v>
      </c>
      <c r="J315" s="11">
        <f t="shared" si="47"/>
        <v>2168.2700199999999</v>
      </c>
      <c r="K315" s="11">
        <f t="shared" si="55"/>
        <v>2126.1499020000001</v>
      </c>
      <c r="L315" s="11">
        <f t="shared" si="51"/>
        <v>2198.8100589999999</v>
      </c>
      <c r="M315" s="11">
        <f t="shared" si="51"/>
        <v>2238.830078</v>
      </c>
      <c r="N315" s="11">
        <f t="shared" si="51"/>
        <v>2278.8701169999999</v>
      </c>
      <c r="O315" s="11">
        <f t="shared" si="56"/>
        <v>2363.639893</v>
      </c>
      <c r="P315" s="11">
        <f t="shared" si="56"/>
        <v>2362.719971</v>
      </c>
      <c r="Q315" s="11">
        <f t="shared" ref="O315:T357" si="57">P316</f>
        <v>2384.1999510000001</v>
      </c>
      <c r="R315" s="11">
        <f t="shared" si="57"/>
        <v>2411.8000489999999</v>
      </c>
      <c r="S315" s="11">
        <f t="shared" si="57"/>
        <v>2423.4099120000001</v>
      </c>
      <c r="T315" s="11">
        <f t="shared" si="57"/>
        <v>2470.3000489999999</v>
      </c>
      <c r="U315" s="12" cm="1">
        <f t="array" ref="U315">quota_mese*SUMPRODUCT(1/C315:T315)</f>
        <v>67.757288274681258</v>
      </c>
      <c r="V315" s="13">
        <f t="shared" si="52"/>
        <v>167380.83254505222</v>
      </c>
      <c r="W315" s="14">
        <f t="shared" si="53"/>
        <v>0.11587221696701477</v>
      </c>
      <c r="X315" s="13">
        <f t="shared" si="48"/>
        <v>191770.65421063386</v>
      </c>
      <c r="Y315" s="14">
        <f t="shared" si="54"/>
        <v>0.27847102807089241</v>
      </c>
      <c r="Z315" s="6" t="str">
        <f t="shared" si="49"/>
        <v>Il PAC NON conviene</v>
      </c>
    </row>
    <row r="316" spans="1:26" x14ac:dyDescent="0.25">
      <c r="A316" s="7">
        <v>42460</v>
      </c>
      <c r="B316" s="8">
        <v>2059.73999</v>
      </c>
      <c r="C316" s="11">
        <f t="shared" si="46"/>
        <v>2059.73999</v>
      </c>
      <c r="D316" s="11">
        <f t="shared" si="50"/>
        <v>2065.3000489999999</v>
      </c>
      <c r="E316" s="11">
        <f t="shared" si="50"/>
        <v>2096.9499510000001</v>
      </c>
      <c r="F316" s="11">
        <f t="shared" si="50"/>
        <v>2098.860107</v>
      </c>
      <c r="G316" s="11">
        <f t="shared" si="47"/>
        <v>2173.6000979999999</v>
      </c>
      <c r="H316" s="11">
        <f t="shared" si="47"/>
        <v>2170.9499510000001</v>
      </c>
      <c r="I316" s="11">
        <f t="shared" si="47"/>
        <v>2168.2700199999999</v>
      </c>
      <c r="J316" s="11">
        <f t="shared" si="47"/>
        <v>2126.1499020000001</v>
      </c>
      <c r="K316" s="11">
        <f t="shared" si="55"/>
        <v>2198.8100589999999</v>
      </c>
      <c r="L316" s="11">
        <f t="shared" si="51"/>
        <v>2238.830078</v>
      </c>
      <c r="M316" s="11">
        <f t="shared" si="51"/>
        <v>2278.8701169999999</v>
      </c>
      <c r="N316" s="11">
        <f t="shared" si="51"/>
        <v>2363.639893</v>
      </c>
      <c r="O316" s="11">
        <f t="shared" si="57"/>
        <v>2362.719971</v>
      </c>
      <c r="P316" s="11">
        <f t="shared" si="57"/>
        <v>2384.1999510000001</v>
      </c>
      <c r="Q316" s="11">
        <f t="shared" si="57"/>
        <v>2411.8000489999999</v>
      </c>
      <c r="R316" s="11">
        <f t="shared" si="57"/>
        <v>2423.4099120000001</v>
      </c>
      <c r="S316" s="11">
        <f t="shared" si="57"/>
        <v>2470.3000489999999</v>
      </c>
      <c r="T316" s="11">
        <f t="shared" si="57"/>
        <v>2471.6499020000001</v>
      </c>
      <c r="U316" s="12" cm="1">
        <f t="array" ref="U316">quota_mese*SUMPRODUCT(1/C316:T316)</f>
        <v>66.816049164310897</v>
      </c>
      <c r="V316" s="13">
        <f t="shared" si="52"/>
        <v>165145.88136899623</v>
      </c>
      <c r="W316" s="14">
        <f t="shared" si="53"/>
        <v>0.10097254245997478</v>
      </c>
      <c r="X316" s="13">
        <f t="shared" si="48"/>
        <v>179997.22639749304</v>
      </c>
      <c r="Y316" s="14">
        <f t="shared" si="54"/>
        <v>0.19998150931662018</v>
      </c>
      <c r="Z316" s="6" t="str">
        <f t="shared" si="49"/>
        <v>Il PAC NON conviene</v>
      </c>
    </row>
    <row r="317" spans="1:26" x14ac:dyDescent="0.25">
      <c r="A317" s="7">
        <v>42490</v>
      </c>
      <c r="B317" s="8">
        <v>2065.3000489999999</v>
      </c>
      <c r="C317" s="11">
        <f t="shared" si="46"/>
        <v>2065.3000489999999</v>
      </c>
      <c r="D317" s="11">
        <f t="shared" si="50"/>
        <v>2096.9499510000001</v>
      </c>
      <c r="E317" s="11">
        <f t="shared" si="50"/>
        <v>2098.860107</v>
      </c>
      <c r="F317" s="11">
        <f t="shared" si="50"/>
        <v>2173.6000979999999</v>
      </c>
      <c r="G317" s="11">
        <f t="shared" si="47"/>
        <v>2170.9499510000001</v>
      </c>
      <c r="H317" s="11">
        <f t="shared" si="47"/>
        <v>2168.2700199999999</v>
      </c>
      <c r="I317" s="11">
        <f t="shared" si="47"/>
        <v>2126.1499020000001</v>
      </c>
      <c r="J317" s="11">
        <f t="shared" si="47"/>
        <v>2198.8100589999999</v>
      </c>
      <c r="K317" s="11">
        <f t="shared" si="55"/>
        <v>2238.830078</v>
      </c>
      <c r="L317" s="11">
        <f t="shared" si="51"/>
        <v>2278.8701169999999</v>
      </c>
      <c r="M317" s="11">
        <f t="shared" si="51"/>
        <v>2363.639893</v>
      </c>
      <c r="N317" s="11">
        <f t="shared" si="51"/>
        <v>2362.719971</v>
      </c>
      <c r="O317" s="11">
        <f t="shared" si="57"/>
        <v>2384.1999510000001</v>
      </c>
      <c r="P317" s="11">
        <f t="shared" si="57"/>
        <v>2411.8000489999999</v>
      </c>
      <c r="Q317" s="11">
        <f t="shared" si="57"/>
        <v>2423.4099120000001</v>
      </c>
      <c r="R317" s="11">
        <f t="shared" si="57"/>
        <v>2470.3000489999999</v>
      </c>
      <c r="S317" s="11">
        <f t="shared" si="57"/>
        <v>2471.6499020000001</v>
      </c>
      <c r="T317" s="11">
        <f t="shared" si="57"/>
        <v>2519.360107</v>
      </c>
      <c r="U317" s="12" cm="1">
        <f t="array" ref="U317">quota_mese*SUMPRODUCT(1/C317:T317)</f>
        <v>66.077949285922315</v>
      </c>
      <c r="V317" s="13">
        <f t="shared" si="52"/>
        <v>166474.14938332181</v>
      </c>
      <c r="W317" s="14">
        <f t="shared" si="53"/>
        <v>0.10982766255547882</v>
      </c>
      <c r="X317" s="13">
        <f t="shared" si="48"/>
        <v>182977.77905587028</v>
      </c>
      <c r="Y317" s="14">
        <f t="shared" si="54"/>
        <v>0.21985186037246862</v>
      </c>
      <c r="Z317" s="6" t="str">
        <f t="shared" si="49"/>
        <v>Il PAC NON conviene</v>
      </c>
    </row>
    <row r="318" spans="1:26" x14ac:dyDescent="0.25">
      <c r="A318" s="7">
        <v>42521</v>
      </c>
      <c r="B318" s="8">
        <v>2096.9499510000001</v>
      </c>
      <c r="C318" s="11">
        <f t="shared" si="46"/>
        <v>2096.9499510000001</v>
      </c>
      <c r="D318" s="11">
        <f t="shared" si="50"/>
        <v>2098.860107</v>
      </c>
      <c r="E318" s="11">
        <f t="shared" si="50"/>
        <v>2173.6000979999999</v>
      </c>
      <c r="F318" s="11">
        <f t="shared" si="50"/>
        <v>2170.9499510000001</v>
      </c>
      <c r="G318" s="11">
        <f t="shared" si="47"/>
        <v>2168.2700199999999</v>
      </c>
      <c r="H318" s="11">
        <f t="shared" si="47"/>
        <v>2126.1499020000001</v>
      </c>
      <c r="I318" s="11">
        <f t="shared" si="47"/>
        <v>2198.8100589999999</v>
      </c>
      <c r="J318" s="11">
        <f t="shared" si="47"/>
        <v>2238.830078</v>
      </c>
      <c r="K318" s="11">
        <f t="shared" si="55"/>
        <v>2278.8701169999999</v>
      </c>
      <c r="L318" s="11">
        <f t="shared" si="51"/>
        <v>2363.639893</v>
      </c>
      <c r="M318" s="11">
        <f t="shared" si="51"/>
        <v>2362.719971</v>
      </c>
      <c r="N318" s="11">
        <f t="shared" si="51"/>
        <v>2384.1999510000001</v>
      </c>
      <c r="O318" s="11">
        <f t="shared" si="57"/>
        <v>2411.8000489999999</v>
      </c>
      <c r="P318" s="11">
        <f t="shared" si="57"/>
        <v>2423.4099120000001</v>
      </c>
      <c r="Q318" s="11">
        <f t="shared" si="57"/>
        <v>2470.3000489999999</v>
      </c>
      <c r="R318" s="11">
        <f t="shared" si="57"/>
        <v>2471.6499020000001</v>
      </c>
      <c r="S318" s="11">
        <f t="shared" si="57"/>
        <v>2519.360107</v>
      </c>
      <c r="T318" s="11">
        <f t="shared" si="57"/>
        <v>2575.26001</v>
      </c>
      <c r="U318" s="12" cm="1">
        <f t="array" ref="U318">quota_mese*SUMPRODUCT(1/C318:T318)</f>
        <v>65.278942267942952</v>
      </c>
      <c r="V318" s="13">
        <f t="shared" si="52"/>
        <v>168110.24951773218</v>
      </c>
      <c r="W318" s="14">
        <f t="shared" si="53"/>
        <v>0.1207349967848812</v>
      </c>
      <c r="X318" s="13">
        <f t="shared" si="48"/>
        <v>184214.69778798739</v>
      </c>
      <c r="Y318" s="14">
        <f t="shared" si="54"/>
        <v>0.2280979852532492</v>
      </c>
      <c r="Z318" s="6" t="str">
        <f t="shared" si="49"/>
        <v>Il PAC NON conviene</v>
      </c>
    </row>
    <row r="319" spans="1:26" x14ac:dyDescent="0.25">
      <c r="A319" s="7">
        <v>42551</v>
      </c>
      <c r="B319" s="8">
        <v>2098.860107</v>
      </c>
      <c r="C319" s="11">
        <f t="shared" si="46"/>
        <v>2098.860107</v>
      </c>
      <c r="D319" s="11">
        <f t="shared" si="50"/>
        <v>2173.6000979999999</v>
      </c>
      <c r="E319" s="11">
        <f t="shared" si="50"/>
        <v>2170.9499510000001</v>
      </c>
      <c r="F319" s="11">
        <f t="shared" si="50"/>
        <v>2168.2700199999999</v>
      </c>
      <c r="G319" s="11">
        <f t="shared" si="47"/>
        <v>2126.1499020000001</v>
      </c>
      <c r="H319" s="11">
        <f t="shared" si="47"/>
        <v>2198.8100589999999</v>
      </c>
      <c r="I319" s="11">
        <f t="shared" si="47"/>
        <v>2238.830078</v>
      </c>
      <c r="J319" s="11">
        <f t="shared" si="47"/>
        <v>2278.8701169999999</v>
      </c>
      <c r="K319" s="11">
        <f t="shared" si="55"/>
        <v>2363.639893</v>
      </c>
      <c r="L319" s="11">
        <f t="shared" si="51"/>
        <v>2362.719971</v>
      </c>
      <c r="M319" s="11">
        <f t="shared" si="51"/>
        <v>2384.1999510000001</v>
      </c>
      <c r="N319" s="11">
        <f t="shared" si="51"/>
        <v>2411.8000489999999</v>
      </c>
      <c r="O319" s="11">
        <f t="shared" si="57"/>
        <v>2423.4099120000001</v>
      </c>
      <c r="P319" s="11">
        <f t="shared" si="57"/>
        <v>2470.3000489999999</v>
      </c>
      <c r="Q319" s="11">
        <f t="shared" si="57"/>
        <v>2471.6499020000001</v>
      </c>
      <c r="R319" s="11">
        <f t="shared" si="57"/>
        <v>2519.360107</v>
      </c>
      <c r="S319" s="11">
        <f t="shared" si="57"/>
        <v>2575.26001</v>
      </c>
      <c r="T319" s="11">
        <f t="shared" si="57"/>
        <v>2647.580078</v>
      </c>
      <c r="U319" s="12" cm="1">
        <f t="array" ref="U319">quota_mese*SUMPRODUCT(1/C319:T319)</f>
        <v>64.452444749540717</v>
      </c>
      <c r="V319" s="13">
        <f t="shared" si="52"/>
        <v>170643.0086972797</v>
      </c>
      <c r="W319" s="14">
        <f t="shared" si="53"/>
        <v>0.13762005798186472</v>
      </c>
      <c r="X319" s="13">
        <f t="shared" si="48"/>
        <v>189215.57009706888</v>
      </c>
      <c r="Y319" s="14">
        <f t="shared" si="54"/>
        <v>0.26143713398045909</v>
      </c>
      <c r="Z319" s="6" t="str">
        <f t="shared" si="49"/>
        <v>Il PAC NON conviene</v>
      </c>
    </row>
    <row r="320" spans="1:26" x14ac:dyDescent="0.25">
      <c r="A320" s="7">
        <v>42582</v>
      </c>
      <c r="B320" s="8">
        <v>2173.6000979999999</v>
      </c>
      <c r="C320" s="11">
        <f t="shared" si="46"/>
        <v>2173.6000979999999</v>
      </c>
      <c r="D320" s="11">
        <f t="shared" si="50"/>
        <v>2170.9499510000001</v>
      </c>
      <c r="E320" s="11">
        <f t="shared" si="50"/>
        <v>2168.2700199999999</v>
      </c>
      <c r="F320" s="11">
        <f t="shared" si="50"/>
        <v>2126.1499020000001</v>
      </c>
      <c r="G320" s="11">
        <f t="shared" si="47"/>
        <v>2198.8100589999999</v>
      </c>
      <c r="H320" s="11">
        <f t="shared" si="47"/>
        <v>2238.830078</v>
      </c>
      <c r="I320" s="11">
        <f t="shared" si="47"/>
        <v>2278.8701169999999</v>
      </c>
      <c r="J320" s="11">
        <f t="shared" si="47"/>
        <v>2363.639893</v>
      </c>
      <c r="K320" s="11">
        <f t="shared" si="55"/>
        <v>2362.719971</v>
      </c>
      <c r="L320" s="11">
        <f t="shared" si="51"/>
        <v>2384.1999510000001</v>
      </c>
      <c r="M320" s="11">
        <f t="shared" si="51"/>
        <v>2411.8000489999999</v>
      </c>
      <c r="N320" s="11">
        <f t="shared" si="51"/>
        <v>2423.4099120000001</v>
      </c>
      <c r="O320" s="11">
        <f t="shared" si="57"/>
        <v>2470.3000489999999</v>
      </c>
      <c r="P320" s="11">
        <f t="shared" si="57"/>
        <v>2471.6499020000001</v>
      </c>
      <c r="Q320" s="11">
        <f t="shared" si="57"/>
        <v>2519.360107</v>
      </c>
      <c r="R320" s="11">
        <f t="shared" si="57"/>
        <v>2575.26001</v>
      </c>
      <c r="S320" s="11">
        <f t="shared" si="57"/>
        <v>2647.580078</v>
      </c>
      <c r="T320" s="11">
        <f t="shared" si="57"/>
        <v>2673.610107</v>
      </c>
      <c r="U320" s="12" cm="1">
        <f t="array" ref="U320">quota_mese*SUMPRODUCT(1/C320:T320)</f>
        <v>63.598919906103276</v>
      </c>
      <c r="V320" s="13">
        <f t="shared" si="52"/>
        <v>170038.71505524122</v>
      </c>
      <c r="W320" s="14">
        <f t="shared" si="53"/>
        <v>0.1335914337016082</v>
      </c>
      <c r="X320" s="13">
        <f t="shared" si="48"/>
        <v>184505.65788021972</v>
      </c>
      <c r="Y320" s="14">
        <f t="shared" si="54"/>
        <v>0.23003771920146487</v>
      </c>
      <c r="Z320" s="6" t="str">
        <f t="shared" si="49"/>
        <v>Il PAC NON conviene</v>
      </c>
    </row>
    <row r="321" spans="1:26" x14ac:dyDescent="0.25">
      <c r="A321" s="7">
        <v>42613</v>
      </c>
      <c r="B321" s="8">
        <v>2170.9499510000001</v>
      </c>
      <c r="C321" s="11">
        <f t="shared" si="46"/>
        <v>2170.9499510000001</v>
      </c>
      <c r="D321" s="11">
        <f t="shared" si="50"/>
        <v>2168.2700199999999</v>
      </c>
      <c r="E321" s="11">
        <f t="shared" si="50"/>
        <v>2126.1499020000001</v>
      </c>
      <c r="F321" s="11">
        <f t="shared" si="50"/>
        <v>2198.8100589999999</v>
      </c>
      <c r="G321" s="11">
        <f t="shared" si="47"/>
        <v>2238.830078</v>
      </c>
      <c r="H321" s="11">
        <f t="shared" si="47"/>
        <v>2278.8701169999999</v>
      </c>
      <c r="I321" s="11">
        <f t="shared" si="47"/>
        <v>2363.639893</v>
      </c>
      <c r="J321" s="11">
        <f t="shared" si="47"/>
        <v>2362.719971</v>
      </c>
      <c r="K321" s="11">
        <f t="shared" si="55"/>
        <v>2384.1999510000001</v>
      </c>
      <c r="L321" s="11">
        <f t="shared" si="51"/>
        <v>2411.8000489999999</v>
      </c>
      <c r="M321" s="11">
        <f t="shared" si="51"/>
        <v>2423.4099120000001</v>
      </c>
      <c r="N321" s="11">
        <f t="shared" si="51"/>
        <v>2470.3000489999999</v>
      </c>
      <c r="O321" s="11">
        <f t="shared" si="57"/>
        <v>2471.6499020000001</v>
      </c>
      <c r="P321" s="11">
        <f t="shared" si="57"/>
        <v>2519.360107</v>
      </c>
      <c r="Q321" s="11">
        <f t="shared" si="57"/>
        <v>2575.26001</v>
      </c>
      <c r="R321" s="11">
        <f t="shared" si="57"/>
        <v>2647.580078</v>
      </c>
      <c r="S321" s="11">
        <f t="shared" si="57"/>
        <v>2673.610107</v>
      </c>
      <c r="T321" s="11">
        <f t="shared" si="57"/>
        <v>2823.8100589999999</v>
      </c>
      <c r="U321" s="12" cm="1">
        <f t="array" ref="U321">quota_mese*SUMPRODUCT(1/C321:T321)</f>
        <v>62.716130228228735</v>
      </c>
      <c r="V321" s="13">
        <f t="shared" si="52"/>
        <v>177098.43940002625</v>
      </c>
      <c r="W321" s="14">
        <f t="shared" si="53"/>
        <v>0.18065626266684176</v>
      </c>
      <c r="X321" s="13">
        <f t="shared" si="48"/>
        <v>195108.83180650533</v>
      </c>
      <c r="Y321" s="14">
        <f t="shared" si="54"/>
        <v>0.30072554537670215</v>
      </c>
      <c r="Z321" s="6" t="str">
        <f t="shared" si="49"/>
        <v>Il PAC NON conviene</v>
      </c>
    </row>
    <row r="322" spans="1:26" x14ac:dyDescent="0.25">
      <c r="A322" s="7">
        <v>42643</v>
      </c>
      <c r="B322" s="8">
        <v>2168.2700199999999</v>
      </c>
      <c r="C322" s="11">
        <f t="shared" ref="C322:C385" si="58">B322</f>
        <v>2168.2700199999999</v>
      </c>
      <c r="D322" s="11">
        <f t="shared" si="50"/>
        <v>2126.1499020000001</v>
      </c>
      <c r="E322" s="11">
        <f t="shared" si="50"/>
        <v>2198.8100589999999</v>
      </c>
      <c r="F322" s="11">
        <f t="shared" si="50"/>
        <v>2238.830078</v>
      </c>
      <c r="G322" s="11">
        <f t="shared" si="50"/>
        <v>2278.8701169999999</v>
      </c>
      <c r="H322" s="11">
        <f t="shared" si="50"/>
        <v>2363.639893</v>
      </c>
      <c r="I322" s="11">
        <f t="shared" si="50"/>
        <v>2362.719971</v>
      </c>
      <c r="J322" s="11">
        <f t="shared" si="50"/>
        <v>2384.1999510000001</v>
      </c>
      <c r="K322" s="11">
        <f t="shared" si="55"/>
        <v>2411.8000489999999</v>
      </c>
      <c r="L322" s="11">
        <f t="shared" si="51"/>
        <v>2423.4099120000001</v>
      </c>
      <c r="M322" s="11">
        <f t="shared" si="51"/>
        <v>2470.3000489999999</v>
      </c>
      <c r="N322" s="11">
        <f t="shared" si="51"/>
        <v>2471.6499020000001</v>
      </c>
      <c r="O322" s="11">
        <f t="shared" si="57"/>
        <v>2519.360107</v>
      </c>
      <c r="P322" s="11">
        <f t="shared" si="57"/>
        <v>2575.26001</v>
      </c>
      <c r="Q322" s="11">
        <f t="shared" si="57"/>
        <v>2647.580078</v>
      </c>
      <c r="R322" s="11">
        <f t="shared" si="57"/>
        <v>2673.610107</v>
      </c>
      <c r="S322" s="11">
        <f t="shared" si="57"/>
        <v>2823.8100589999999</v>
      </c>
      <c r="T322" s="11">
        <f t="shared" si="57"/>
        <v>2713.830078</v>
      </c>
      <c r="U322" s="12" cm="1">
        <f t="array" ref="U322">quota_mese*SUMPRODUCT(1/C322:T322)</f>
        <v>61.948255746950743</v>
      </c>
      <c r="V322" s="13">
        <f t="shared" si="52"/>
        <v>168117.03972571128</v>
      </c>
      <c r="W322" s="14">
        <f t="shared" si="53"/>
        <v>0.12078026483807514</v>
      </c>
      <c r="X322" s="13">
        <f t="shared" ref="X322:X385" si="59">(capitale/C322)*T322</f>
        <v>187741.6133346713</v>
      </c>
      <c r="Y322" s="14">
        <f t="shared" si="54"/>
        <v>0.25161075556447532</v>
      </c>
      <c r="Z322" s="6" t="str">
        <f t="shared" ref="Z322:Z385" si="60">IF(ABS((X322-V322)/X322)&lt;=2.5%, "In Linea", IF(X322&gt;V322, "Il PAC NON conviene", "Il PAC conviene"))</f>
        <v>Il PAC NON conviene</v>
      </c>
    </row>
    <row r="323" spans="1:26" x14ac:dyDescent="0.25">
      <c r="A323" s="7">
        <v>42674</v>
      </c>
      <c r="B323" s="8">
        <v>2126.1499020000001</v>
      </c>
      <c r="C323" s="11">
        <f t="shared" si="58"/>
        <v>2126.1499020000001</v>
      </c>
      <c r="D323" s="11">
        <f t="shared" ref="D323:G386" si="61">C324</f>
        <v>2198.8100589999999</v>
      </c>
      <c r="E323" s="11">
        <f t="shared" si="61"/>
        <v>2238.830078</v>
      </c>
      <c r="F323" s="11">
        <f t="shared" si="61"/>
        <v>2278.8701169999999</v>
      </c>
      <c r="G323" s="11">
        <f t="shared" si="61"/>
        <v>2363.639893</v>
      </c>
      <c r="H323" s="11">
        <f t="shared" ref="H323:L386" si="62">G324</f>
        <v>2362.719971</v>
      </c>
      <c r="I323" s="11">
        <f t="shared" si="62"/>
        <v>2384.1999510000001</v>
      </c>
      <c r="J323" s="11">
        <f t="shared" si="62"/>
        <v>2411.8000489999999</v>
      </c>
      <c r="K323" s="11">
        <f t="shared" si="55"/>
        <v>2423.4099120000001</v>
      </c>
      <c r="L323" s="11">
        <f t="shared" si="55"/>
        <v>2470.3000489999999</v>
      </c>
      <c r="M323" s="11">
        <f t="shared" si="55"/>
        <v>2471.6499020000001</v>
      </c>
      <c r="N323" s="11">
        <f t="shared" si="55"/>
        <v>2519.360107</v>
      </c>
      <c r="O323" s="11">
        <f t="shared" si="57"/>
        <v>2575.26001</v>
      </c>
      <c r="P323" s="11">
        <f t="shared" si="57"/>
        <v>2647.580078</v>
      </c>
      <c r="Q323" s="11">
        <f t="shared" si="57"/>
        <v>2673.610107</v>
      </c>
      <c r="R323" s="11">
        <f t="shared" si="57"/>
        <v>2823.8100589999999</v>
      </c>
      <c r="S323" s="11">
        <f t="shared" si="57"/>
        <v>2713.830078</v>
      </c>
      <c r="T323" s="11">
        <f t="shared" si="57"/>
        <v>2640.8701169999999</v>
      </c>
      <c r="U323" s="12" cm="1">
        <f t="array" ref="U323">quota_mese*SUMPRODUCT(1/C323:T323)</f>
        <v>61.260471613088313</v>
      </c>
      <c r="V323" s="13">
        <f t="shared" ref="V323:V386" si="63">U323*T323</f>
        <v>161780.94883633172</v>
      </c>
      <c r="W323" s="14">
        <f t="shared" ref="W323:W386" si="64">V323/capitale -1</f>
        <v>7.8539658908878041E-2</v>
      </c>
      <c r="X323" s="13">
        <f t="shared" si="59"/>
        <v>186313.54128764529</v>
      </c>
      <c r="Y323" s="14">
        <f t="shared" ref="Y323:Y386" si="65">X323/capitale -1</f>
        <v>0.2420902752509686</v>
      </c>
      <c r="Z323" s="6" t="str">
        <f t="shared" si="60"/>
        <v>Il PAC NON conviene</v>
      </c>
    </row>
    <row r="324" spans="1:26" x14ac:dyDescent="0.25">
      <c r="A324" s="7">
        <v>42704</v>
      </c>
      <c r="B324" s="8">
        <v>2198.8100589999999</v>
      </c>
      <c r="C324" s="11">
        <f t="shared" si="58"/>
        <v>2198.8100589999999</v>
      </c>
      <c r="D324" s="11">
        <f t="shared" si="61"/>
        <v>2238.830078</v>
      </c>
      <c r="E324" s="11">
        <f t="shared" si="61"/>
        <v>2278.8701169999999</v>
      </c>
      <c r="F324" s="11">
        <f t="shared" si="61"/>
        <v>2363.639893</v>
      </c>
      <c r="G324" s="11">
        <f t="shared" si="61"/>
        <v>2362.719971</v>
      </c>
      <c r="H324" s="11">
        <f t="shared" si="62"/>
        <v>2384.1999510000001</v>
      </c>
      <c r="I324" s="11">
        <f t="shared" si="62"/>
        <v>2411.8000489999999</v>
      </c>
      <c r="J324" s="11">
        <f t="shared" si="62"/>
        <v>2423.4099120000001</v>
      </c>
      <c r="K324" s="11">
        <f t="shared" si="55"/>
        <v>2470.3000489999999</v>
      </c>
      <c r="L324" s="11">
        <f t="shared" si="55"/>
        <v>2471.6499020000001</v>
      </c>
      <c r="M324" s="11">
        <f t="shared" si="55"/>
        <v>2519.360107</v>
      </c>
      <c r="N324" s="11">
        <f t="shared" si="55"/>
        <v>2575.26001</v>
      </c>
      <c r="O324" s="11">
        <f t="shared" si="57"/>
        <v>2647.580078</v>
      </c>
      <c r="P324" s="11">
        <f t="shared" si="57"/>
        <v>2673.610107</v>
      </c>
      <c r="Q324" s="11">
        <f t="shared" si="57"/>
        <v>2823.8100589999999</v>
      </c>
      <c r="R324" s="11">
        <f t="shared" si="57"/>
        <v>2713.830078</v>
      </c>
      <c r="S324" s="11">
        <f t="shared" si="57"/>
        <v>2640.8701169999999</v>
      </c>
      <c r="T324" s="11">
        <f t="shared" si="57"/>
        <v>2648.0500489999999</v>
      </c>
      <c r="U324" s="12" cm="1">
        <f t="array" ref="U324">quota_mese*SUMPRODUCT(1/C324:T324)</f>
        <v>60.487993642316084</v>
      </c>
      <c r="V324" s="13">
        <f t="shared" si="63"/>
        <v>160175.2345284468</v>
      </c>
      <c r="W324" s="14">
        <f t="shared" si="64"/>
        <v>6.7834896856312055E-2</v>
      </c>
      <c r="X324" s="13">
        <f t="shared" si="59"/>
        <v>180646.57550759366</v>
      </c>
      <c r="Y324" s="14">
        <f t="shared" si="65"/>
        <v>0.20431050338395784</v>
      </c>
      <c r="Z324" s="6" t="str">
        <f t="shared" si="60"/>
        <v>Il PAC NON conviene</v>
      </c>
    </row>
    <row r="325" spans="1:26" x14ac:dyDescent="0.25">
      <c r="A325" s="7">
        <v>42735</v>
      </c>
      <c r="B325" s="8">
        <v>2238.830078</v>
      </c>
      <c r="C325" s="11">
        <f t="shared" si="58"/>
        <v>2238.830078</v>
      </c>
      <c r="D325" s="11">
        <f t="shared" si="61"/>
        <v>2278.8701169999999</v>
      </c>
      <c r="E325" s="11">
        <f t="shared" si="61"/>
        <v>2363.639893</v>
      </c>
      <c r="F325" s="11">
        <f t="shared" si="61"/>
        <v>2362.719971</v>
      </c>
      <c r="G325" s="11">
        <f t="shared" si="61"/>
        <v>2384.1999510000001</v>
      </c>
      <c r="H325" s="11">
        <f t="shared" si="62"/>
        <v>2411.8000489999999</v>
      </c>
      <c r="I325" s="11">
        <f t="shared" si="62"/>
        <v>2423.4099120000001</v>
      </c>
      <c r="J325" s="11">
        <f t="shared" si="62"/>
        <v>2470.3000489999999</v>
      </c>
      <c r="K325" s="11">
        <f t="shared" si="62"/>
        <v>2471.6499020000001</v>
      </c>
      <c r="L325" s="11">
        <f t="shared" si="62"/>
        <v>2519.360107</v>
      </c>
      <c r="M325" s="11">
        <f t="shared" ref="M325:N388" si="66">L326</f>
        <v>2575.26001</v>
      </c>
      <c r="N325" s="11">
        <f t="shared" si="66"/>
        <v>2647.580078</v>
      </c>
      <c r="O325" s="11">
        <f t="shared" si="57"/>
        <v>2673.610107</v>
      </c>
      <c r="P325" s="11">
        <f t="shared" si="57"/>
        <v>2823.8100589999999</v>
      </c>
      <c r="Q325" s="11">
        <f t="shared" si="57"/>
        <v>2713.830078</v>
      </c>
      <c r="R325" s="11">
        <f t="shared" si="57"/>
        <v>2640.8701169999999</v>
      </c>
      <c r="S325" s="11">
        <f t="shared" si="57"/>
        <v>2648.0500489999999</v>
      </c>
      <c r="T325" s="11">
        <f t="shared" si="57"/>
        <v>2705.2700199999999</v>
      </c>
      <c r="U325" s="12" cm="1">
        <f t="array" ref="U325">quota_mese*SUMPRODUCT(1/C325:T325)</f>
        <v>59.778472180901204</v>
      </c>
      <c r="V325" s="13">
        <f t="shared" si="63"/>
        <v>161716.90863239605</v>
      </c>
      <c r="W325" s="14">
        <f t="shared" si="64"/>
        <v>7.8112724215973595E-2</v>
      </c>
      <c r="X325" s="13">
        <f t="shared" si="59"/>
        <v>181251.13959631196</v>
      </c>
      <c r="Y325" s="14">
        <f t="shared" si="65"/>
        <v>0.20834093064207981</v>
      </c>
      <c r="Z325" s="6" t="str">
        <f t="shared" si="60"/>
        <v>Il PAC NON conviene</v>
      </c>
    </row>
    <row r="326" spans="1:26" x14ac:dyDescent="0.25">
      <c r="A326" s="7">
        <v>42766</v>
      </c>
      <c r="B326" s="8">
        <v>2278.8701169999999</v>
      </c>
      <c r="C326" s="11">
        <f t="shared" si="58"/>
        <v>2278.8701169999999</v>
      </c>
      <c r="D326" s="11">
        <f t="shared" si="61"/>
        <v>2363.639893</v>
      </c>
      <c r="E326" s="11">
        <f t="shared" si="61"/>
        <v>2362.719971</v>
      </c>
      <c r="F326" s="11">
        <f t="shared" si="61"/>
        <v>2384.1999510000001</v>
      </c>
      <c r="G326" s="11">
        <f t="shared" si="61"/>
        <v>2411.8000489999999</v>
      </c>
      <c r="H326" s="11">
        <f t="shared" si="62"/>
        <v>2423.4099120000001</v>
      </c>
      <c r="I326" s="11">
        <f t="shared" si="62"/>
        <v>2470.3000489999999</v>
      </c>
      <c r="J326" s="11">
        <f t="shared" si="62"/>
        <v>2471.6499020000001</v>
      </c>
      <c r="K326" s="11">
        <f t="shared" si="62"/>
        <v>2519.360107</v>
      </c>
      <c r="L326" s="11">
        <f t="shared" ref="L326:N389" si="67">K327</f>
        <v>2575.26001</v>
      </c>
      <c r="M326" s="11">
        <f t="shared" si="66"/>
        <v>2647.580078</v>
      </c>
      <c r="N326" s="11">
        <f t="shared" si="66"/>
        <v>2673.610107</v>
      </c>
      <c r="O326" s="11">
        <f t="shared" si="57"/>
        <v>2823.8100589999999</v>
      </c>
      <c r="P326" s="11">
        <f t="shared" si="57"/>
        <v>2713.830078</v>
      </c>
      <c r="Q326" s="11">
        <f t="shared" si="57"/>
        <v>2640.8701169999999</v>
      </c>
      <c r="R326" s="11">
        <f t="shared" si="57"/>
        <v>2648.0500489999999</v>
      </c>
      <c r="S326" s="11">
        <f t="shared" si="57"/>
        <v>2705.2700199999999</v>
      </c>
      <c r="T326" s="11">
        <f t="shared" si="57"/>
        <v>2718.3701169999999</v>
      </c>
      <c r="U326" s="12" cm="1">
        <f t="array" ref="U326">quota_mese*SUMPRODUCT(1/C326:T326)</f>
        <v>59.121852481488261</v>
      </c>
      <c r="V326" s="13">
        <f t="shared" si="63"/>
        <v>160715.07704735998</v>
      </c>
      <c r="W326" s="14">
        <f t="shared" si="64"/>
        <v>7.1433846982399851E-2</v>
      </c>
      <c r="X326" s="13">
        <f t="shared" si="59"/>
        <v>178928.80972382333</v>
      </c>
      <c r="Y326" s="14">
        <f t="shared" si="65"/>
        <v>0.19285873149215549</v>
      </c>
      <c r="Z326" s="6" t="str">
        <f t="shared" si="60"/>
        <v>Il PAC NON conviene</v>
      </c>
    </row>
    <row r="327" spans="1:26" x14ac:dyDescent="0.25">
      <c r="A327" s="7">
        <v>42794</v>
      </c>
      <c r="B327" s="8">
        <v>2363.639893</v>
      </c>
      <c r="C327" s="11">
        <f t="shared" si="58"/>
        <v>2363.639893</v>
      </c>
      <c r="D327" s="11">
        <f t="shared" si="61"/>
        <v>2362.719971</v>
      </c>
      <c r="E327" s="11">
        <f t="shared" si="61"/>
        <v>2384.1999510000001</v>
      </c>
      <c r="F327" s="11">
        <f t="shared" si="61"/>
        <v>2411.8000489999999</v>
      </c>
      <c r="G327" s="11">
        <f t="shared" si="61"/>
        <v>2423.4099120000001</v>
      </c>
      <c r="H327" s="11">
        <f t="shared" si="62"/>
        <v>2470.3000489999999</v>
      </c>
      <c r="I327" s="11">
        <f t="shared" si="62"/>
        <v>2471.6499020000001</v>
      </c>
      <c r="J327" s="11">
        <f t="shared" si="62"/>
        <v>2519.360107</v>
      </c>
      <c r="K327" s="11">
        <f t="shared" si="62"/>
        <v>2575.26001</v>
      </c>
      <c r="L327" s="11">
        <f t="shared" si="67"/>
        <v>2647.580078</v>
      </c>
      <c r="M327" s="11">
        <f t="shared" si="66"/>
        <v>2673.610107</v>
      </c>
      <c r="N327" s="11">
        <f t="shared" si="66"/>
        <v>2823.8100589999999</v>
      </c>
      <c r="O327" s="11">
        <f t="shared" si="57"/>
        <v>2713.830078</v>
      </c>
      <c r="P327" s="11">
        <f t="shared" si="57"/>
        <v>2640.8701169999999</v>
      </c>
      <c r="Q327" s="11">
        <f t="shared" si="57"/>
        <v>2648.0500489999999</v>
      </c>
      <c r="R327" s="11">
        <f t="shared" si="57"/>
        <v>2705.2700199999999</v>
      </c>
      <c r="S327" s="11">
        <f t="shared" si="57"/>
        <v>2718.3701169999999</v>
      </c>
      <c r="T327" s="11">
        <f t="shared" si="57"/>
        <v>2816.290039</v>
      </c>
      <c r="U327" s="12" cm="1">
        <f t="array" ref="U327">quota_mese*SUMPRODUCT(1/C327:T327)</f>
        <v>58.424045093970726</v>
      </c>
      <c r="V327" s="13">
        <f t="shared" si="63"/>
        <v>164539.05623623656</v>
      </c>
      <c r="W327" s="14">
        <f t="shared" si="64"/>
        <v>9.6927041574910389E-2</v>
      </c>
      <c r="X327" s="13">
        <f t="shared" si="59"/>
        <v>178725.831756809</v>
      </c>
      <c r="Y327" s="14">
        <f t="shared" si="65"/>
        <v>0.1915055450453933</v>
      </c>
      <c r="Z327" s="6" t="str">
        <f t="shared" si="60"/>
        <v>Il PAC NON conviene</v>
      </c>
    </row>
    <row r="328" spans="1:26" x14ac:dyDescent="0.25">
      <c r="A328" s="7">
        <v>42825</v>
      </c>
      <c r="B328" s="8">
        <v>2362.719971</v>
      </c>
      <c r="C328" s="11">
        <f t="shared" si="58"/>
        <v>2362.719971</v>
      </c>
      <c r="D328" s="11">
        <f t="shared" si="61"/>
        <v>2384.1999510000001</v>
      </c>
      <c r="E328" s="11">
        <f t="shared" si="61"/>
        <v>2411.8000489999999</v>
      </c>
      <c r="F328" s="11">
        <f t="shared" si="61"/>
        <v>2423.4099120000001</v>
      </c>
      <c r="G328" s="11">
        <f t="shared" si="61"/>
        <v>2470.3000489999999</v>
      </c>
      <c r="H328" s="11">
        <f t="shared" si="62"/>
        <v>2471.6499020000001</v>
      </c>
      <c r="I328" s="11">
        <f t="shared" si="62"/>
        <v>2519.360107</v>
      </c>
      <c r="J328" s="11">
        <f t="shared" si="62"/>
        <v>2575.26001</v>
      </c>
      <c r="K328" s="11">
        <f t="shared" si="62"/>
        <v>2647.580078</v>
      </c>
      <c r="L328" s="11">
        <f t="shared" si="67"/>
        <v>2673.610107</v>
      </c>
      <c r="M328" s="11">
        <f t="shared" si="66"/>
        <v>2823.8100589999999</v>
      </c>
      <c r="N328" s="11">
        <f t="shared" si="66"/>
        <v>2713.830078</v>
      </c>
      <c r="O328" s="11">
        <f t="shared" si="57"/>
        <v>2640.8701169999999</v>
      </c>
      <c r="P328" s="11">
        <f t="shared" si="57"/>
        <v>2648.0500489999999</v>
      </c>
      <c r="Q328" s="11">
        <f t="shared" si="57"/>
        <v>2705.2700199999999</v>
      </c>
      <c r="R328" s="11">
        <f t="shared" si="57"/>
        <v>2718.3701169999999</v>
      </c>
      <c r="S328" s="11">
        <f t="shared" si="57"/>
        <v>2816.290039</v>
      </c>
      <c r="T328" s="11">
        <f t="shared" si="57"/>
        <v>2901.5200199999999</v>
      </c>
      <c r="U328" s="12" cm="1">
        <f t="array" ref="U328">quota_mese*SUMPRODUCT(1/C328:T328)</f>
        <v>57.770467176909179</v>
      </c>
      <c r="V328" s="13">
        <f t="shared" si="63"/>
        <v>167622.16707855486</v>
      </c>
      <c r="W328" s="14">
        <f t="shared" si="64"/>
        <v>0.11748111385703242</v>
      </c>
      <c r="X328" s="13">
        <f t="shared" si="59"/>
        <v>184206.34198804086</v>
      </c>
      <c r="Y328" s="14">
        <f t="shared" si="65"/>
        <v>0.22804227992027237</v>
      </c>
      <c r="Z328" s="6" t="str">
        <f t="shared" si="60"/>
        <v>Il PAC NON conviene</v>
      </c>
    </row>
    <row r="329" spans="1:26" x14ac:dyDescent="0.25">
      <c r="A329" s="7">
        <v>42855</v>
      </c>
      <c r="B329" s="8">
        <v>2384.1999510000001</v>
      </c>
      <c r="C329" s="11">
        <f t="shared" si="58"/>
        <v>2384.1999510000001</v>
      </c>
      <c r="D329" s="11">
        <f t="shared" si="61"/>
        <v>2411.8000489999999</v>
      </c>
      <c r="E329" s="11">
        <f t="shared" si="61"/>
        <v>2423.4099120000001</v>
      </c>
      <c r="F329" s="11">
        <f t="shared" si="61"/>
        <v>2470.3000489999999</v>
      </c>
      <c r="G329" s="11">
        <f t="shared" si="61"/>
        <v>2471.6499020000001</v>
      </c>
      <c r="H329" s="11">
        <f t="shared" si="62"/>
        <v>2519.360107</v>
      </c>
      <c r="I329" s="11">
        <f t="shared" si="62"/>
        <v>2575.26001</v>
      </c>
      <c r="J329" s="11">
        <f t="shared" si="62"/>
        <v>2647.580078</v>
      </c>
      <c r="K329" s="11">
        <f t="shared" si="62"/>
        <v>2673.610107</v>
      </c>
      <c r="L329" s="11">
        <f t="shared" si="67"/>
        <v>2823.8100589999999</v>
      </c>
      <c r="M329" s="11">
        <f t="shared" si="66"/>
        <v>2713.830078</v>
      </c>
      <c r="N329" s="11">
        <f t="shared" si="66"/>
        <v>2640.8701169999999</v>
      </c>
      <c r="O329" s="11">
        <f t="shared" si="57"/>
        <v>2648.0500489999999</v>
      </c>
      <c r="P329" s="11">
        <f t="shared" si="57"/>
        <v>2705.2700199999999</v>
      </c>
      <c r="Q329" s="11">
        <f t="shared" si="57"/>
        <v>2718.3701169999999</v>
      </c>
      <c r="R329" s="11">
        <f t="shared" si="57"/>
        <v>2816.290039</v>
      </c>
      <c r="S329" s="11">
        <f t="shared" si="57"/>
        <v>2901.5200199999999</v>
      </c>
      <c r="T329" s="11">
        <f t="shared" si="57"/>
        <v>2913.9799800000001</v>
      </c>
      <c r="U329" s="12" cm="1">
        <f t="array" ref="U329">quota_mese*SUMPRODUCT(1/C329:T329)</f>
        <v>57.10323585398254</v>
      </c>
      <c r="V329" s="13">
        <f t="shared" si="63"/>
        <v>166397.68607172332</v>
      </c>
      <c r="W329" s="14">
        <f t="shared" si="64"/>
        <v>0.10931790714482204</v>
      </c>
      <c r="X329" s="13">
        <f t="shared" si="59"/>
        <v>183330.67946615355</v>
      </c>
      <c r="Y329" s="14">
        <f t="shared" si="65"/>
        <v>0.22220452977435712</v>
      </c>
      <c r="Z329" s="6" t="str">
        <f t="shared" si="60"/>
        <v>Il PAC NON conviene</v>
      </c>
    </row>
    <row r="330" spans="1:26" x14ac:dyDescent="0.25">
      <c r="A330" s="7">
        <v>42886</v>
      </c>
      <c r="B330" s="8">
        <v>2411.8000489999999</v>
      </c>
      <c r="C330" s="11">
        <f t="shared" si="58"/>
        <v>2411.8000489999999</v>
      </c>
      <c r="D330" s="11">
        <f t="shared" si="61"/>
        <v>2423.4099120000001</v>
      </c>
      <c r="E330" s="11">
        <f t="shared" si="61"/>
        <v>2470.3000489999999</v>
      </c>
      <c r="F330" s="11">
        <f t="shared" si="61"/>
        <v>2471.6499020000001</v>
      </c>
      <c r="G330" s="11">
        <f t="shared" si="61"/>
        <v>2519.360107</v>
      </c>
      <c r="H330" s="11">
        <f t="shared" si="62"/>
        <v>2575.26001</v>
      </c>
      <c r="I330" s="11">
        <f t="shared" si="62"/>
        <v>2647.580078</v>
      </c>
      <c r="J330" s="11">
        <f t="shared" si="62"/>
        <v>2673.610107</v>
      </c>
      <c r="K330" s="11">
        <f t="shared" si="62"/>
        <v>2823.8100589999999</v>
      </c>
      <c r="L330" s="11">
        <f t="shared" si="67"/>
        <v>2713.830078</v>
      </c>
      <c r="M330" s="11">
        <f t="shared" si="66"/>
        <v>2640.8701169999999</v>
      </c>
      <c r="N330" s="11">
        <f t="shared" si="66"/>
        <v>2648.0500489999999</v>
      </c>
      <c r="O330" s="11">
        <f t="shared" si="57"/>
        <v>2705.2700199999999</v>
      </c>
      <c r="P330" s="11">
        <f t="shared" si="57"/>
        <v>2718.3701169999999</v>
      </c>
      <c r="Q330" s="11">
        <f t="shared" si="57"/>
        <v>2816.290039</v>
      </c>
      <c r="R330" s="11">
        <f t="shared" si="57"/>
        <v>2901.5200199999999</v>
      </c>
      <c r="S330" s="11">
        <f t="shared" si="57"/>
        <v>2913.9799800000001</v>
      </c>
      <c r="T330" s="11">
        <f t="shared" si="57"/>
        <v>2711.73999</v>
      </c>
      <c r="U330" s="12" cm="1">
        <f t="array" ref="U330">quota_mese*SUMPRODUCT(1/C330:T330)</f>
        <v>56.681060933801007</v>
      </c>
      <c r="V330" s="13">
        <f t="shared" si="63"/>
        <v>153704.29960981495</v>
      </c>
      <c r="W330" s="14">
        <f t="shared" si="64"/>
        <v>2.4695330732099618E-2</v>
      </c>
      <c r="X330" s="13">
        <f t="shared" si="59"/>
        <v>168654.52783644089</v>
      </c>
      <c r="Y330" s="14">
        <f t="shared" si="65"/>
        <v>0.12436351890960595</v>
      </c>
      <c r="Z330" s="6" t="str">
        <f t="shared" si="60"/>
        <v>Il PAC NON conviene</v>
      </c>
    </row>
    <row r="331" spans="1:26" x14ac:dyDescent="0.25">
      <c r="A331" s="7">
        <v>42916</v>
      </c>
      <c r="B331" s="8">
        <v>2423.4099120000001</v>
      </c>
      <c r="C331" s="11">
        <f t="shared" si="58"/>
        <v>2423.4099120000001</v>
      </c>
      <c r="D331" s="11">
        <f t="shared" si="61"/>
        <v>2470.3000489999999</v>
      </c>
      <c r="E331" s="11">
        <f t="shared" si="61"/>
        <v>2471.6499020000001</v>
      </c>
      <c r="F331" s="11">
        <f t="shared" si="61"/>
        <v>2519.360107</v>
      </c>
      <c r="G331" s="11">
        <f t="shared" si="61"/>
        <v>2575.26001</v>
      </c>
      <c r="H331" s="11">
        <f t="shared" si="62"/>
        <v>2647.580078</v>
      </c>
      <c r="I331" s="11">
        <f t="shared" si="62"/>
        <v>2673.610107</v>
      </c>
      <c r="J331" s="11">
        <f t="shared" si="62"/>
        <v>2823.8100589999999</v>
      </c>
      <c r="K331" s="11">
        <f t="shared" si="62"/>
        <v>2713.830078</v>
      </c>
      <c r="L331" s="11">
        <f t="shared" si="67"/>
        <v>2640.8701169999999</v>
      </c>
      <c r="M331" s="11">
        <f t="shared" si="66"/>
        <v>2648.0500489999999</v>
      </c>
      <c r="N331" s="11">
        <f t="shared" si="66"/>
        <v>2705.2700199999999</v>
      </c>
      <c r="O331" s="11">
        <f t="shared" si="57"/>
        <v>2718.3701169999999</v>
      </c>
      <c r="P331" s="11">
        <f t="shared" si="57"/>
        <v>2816.290039</v>
      </c>
      <c r="Q331" s="11">
        <f t="shared" si="57"/>
        <v>2901.5200199999999</v>
      </c>
      <c r="R331" s="11">
        <f t="shared" si="57"/>
        <v>2913.9799800000001</v>
      </c>
      <c r="S331" s="11">
        <f t="shared" si="57"/>
        <v>2711.73999</v>
      </c>
      <c r="T331" s="11">
        <f t="shared" si="57"/>
        <v>2760.169922</v>
      </c>
      <c r="U331" s="12" cm="1">
        <f t="array" ref="U331">quota_mese*SUMPRODUCT(1/C331:T331)</f>
        <v>56.2449648109896</v>
      </c>
      <c r="V331" s="13">
        <f t="shared" si="63"/>
        <v>155245.66013524192</v>
      </c>
      <c r="W331" s="14">
        <f t="shared" si="64"/>
        <v>3.4971067568279501E-2</v>
      </c>
      <c r="X331" s="13">
        <f t="shared" si="59"/>
        <v>170844.18374698798</v>
      </c>
      <c r="Y331" s="14">
        <f t="shared" si="65"/>
        <v>0.13896122497991992</v>
      </c>
      <c r="Z331" s="6" t="str">
        <f t="shared" si="60"/>
        <v>Il PAC NON conviene</v>
      </c>
    </row>
    <row r="332" spans="1:26" x14ac:dyDescent="0.25">
      <c r="A332" s="7">
        <v>42947</v>
      </c>
      <c r="B332" s="8">
        <v>2470.3000489999999</v>
      </c>
      <c r="C332" s="11">
        <f t="shared" si="58"/>
        <v>2470.3000489999999</v>
      </c>
      <c r="D332" s="11">
        <f t="shared" si="61"/>
        <v>2471.6499020000001</v>
      </c>
      <c r="E332" s="11">
        <f t="shared" si="61"/>
        <v>2519.360107</v>
      </c>
      <c r="F332" s="11">
        <f t="shared" si="61"/>
        <v>2575.26001</v>
      </c>
      <c r="G332" s="11">
        <f t="shared" si="61"/>
        <v>2647.580078</v>
      </c>
      <c r="H332" s="11">
        <f t="shared" si="62"/>
        <v>2673.610107</v>
      </c>
      <c r="I332" s="11">
        <f t="shared" si="62"/>
        <v>2823.8100589999999</v>
      </c>
      <c r="J332" s="11">
        <f t="shared" si="62"/>
        <v>2713.830078</v>
      </c>
      <c r="K332" s="11">
        <f t="shared" si="62"/>
        <v>2640.8701169999999</v>
      </c>
      <c r="L332" s="11">
        <f t="shared" si="67"/>
        <v>2648.0500489999999</v>
      </c>
      <c r="M332" s="11">
        <f t="shared" si="66"/>
        <v>2705.2700199999999</v>
      </c>
      <c r="N332" s="11">
        <f t="shared" si="66"/>
        <v>2718.3701169999999</v>
      </c>
      <c r="O332" s="11">
        <f t="shared" si="57"/>
        <v>2816.290039</v>
      </c>
      <c r="P332" s="11">
        <f t="shared" si="57"/>
        <v>2901.5200199999999</v>
      </c>
      <c r="Q332" s="11">
        <f t="shared" si="57"/>
        <v>2913.9799800000001</v>
      </c>
      <c r="R332" s="11">
        <f t="shared" si="57"/>
        <v>2711.73999</v>
      </c>
      <c r="S332" s="11">
        <f t="shared" si="57"/>
        <v>2760.169922</v>
      </c>
      <c r="T332" s="11">
        <f t="shared" si="57"/>
        <v>2506.8500979999999</v>
      </c>
      <c r="U332" s="12" cm="1">
        <f t="array" ref="U332">quota_mese*SUMPRODUCT(1/C332:T332)</f>
        <v>56.130508756115418</v>
      </c>
      <c r="V332" s="13">
        <f t="shared" si="63"/>
        <v>140710.77137605779</v>
      </c>
      <c r="W332" s="14">
        <f t="shared" si="64"/>
        <v>-6.1928190826281426E-2</v>
      </c>
      <c r="X332" s="13">
        <f t="shared" si="59"/>
        <v>152219.36900022303</v>
      </c>
      <c r="Y332" s="14">
        <f t="shared" si="65"/>
        <v>1.4795793334820173E-2</v>
      </c>
      <c r="Z332" s="6" t="str">
        <f t="shared" si="60"/>
        <v>Il PAC NON conviene</v>
      </c>
    </row>
    <row r="333" spans="1:26" x14ac:dyDescent="0.25">
      <c r="A333" s="7">
        <v>42978</v>
      </c>
      <c r="B333" s="8">
        <v>2471.6499020000001</v>
      </c>
      <c r="C333" s="11">
        <f t="shared" si="58"/>
        <v>2471.6499020000001</v>
      </c>
      <c r="D333" s="11">
        <f t="shared" si="61"/>
        <v>2519.360107</v>
      </c>
      <c r="E333" s="11">
        <f t="shared" si="61"/>
        <v>2575.26001</v>
      </c>
      <c r="F333" s="11">
        <f t="shared" si="61"/>
        <v>2647.580078</v>
      </c>
      <c r="G333" s="11">
        <f t="shared" si="61"/>
        <v>2673.610107</v>
      </c>
      <c r="H333" s="11">
        <f t="shared" si="62"/>
        <v>2823.8100589999999</v>
      </c>
      <c r="I333" s="11">
        <f t="shared" si="62"/>
        <v>2713.830078</v>
      </c>
      <c r="J333" s="11">
        <f t="shared" si="62"/>
        <v>2640.8701169999999</v>
      </c>
      <c r="K333" s="11">
        <f t="shared" si="62"/>
        <v>2648.0500489999999</v>
      </c>
      <c r="L333" s="11">
        <f t="shared" si="67"/>
        <v>2705.2700199999999</v>
      </c>
      <c r="M333" s="11">
        <f t="shared" si="66"/>
        <v>2718.3701169999999</v>
      </c>
      <c r="N333" s="11">
        <f t="shared" si="66"/>
        <v>2816.290039</v>
      </c>
      <c r="O333" s="11">
        <f t="shared" si="57"/>
        <v>2901.5200199999999</v>
      </c>
      <c r="P333" s="11">
        <f t="shared" si="57"/>
        <v>2913.9799800000001</v>
      </c>
      <c r="Q333" s="11">
        <f t="shared" si="57"/>
        <v>2711.73999</v>
      </c>
      <c r="R333" s="11">
        <f t="shared" si="57"/>
        <v>2760.169922</v>
      </c>
      <c r="S333" s="11">
        <f t="shared" si="57"/>
        <v>2506.8500979999999</v>
      </c>
      <c r="T333" s="11">
        <f t="shared" si="57"/>
        <v>2704.1000979999999</v>
      </c>
      <c r="U333" s="12" cm="1">
        <f t="array" ref="U333">quota_mese*SUMPRODUCT(1/C333:T333)</f>
        <v>55.838839347608008</v>
      </c>
      <c r="V333" s="13">
        <f t="shared" si="63"/>
        <v>150993.81095207308</v>
      </c>
      <c r="W333" s="14">
        <f t="shared" si="64"/>
        <v>6.6254063471538061E-3</v>
      </c>
      <c r="X333" s="13">
        <f t="shared" si="59"/>
        <v>164106.98552889144</v>
      </c>
      <c r="Y333" s="14">
        <f t="shared" si="65"/>
        <v>9.4046570192609646E-2</v>
      </c>
      <c r="Z333" s="6" t="str">
        <f t="shared" si="60"/>
        <v>Il PAC NON conviene</v>
      </c>
    </row>
    <row r="334" spans="1:26" x14ac:dyDescent="0.25">
      <c r="A334" s="7">
        <v>43008</v>
      </c>
      <c r="B334" s="8">
        <v>2519.360107</v>
      </c>
      <c r="C334" s="11">
        <f t="shared" si="58"/>
        <v>2519.360107</v>
      </c>
      <c r="D334" s="11">
        <f t="shared" si="61"/>
        <v>2575.26001</v>
      </c>
      <c r="E334" s="11">
        <f t="shared" si="61"/>
        <v>2647.580078</v>
      </c>
      <c r="F334" s="11">
        <f t="shared" si="61"/>
        <v>2673.610107</v>
      </c>
      <c r="G334" s="11">
        <f t="shared" si="61"/>
        <v>2823.8100589999999</v>
      </c>
      <c r="H334" s="11">
        <f t="shared" si="62"/>
        <v>2713.830078</v>
      </c>
      <c r="I334" s="11">
        <f t="shared" si="62"/>
        <v>2640.8701169999999</v>
      </c>
      <c r="J334" s="11">
        <f t="shared" si="62"/>
        <v>2648.0500489999999</v>
      </c>
      <c r="K334" s="11">
        <f t="shared" si="62"/>
        <v>2705.2700199999999</v>
      </c>
      <c r="L334" s="11">
        <f t="shared" si="67"/>
        <v>2718.3701169999999</v>
      </c>
      <c r="M334" s="11">
        <f t="shared" si="66"/>
        <v>2816.290039</v>
      </c>
      <c r="N334" s="11">
        <f t="shared" si="66"/>
        <v>2901.5200199999999</v>
      </c>
      <c r="O334" s="11">
        <f t="shared" si="57"/>
        <v>2913.9799800000001</v>
      </c>
      <c r="P334" s="11">
        <f t="shared" si="57"/>
        <v>2711.73999</v>
      </c>
      <c r="Q334" s="11">
        <f t="shared" si="57"/>
        <v>2760.169922</v>
      </c>
      <c r="R334" s="11">
        <f t="shared" si="57"/>
        <v>2506.8500979999999</v>
      </c>
      <c r="S334" s="11">
        <f t="shared" si="57"/>
        <v>2704.1000979999999</v>
      </c>
      <c r="T334" s="11">
        <f t="shared" si="57"/>
        <v>2784.48999</v>
      </c>
      <c r="U334" s="12" cm="1">
        <f t="array" ref="U334">quota_mese*SUMPRODUCT(1/C334:T334)</f>
        <v>55.46004059741351</v>
      </c>
      <c r="V334" s="13">
        <f t="shared" si="63"/>
        <v>154427.92788849154</v>
      </c>
      <c r="W334" s="14">
        <f t="shared" si="64"/>
        <v>2.9519519256610227E-2</v>
      </c>
      <c r="X334" s="13">
        <f t="shared" si="59"/>
        <v>165785.5490128232</v>
      </c>
      <c r="Y334" s="14">
        <f t="shared" si="65"/>
        <v>0.10523699341882131</v>
      </c>
      <c r="Z334" s="6" t="str">
        <f t="shared" si="60"/>
        <v>Il PAC NON conviene</v>
      </c>
    </row>
    <row r="335" spans="1:26" x14ac:dyDescent="0.25">
      <c r="A335" s="7">
        <v>43039</v>
      </c>
      <c r="B335" s="8">
        <v>2575.26001</v>
      </c>
      <c r="C335" s="11">
        <f t="shared" si="58"/>
        <v>2575.26001</v>
      </c>
      <c r="D335" s="11">
        <f t="shared" si="61"/>
        <v>2647.580078</v>
      </c>
      <c r="E335" s="11">
        <f t="shared" si="61"/>
        <v>2673.610107</v>
      </c>
      <c r="F335" s="11">
        <f t="shared" si="61"/>
        <v>2823.8100589999999</v>
      </c>
      <c r="G335" s="11">
        <f t="shared" si="61"/>
        <v>2713.830078</v>
      </c>
      <c r="H335" s="11">
        <f t="shared" si="62"/>
        <v>2640.8701169999999</v>
      </c>
      <c r="I335" s="11">
        <f t="shared" si="62"/>
        <v>2648.0500489999999</v>
      </c>
      <c r="J335" s="11">
        <f t="shared" si="62"/>
        <v>2705.2700199999999</v>
      </c>
      <c r="K335" s="11">
        <f t="shared" si="62"/>
        <v>2718.3701169999999</v>
      </c>
      <c r="L335" s="11">
        <f t="shared" si="67"/>
        <v>2816.290039</v>
      </c>
      <c r="M335" s="11">
        <f t="shared" si="66"/>
        <v>2901.5200199999999</v>
      </c>
      <c r="N335" s="11">
        <f t="shared" si="66"/>
        <v>2913.9799800000001</v>
      </c>
      <c r="O335" s="11">
        <f t="shared" si="57"/>
        <v>2711.73999</v>
      </c>
      <c r="P335" s="11">
        <f t="shared" si="57"/>
        <v>2760.169922</v>
      </c>
      <c r="Q335" s="11">
        <f t="shared" si="57"/>
        <v>2506.8500979999999</v>
      </c>
      <c r="R335" s="11">
        <f t="shared" si="57"/>
        <v>2704.1000979999999</v>
      </c>
      <c r="S335" s="11">
        <f t="shared" si="57"/>
        <v>2784.48999</v>
      </c>
      <c r="T335" s="11">
        <f t="shared" si="57"/>
        <v>2834.3999020000001</v>
      </c>
      <c r="U335" s="12" cm="1">
        <f t="array" ref="U335">quota_mese*SUMPRODUCT(1/C335:T335)</f>
        <v>55.092392098062717</v>
      </c>
      <c r="V335" s="13">
        <f t="shared" si="63"/>
        <v>156153.87076369455</v>
      </c>
      <c r="W335" s="14">
        <f t="shared" si="64"/>
        <v>4.1025805091297052E-2</v>
      </c>
      <c r="X335" s="13">
        <f t="shared" si="59"/>
        <v>165094.00357597289</v>
      </c>
      <c r="Y335" s="14">
        <f t="shared" si="65"/>
        <v>0.10062669050648587</v>
      </c>
      <c r="Z335" s="6" t="str">
        <f t="shared" si="60"/>
        <v>Il PAC NON conviene</v>
      </c>
    </row>
    <row r="336" spans="1:26" x14ac:dyDescent="0.25">
      <c r="A336" s="7">
        <v>43069</v>
      </c>
      <c r="B336" s="8">
        <v>2647.580078</v>
      </c>
      <c r="C336" s="11">
        <f t="shared" si="58"/>
        <v>2647.580078</v>
      </c>
      <c r="D336" s="11">
        <f t="shared" si="61"/>
        <v>2673.610107</v>
      </c>
      <c r="E336" s="11">
        <f t="shared" si="61"/>
        <v>2823.8100589999999</v>
      </c>
      <c r="F336" s="11">
        <f t="shared" si="61"/>
        <v>2713.830078</v>
      </c>
      <c r="G336" s="11">
        <f t="shared" si="61"/>
        <v>2640.8701169999999</v>
      </c>
      <c r="H336" s="11">
        <f t="shared" si="62"/>
        <v>2648.0500489999999</v>
      </c>
      <c r="I336" s="11">
        <f t="shared" si="62"/>
        <v>2705.2700199999999</v>
      </c>
      <c r="J336" s="11">
        <f t="shared" si="62"/>
        <v>2718.3701169999999</v>
      </c>
      <c r="K336" s="11">
        <f t="shared" si="62"/>
        <v>2816.290039</v>
      </c>
      <c r="L336" s="11">
        <f t="shared" si="67"/>
        <v>2901.5200199999999</v>
      </c>
      <c r="M336" s="11">
        <f t="shared" si="66"/>
        <v>2913.9799800000001</v>
      </c>
      <c r="N336" s="11">
        <f t="shared" si="66"/>
        <v>2711.73999</v>
      </c>
      <c r="O336" s="11">
        <f t="shared" si="57"/>
        <v>2760.169922</v>
      </c>
      <c r="P336" s="11">
        <f t="shared" si="57"/>
        <v>2506.8500979999999</v>
      </c>
      <c r="Q336" s="11">
        <f t="shared" si="57"/>
        <v>2704.1000979999999</v>
      </c>
      <c r="R336" s="11">
        <f t="shared" si="57"/>
        <v>2784.48999</v>
      </c>
      <c r="S336" s="11">
        <f t="shared" si="57"/>
        <v>2834.3999020000001</v>
      </c>
      <c r="T336" s="11">
        <f t="shared" si="57"/>
        <v>2945.830078</v>
      </c>
      <c r="U336" s="12" cm="1">
        <f t="array" ref="U336">quota_mese*SUMPRODUCT(1/C336:T336)</f>
        <v>54.685330329597178</v>
      </c>
      <c r="V336" s="13">
        <f t="shared" si="63"/>
        <v>161093.69091029302</v>
      </c>
      <c r="W336" s="14">
        <f t="shared" si="64"/>
        <v>7.3957939401953388E-2</v>
      </c>
      <c r="X336" s="13">
        <f t="shared" si="59"/>
        <v>166897.50590425768</v>
      </c>
      <c r="Y336" s="14">
        <f t="shared" si="65"/>
        <v>0.1126500393617178</v>
      </c>
      <c r="Z336" s="6" t="str">
        <f t="shared" si="60"/>
        <v>Il PAC NON conviene</v>
      </c>
    </row>
    <row r="337" spans="1:26" x14ac:dyDescent="0.25">
      <c r="A337" s="7">
        <v>43100</v>
      </c>
      <c r="B337" s="8">
        <v>2673.610107</v>
      </c>
      <c r="C337" s="11">
        <f t="shared" si="58"/>
        <v>2673.610107</v>
      </c>
      <c r="D337" s="11">
        <f t="shared" si="61"/>
        <v>2823.8100589999999</v>
      </c>
      <c r="E337" s="11">
        <f t="shared" si="61"/>
        <v>2713.830078</v>
      </c>
      <c r="F337" s="11">
        <f t="shared" si="61"/>
        <v>2640.8701169999999</v>
      </c>
      <c r="G337" s="11">
        <f t="shared" si="61"/>
        <v>2648.0500489999999</v>
      </c>
      <c r="H337" s="11">
        <f t="shared" si="62"/>
        <v>2705.2700199999999</v>
      </c>
      <c r="I337" s="11">
        <f t="shared" si="62"/>
        <v>2718.3701169999999</v>
      </c>
      <c r="J337" s="11">
        <f t="shared" si="62"/>
        <v>2816.290039</v>
      </c>
      <c r="K337" s="11">
        <f t="shared" si="62"/>
        <v>2901.5200199999999</v>
      </c>
      <c r="L337" s="11">
        <f t="shared" si="67"/>
        <v>2913.9799800000001</v>
      </c>
      <c r="M337" s="11">
        <f t="shared" si="66"/>
        <v>2711.73999</v>
      </c>
      <c r="N337" s="11">
        <f t="shared" si="66"/>
        <v>2760.169922</v>
      </c>
      <c r="O337" s="11">
        <f t="shared" si="57"/>
        <v>2506.8500979999999</v>
      </c>
      <c r="P337" s="11">
        <f t="shared" si="57"/>
        <v>2704.1000979999999</v>
      </c>
      <c r="Q337" s="11">
        <f t="shared" si="57"/>
        <v>2784.48999</v>
      </c>
      <c r="R337" s="11">
        <f t="shared" si="57"/>
        <v>2834.3999020000001</v>
      </c>
      <c r="S337" s="11">
        <f t="shared" si="57"/>
        <v>2945.830078</v>
      </c>
      <c r="T337" s="11">
        <f t="shared" si="57"/>
        <v>2752.0600589999999</v>
      </c>
      <c r="U337" s="12" cm="1">
        <f t="array" ref="U337">quota_mese*SUMPRODUCT(1/C337:T337)</f>
        <v>54.565836679631893</v>
      </c>
      <c r="V337" s="13">
        <f t="shared" si="63"/>
        <v>150168.45971193211</v>
      </c>
      <c r="W337" s="14">
        <f t="shared" si="64"/>
        <v>1.123064746214153E-3</v>
      </c>
      <c r="X337" s="13">
        <f t="shared" si="59"/>
        <v>154401.34960935049</v>
      </c>
      <c r="Y337" s="14">
        <f t="shared" si="65"/>
        <v>2.9342330729003274E-2</v>
      </c>
      <c r="Z337" s="6" t="str">
        <f t="shared" si="60"/>
        <v>Il PAC NON conviene</v>
      </c>
    </row>
    <row r="338" spans="1:26" x14ac:dyDescent="0.25">
      <c r="A338" s="7">
        <v>43131</v>
      </c>
      <c r="B338" s="8">
        <v>2823.8100589999999</v>
      </c>
      <c r="C338" s="11">
        <f t="shared" si="58"/>
        <v>2823.8100589999999</v>
      </c>
      <c r="D338" s="11">
        <f t="shared" si="61"/>
        <v>2713.830078</v>
      </c>
      <c r="E338" s="11">
        <f t="shared" si="61"/>
        <v>2640.8701169999999</v>
      </c>
      <c r="F338" s="11">
        <f t="shared" si="61"/>
        <v>2648.0500489999999</v>
      </c>
      <c r="G338" s="11">
        <f t="shared" si="61"/>
        <v>2705.2700199999999</v>
      </c>
      <c r="H338" s="11">
        <f t="shared" si="62"/>
        <v>2718.3701169999999</v>
      </c>
      <c r="I338" s="11">
        <f t="shared" si="62"/>
        <v>2816.290039</v>
      </c>
      <c r="J338" s="11">
        <f t="shared" si="62"/>
        <v>2901.5200199999999</v>
      </c>
      <c r="K338" s="11">
        <f t="shared" si="62"/>
        <v>2913.9799800000001</v>
      </c>
      <c r="L338" s="11">
        <f t="shared" si="67"/>
        <v>2711.73999</v>
      </c>
      <c r="M338" s="11">
        <f t="shared" si="66"/>
        <v>2760.169922</v>
      </c>
      <c r="N338" s="11">
        <f t="shared" si="66"/>
        <v>2506.8500979999999</v>
      </c>
      <c r="O338" s="11">
        <f t="shared" si="57"/>
        <v>2704.1000979999999</v>
      </c>
      <c r="P338" s="11">
        <f t="shared" si="57"/>
        <v>2784.48999</v>
      </c>
      <c r="Q338" s="11">
        <f t="shared" si="57"/>
        <v>2834.3999020000001</v>
      </c>
      <c r="R338" s="11">
        <f t="shared" si="57"/>
        <v>2945.830078</v>
      </c>
      <c r="S338" s="11">
        <f t="shared" si="57"/>
        <v>2752.0600589999999</v>
      </c>
      <c r="T338" s="11">
        <f t="shared" si="57"/>
        <v>2941.76001</v>
      </c>
      <c r="U338" s="12" cm="1">
        <f t="array" ref="U338">quota_mese*SUMPRODUCT(1/C338:T338)</f>
        <v>54.281723694036003</v>
      </c>
      <c r="V338" s="13">
        <f t="shared" si="63"/>
        <v>159683.8040369846</v>
      </c>
      <c r="W338" s="14">
        <f t="shared" si="64"/>
        <v>6.4558693579897408E-2</v>
      </c>
      <c r="X338" s="13">
        <f t="shared" si="59"/>
        <v>156265.46838503206</v>
      </c>
      <c r="Y338" s="14">
        <f t="shared" si="65"/>
        <v>4.1769789233547128E-2</v>
      </c>
      <c r="Z338" s="6" t="str">
        <f t="shared" si="60"/>
        <v>In Linea</v>
      </c>
    </row>
    <row r="339" spans="1:26" x14ac:dyDescent="0.25">
      <c r="A339" s="7">
        <v>43159</v>
      </c>
      <c r="B339" s="8">
        <v>2713.830078</v>
      </c>
      <c r="C339" s="11">
        <f t="shared" si="58"/>
        <v>2713.830078</v>
      </c>
      <c r="D339" s="11">
        <f t="shared" si="61"/>
        <v>2640.8701169999999</v>
      </c>
      <c r="E339" s="11">
        <f t="shared" si="61"/>
        <v>2648.0500489999999</v>
      </c>
      <c r="F339" s="11">
        <f t="shared" si="61"/>
        <v>2705.2700199999999</v>
      </c>
      <c r="G339" s="11">
        <f t="shared" si="61"/>
        <v>2718.3701169999999</v>
      </c>
      <c r="H339" s="11">
        <f t="shared" si="62"/>
        <v>2816.290039</v>
      </c>
      <c r="I339" s="11">
        <f t="shared" si="62"/>
        <v>2901.5200199999999</v>
      </c>
      <c r="J339" s="11">
        <f t="shared" si="62"/>
        <v>2913.9799800000001</v>
      </c>
      <c r="K339" s="11">
        <f t="shared" si="62"/>
        <v>2711.73999</v>
      </c>
      <c r="L339" s="11">
        <f t="shared" si="67"/>
        <v>2760.169922</v>
      </c>
      <c r="M339" s="11">
        <f t="shared" si="66"/>
        <v>2506.8500979999999</v>
      </c>
      <c r="N339" s="11">
        <f t="shared" si="66"/>
        <v>2704.1000979999999</v>
      </c>
      <c r="O339" s="11">
        <f t="shared" si="57"/>
        <v>2784.48999</v>
      </c>
      <c r="P339" s="11">
        <f t="shared" si="57"/>
        <v>2834.3999020000001</v>
      </c>
      <c r="Q339" s="11">
        <f t="shared" si="57"/>
        <v>2945.830078</v>
      </c>
      <c r="R339" s="11">
        <f t="shared" si="57"/>
        <v>2752.0600589999999</v>
      </c>
      <c r="S339" s="11">
        <f t="shared" si="57"/>
        <v>2941.76001</v>
      </c>
      <c r="T339" s="11">
        <f t="shared" si="57"/>
        <v>2980.3798830000001</v>
      </c>
      <c r="U339" s="12" cm="1">
        <f t="array" ref="U339">quota_mese*SUMPRODUCT(1/C339:T339)</f>
        <v>54.126692278275549</v>
      </c>
      <c r="V339" s="13">
        <f t="shared" si="63"/>
        <v>161318.1047995039</v>
      </c>
      <c r="W339" s="14">
        <f t="shared" si="64"/>
        <v>7.5454031996692539E-2</v>
      </c>
      <c r="X339" s="13">
        <f t="shared" si="59"/>
        <v>164732.85710631733</v>
      </c>
      <c r="Y339" s="14">
        <f t="shared" si="65"/>
        <v>9.8219047375448953E-2</v>
      </c>
      <c r="Z339" s="6" t="str">
        <f t="shared" si="60"/>
        <v>In Linea</v>
      </c>
    </row>
    <row r="340" spans="1:26" x14ac:dyDescent="0.25">
      <c r="A340" s="7">
        <v>43190</v>
      </c>
      <c r="B340" s="8">
        <v>2640.8701169999999</v>
      </c>
      <c r="C340" s="11">
        <f t="shared" si="58"/>
        <v>2640.8701169999999</v>
      </c>
      <c r="D340" s="11">
        <f t="shared" si="61"/>
        <v>2648.0500489999999</v>
      </c>
      <c r="E340" s="11">
        <f t="shared" si="61"/>
        <v>2705.2700199999999</v>
      </c>
      <c r="F340" s="11">
        <f t="shared" si="61"/>
        <v>2718.3701169999999</v>
      </c>
      <c r="G340" s="11">
        <f t="shared" si="61"/>
        <v>2816.290039</v>
      </c>
      <c r="H340" s="11">
        <f t="shared" si="62"/>
        <v>2901.5200199999999</v>
      </c>
      <c r="I340" s="11">
        <f t="shared" si="62"/>
        <v>2913.9799800000001</v>
      </c>
      <c r="J340" s="11">
        <f t="shared" si="62"/>
        <v>2711.73999</v>
      </c>
      <c r="K340" s="11">
        <f t="shared" si="62"/>
        <v>2760.169922</v>
      </c>
      <c r="L340" s="11">
        <f t="shared" si="67"/>
        <v>2506.8500979999999</v>
      </c>
      <c r="M340" s="11">
        <f t="shared" si="66"/>
        <v>2704.1000979999999</v>
      </c>
      <c r="N340" s="11">
        <f t="shared" si="66"/>
        <v>2784.48999</v>
      </c>
      <c r="O340" s="11">
        <f t="shared" si="57"/>
        <v>2834.3999020000001</v>
      </c>
      <c r="P340" s="11">
        <f t="shared" si="57"/>
        <v>2945.830078</v>
      </c>
      <c r="Q340" s="11">
        <f t="shared" si="57"/>
        <v>2752.0600589999999</v>
      </c>
      <c r="R340" s="11">
        <f t="shared" si="57"/>
        <v>2941.76001</v>
      </c>
      <c r="S340" s="11">
        <f t="shared" si="57"/>
        <v>2980.3798830000001</v>
      </c>
      <c r="T340" s="11">
        <f t="shared" si="57"/>
        <v>2926.459961</v>
      </c>
      <c r="U340" s="12" cm="1">
        <f t="array" ref="U340">quota_mese*SUMPRODUCT(1/C340:T340)</f>
        <v>53.903582905115854</v>
      </c>
      <c r="V340" s="13">
        <f t="shared" si="63"/>
        <v>157746.6771262656</v>
      </c>
      <c r="W340" s="14">
        <f t="shared" si="64"/>
        <v>5.1644514175104073E-2</v>
      </c>
      <c r="X340" s="13">
        <f t="shared" si="59"/>
        <v>166221.34929099205</v>
      </c>
      <c r="Y340" s="14">
        <f t="shared" si="65"/>
        <v>0.10814232860661366</v>
      </c>
      <c r="Z340" s="6" t="str">
        <f t="shared" si="60"/>
        <v>Il PAC NON conviene</v>
      </c>
    </row>
    <row r="341" spans="1:26" x14ac:dyDescent="0.25">
      <c r="A341" s="7">
        <v>43220</v>
      </c>
      <c r="B341" s="8">
        <v>2648.0500489999999</v>
      </c>
      <c r="C341" s="11">
        <f t="shared" si="58"/>
        <v>2648.0500489999999</v>
      </c>
      <c r="D341" s="11">
        <f t="shared" si="61"/>
        <v>2705.2700199999999</v>
      </c>
      <c r="E341" s="11">
        <f t="shared" si="61"/>
        <v>2718.3701169999999</v>
      </c>
      <c r="F341" s="11">
        <f t="shared" si="61"/>
        <v>2816.290039</v>
      </c>
      <c r="G341" s="11">
        <f t="shared" si="61"/>
        <v>2901.5200199999999</v>
      </c>
      <c r="H341" s="11">
        <f t="shared" si="62"/>
        <v>2913.9799800000001</v>
      </c>
      <c r="I341" s="11">
        <f t="shared" si="62"/>
        <v>2711.73999</v>
      </c>
      <c r="J341" s="11">
        <f t="shared" si="62"/>
        <v>2760.169922</v>
      </c>
      <c r="K341" s="11">
        <f t="shared" si="62"/>
        <v>2506.8500979999999</v>
      </c>
      <c r="L341" s="11">
        <f t="shared" si="67"/>
        <v>2704.1000979999999</v>
      </c>
      <c r="M341" s="11">
        <f t="shared" si="66"/>
        <v>2784.48999</v>
      </c>
      <c r="N341" s="11">
        <f t="shared" si="66"/>
        <v>2834.3999020000001</v>
      </c>
      <c r="O341" s="11">
        <f t="shared" si="57"/>
        <v>2945.830078</v>
      </c>
      <c r="P341" s="11">
        <f t="shared" si="57"/>
        <v>2752.0600589999999</v>
      </c>
      <c r="Q341" s="11">
        <f t="shared" si="57"/>
        <v>2941.76001</v>
      </c>
      <c r="R341" s="11">
        <f t="shared" si="57"/>
        <v>2980.3798830000001</v>
      </c>
      <c r="S341" s="11">
        <f t="shared" si="57"/>
        <v>2926.459961</v>
      </c>
      <c r="T341" s="11">
        <f t="shared" si="57"/>
        <v>2976.73999</v>
      </c>
      <c r="U341" s="12" cm="1">
        <f t="array" ref="U341">quota_mese*SUMPRODUCT(1/C341:T341)</f>
        <v>53.547540390368937</v>
      </c>
      <c r="V341" s="13">
        <f t="shared" si="63"/>
        <v>159397.10484615143</v>
      </c>
      <c r="W341" s="14">
        <f t="shared" si="64"/>
        <v>6.2647365641009589E-2</v>
      </c>
      <c r="X341" s="13">
        <f t="shared" si="59"/>
        <v>168618.79127572337</v>
      </c>
      <c r="Y341" s="14">
        <f t="shared" si="65"/>
        <v>0.12412527517148919</v>
      </c>
      <c r="Z341" s="6" t="str">
        <f t="shared" si="60"/>
        <v>Il PAC NON conviene</v>
      </c>
    </row>
    <row r="342" spans="1:26" x14ac:dyDescent="0.25">
      <c r="A342" s="7">
        <v>43251</v>
      </c>
      <c r="B342" s="8">
        <v>2705.2700199999999</v>
      </c>
      <c r="C342" s="11">
        <f t="shared" si="58"/>
        <v>2705.2700199999999</v>
      </c>
      <c r="D342" s="11">
        <f t="shared" si="61"/>
        <v>2718.3701169999999</v>
      </c>
      <c r="E342" s="11">
        <f t="shared" si="61"/>
        <v>2816.290039</v>
      </c>
      <c r="F342" s="11">
        <f t="shared" si="61"/>
        <v>2901.5200199999999</v>
      </c>
      <c r="G342" s="11">
        <f t="shared" si="61"/>
        <v>2913.9799800000001</v>
      </c>
      <c r="H342" s="11">
        <f t="shared" si="62"/>
        <v>2711.73999</v>
      </c>
      <c r="I342" s="11">
        <f t="shared" si="62"/>
        <v>2760.169922</v>
      </c>
      <c r="J342" s="11">
        <f t="shared" si="62"/>
        <v>2506.8500979999999</v>
      </c>
      <c r="K342" s="11">
        <f t="shared" si="62"/>
        <v>2704.1000979999999</v>
      </c>
      <c r="L342" s="11">
        <f t="shared" si="67"/>
        <v>2784.48999</v>
      </c>
      <c r="M342" s="11">
        <f t="shared" si="66"/>
        <v>2834.3999020000001</v>
      </c>
      <c r="N342" s="11">
        <f t="shared" si="66"/>
        <v>2945.830078</v>
      </c>
      <c r="O342" s="11">
        <f t="shared" si="57"/>
        <v>2752.0600589999999</v>
      </c>
      <c r="P342" s="11">
        <f t="shared" si="57"/>
        <v>2941.76001</v>
      </c>
      <c r="Q342" s="11">
        <f t="shared" si="57"/>
        <v>2980.3798830000001</v>
      </c>
      <c r="R342" s="11">
        <f t="shared" si="57"/>
        <v>2926.459961</v>
      </c>
      <c r="S342" s="11">
        <f t="shared" si="57"/>
        <v>2976.73999</v>
      </c>
      <c r="T342" s="11">
        <f t="shared" si="57"/>
        <v>3037.5600589999999</v>
      </c>
      <c r="U342" s="12" cm="1">
        <f t="array" ref="U342">quota_mese*SUMPRODUCT(1/C342:T342)</f>
        <v>53.144000646273092</v>
      </c>
      <c r="V342" s="13">
        <f t="shared" si="63"/>
        <v>161428.09373858932</v>
      </c>
      <c r="W342" s="14">
        <f t="shared" si="64"/>
        <v>7.6187291590595452E-2</v>
      </c>
      <c r="X342" s="13">
        <f t="shared" si="59"/>
        <v>168424.5955048879</v>
      </c>
      <c r="Y342" s="14">
        <f t="shared" si="65"/>
        <v>0.12283063669925265</v>
      </c>
      <c r="Z342" s="6" t="str">
        <f t="shared" si="60"/>
        <v>Il PAC NON conviene</v>
      </c>
    </row>
    <row r="343" spans="1:26" x14ac:dyDescent="0.25">
      <c r="A343" s="7">
        <v>43281</v>
      </c>
      <c r="B343" s="8">
        <v>2718.3701169999999</v>
      </c>
      <c r="C343" s="11">
        <f t="shared" si="58"/>
        <v>2718.3701169999999</v>
      </c>
      <c r="D343" s="11">
        <f t="shared" si="61"/>
        <v>2816.290039</v>
      </c>
      <c r="E343" s="11">
        <f t="shared" si="61"/>
        <v>2901.5200199999999</v>
      </c>
      <c r="F343" s="11">
        <f t="shared" si="61"/>
        <v>2913.9799800000001</v>
      </c>
      <c r="G343" s="11">
        <f t="shared" si="61"/>
        <v>2711.73999</v>
      </c>
      <c r="H343" s="11">
        <f t="shared" si="62"/>
        <v>2760.169922</v>
      </c>
      <c r="I343" s="11">
        <f t="shared" si="62"/>
        <v>2506.8500979999999</v>
      </c>
      <c r="J343" s="11">
        <f t="shared" si="62"/>
        <v>2704.1000979999999</v>
      </c>
      <c r="K343" s="11">
        <f t="shared" si="62"/>
        <v>2784.48999</v>
      </c>
      <c r="L343" s="11">
        <f t="shared" si="67"/>
        <v>2834.3999020000001</v>
      </c>
      <c r="M343" s="11">
        <f t="shared" si="66"/>
        <v>2945.830078</v>
      </c>
      <c r="N343" s="11">
        <f t="shared" si="66"/>
        <v>2752.0600589999999</v>
      </c>
      <c r="O343" s="11">
        <f t="shared" si="57"/>
        <v>2941.76001</v>
      </c>
      <c r="P343" s="11">
        <f t="shared" si="57"/>
        <v>2980.3798830000001</v>
      </c>
      <c r="Q343" s="11">
        <f t="shared" si="57"/>
        <v>2926.459961</v>
      </c>
      <c r="R343" s="11">
        <f t="shared" si="57"/>
        <v>2976.73999</v>
      </c>
      <c r="S343" s="11">
        <f t="shared" si="57"/>
        <v>3037.5600589999999</v>
      </c>
      <c r="T343" s="11">
        <f t="shared" si="57"/>
        <v>3140.9799800000001</v>
      </c>
      <c r="U343" s="12" cm="1">
        <f t="array" ref="U343">quota_mese*SUMPRODUCT(1/C343:T343)</f>
        <v>52.716693207111511</v>
      </c>
      <c r="V343" s="13">
        <f t="shared" si="63"/>
        <v>165582.07797533926</v>
      </c>
      <c r="W343" s="14">
        <f t="shared" si="64"/>
        <v>0.10388051983559499</v>
      </c>
      <c r="X343" s="13">
        <f t="shared" si="59"/>
        <v>173319.66462313785</v>
      </c>
      <c r="Y343" s="14">
        <f t="shared" si="65"/>
        <v>0.15546443082091899</v>
      </c>
      <c r="Z343" s="6" t="str">
        <f t="shared" si="60"/>
        <v>Il PAC NON conviene</v>
      </c>
    </row>
    <row r="344" spans="1:26" x14ac:dyDescent="0.25">
      <c r="A344" s="7">
        <v>43312</v>
      </c>
      <c r="B344" s="8">
        <v>2816.290039</v>
      </c>
      <c r="C344" s="11">
        <f t="shared" si="58"/>
        <v>2816.290039</v>
      </c>
      <c r="D344" s="11">
        <f t="shared" si="61"/>
        <v>2901.5200199999999</v>
      </c>
      <c r="E344" s="11">
        <f t="shared" si="61"/>
        <v>2913.9799800000001</v>
      </c>
      <c r="F344" s="11">
        <f t="shared" si="61"/>
        <v>2711.73999</v>
      </c>
      <c r="G344" s="11">
        <f t="shared" si="61"/>
        <v>2760.169922</v>
      </c>
      <c r="H344" s="11">
        <f t="shared" si="62"/>
        <v>2506.8500979999999</v>
      </c>
      <c r="I344" s="11">
        <f t="shared" si="62"/>
        <v>2704.1000979999999</v>
      </c>
      <c r="J344" s="11">
        <f t="shared" si="62"/>
        <v>2784.48999</v>
      </c>
      <c r="K344" s="11">
        <f t="shared" si="62"/>
        <v>2834.3999020000001</v>
      </c>
      <c r="L344" s="11">
        <f t="shared" si="67"/>
        <v>2945.830078</v>
      </c>
      <c r="M344" s="11">
        <f t="shared" si="66"/>
        <v>2752.0600589999999</v>
      </c>
      <c r="N344" s="11">
        <f t="shared" si="66"/>
        <v>2941.76001</v>
      </c>
      <c r="O344" s="11">
        <f t="shared" si="57"/>
        <v>2980.3798830000001</v>
      </c>
      <c r="P344" s="11">
        <f t="shared" si="57"/>
        <v>2926.459961</v>
      </c>
      <c r="Q344" s="11">
        <f t="shared" si="57"/>
        <v>2976.73999</v>
      </c>
      <c r="R344" s="11">
        <f t="shared" si="57"/>
        <v>3037.5600589999999</v>
      </c>
      <c r="S344" s="11">
        <f t="shared" si="57"/>
        <v>3140.9799800000001</v>
      </c>
      <c r="T344" s="11">
        <f t="shared" si="57"/>
        <v>3230.780029</v>
      </c>
      <c r="U344" s="12" cm="1">
        <f t="array" ref="U344">quota_mese*SUMPRODUCT(1/C344:T344)</f>
        <v>52.230487223762125</v>
      </c>
      <c r="V344" s="13">
        <f t="shared" si="63"/>
        <v>168745.21502747032</v>
      </c>
      <c r="W344" s="14">
        <f t="shared" si="64"/>
        <v>0.12496810018313553</v>
      </c>
      <c r="X344" s="13">
        <f t="shared" si="59"/>
        <v>172076.38334085658</v>
      </c>
      <c r="Y344" s="14">
        <f t="shared" si="65"/>
        <v>0.14717588893904399</v>
      </c>
      <c r="Z344" s="6" t="str">
        <f t="shared" si="60"/>
        <v>In Linea</v>
      </c>
    </row>
    <row r="345" spans="1:26" x14ac:dyDescent="0.25">
      <c r="A345" s="7">
        <v>43343</v>
      </c>
      <c r="B345" s="8">
        <v>2901.5200199999999</v>
      </c>
      <c r="C345" s="11">
        <f t="shared" si="58"/>
        <v>2901.5200199999999</v>
      </c>
      <c r="D345" s="11">
        <f t="shared" si="61"/>
        <v>2913.9799800000001</v>
      </c>
      <c r="E345" s="11">
        <f t="shared" si="61"/>
        <v>2711.73999</v>
      </c>
      <c r="F345" s="11">
        <f t="shared" si="61"/>
        <v>2760.169922</v>
      </c>
      <c r="G345" s="11">
        <f t="shared" si="61"/>
        <v>2506.8500979999999</v>
      </c>
      <c r="H345" s="11">
        <f t="shared" si="62"/>
        <v>2704.1000979999999</v>
      </c>
      <c r="I345" s="11">
        <f t="shared" si="62"/>
        <v>2784.48999</v>
      </c>
      <c r="J345" s="11">
        <f t="shared" si="62"/>
        <v>2834.3999020000001</v>
      </c>
      <c r="K345" s="11">
        <f t="shared" si="62"/>
        <v>2945.830078</v>
      </c>
      <c r="L345" s="11">
        <f t="shared" si="67"/>
        <v>2752.0600589999999</v>
      </c>
      <c r="M345" s="11">
        <f t="shared" si="66"/>
        <v>2941.76001</v>
      </c>
      <c r="N345" s="11">
        <f t="shared" si="66"/>
        <v>2980.3798830000001</v>
      </c>
      <c r="O345" s="11">
        <f t="shared" si="57"/>
        <v>2926.459961</v>
      </c>
      <c r="P345" s="11">
        <f t="shared" si="57"/>
        <v>2976.73999</v>
      </c>
      <c r="Q345" s="11">
        <f t="shared" si="57"/>
        <v>3037.5600589999999</v>
      </c>
      <c r="R345" s="11">
        <f t="shared" si="57"/>
        <v>3140.9799800000001</v>
      </c>
      <c r="S345" s="11">
        <f t="shared" si="57"/>
        <v>3230.780029</v>
      </c>
      <c r="T345" s="11">
        <f t="shared" si="57"/>
        <v>3225.5200199999999</v>
      </c>
      <c r="U345" s="12" cm="1">
        <f t="array" ref="U345">quota_mese*SUMPRODUCT(1/C345:T345)</f>
        <v>51.855074423441643</v>
      </c>
      <c r="V345" s="13">
        <f t="shared" si="63"/>
        <v>167259.58069140097</v>
      </c>
      <c r="W345" s="14">
        <f t="shared" si="64"/>
        <v>0.11506387127600659</v>
      </c>
      <c r="X345" s="13">
        <f t="shared" si="59"/>
        <v>166749.84134695027</v>
      </c>
      <c r="Y345" s="14">
        <f t="shared" si="65"/>
        <v>0.11166560897966837</v>
      </c>
      <c r="Z345" s="6" t="str">
        <f t="shared" si="60"/>
        <v>In Linea</v>
      </c>
    </row>
    <row r="346" spans="1:26" x14ac:dyDescent="0.25">
      <c r="A346" s="7">
        <v>43373</v>
      </c>
      <c r="B346" s="8">
        <v>2913.9799800000001</v>
      </c>
      <c r="C346" s="11">
        <f t="shared" si="58"/>
        <v>2913.9799800000001</v>
      </c>
      <c r="D346" s="11">
        <f t="shared" si="61"/>
        <v>2711.73999</v>
      </c>
      <c r="E346" s="11">
        <f t="shared" si="61"/>
        <v>2760.169922</v>
      </c>
      <c r="F346" s="11">
        <f t="shared" si="61"/>
        <v>2506.8500979999999</v>
      </c>
      <c r="G346" s="11">
        <f t="shared" si="61"/>
        <v>2704.1000979999999</v>
      </c>
      <c r="H346" s="11">
        <f t="shared" si="62"/>
        <v>2784.48999</v>
      </c>
      <c r="I346" s="11">
        <f t="shared" si="62"/>
        <v>2834.3999020000001</v>
      </c>
      <c r="J346" s="11">
        <f t="shared" si="62"/>
        <v>2945.830078</v>
      </c>
      <c r="K346" s="11">
        <f t="shared" si="62"/>
        <v>2752.0600589999999</v>
      </c>
      <c r="L346" s="11">
        <f t="shared" si="67"/>
        <v>2941.76001</v>
      </c>
      <c r="M346" s="11">
        <f t="shared" si="66"/>
        <v>2980.3798830000001</v>
      </c>
      <c r="N346" s="11">
        <f t="shared" si="66"/>
        <v>2926.459961</v>
      </c>
      <c r="O346" s="11">
        <f t="shared" si="57"/>
        <v>2976.73999</v>
      </c>
      <c r="P346" s="11">
        <f t="shared" si="57"/>
        <v>3037.5600589999999</v>
      </c>
      <c r="Q346" s="11">
        <f t="shared" si="57"/>
        <v>3140.9799800000001</v>
      </c>
      <c r="R346" s="11">
        <f t="shared" si="57"/>
        <v>3230.780029</v>
      </c>
      <c r="S346" s="11">
        <f t="shared" si="57"/>
        <v>3225.5200199999999</v>
      </c>
      <c r="T346" s="11">
        <f t="shared" si="57"/>
        <v>2954.219971</v>
      </c>
      <c r="U346" s="12" cm="1">
        <f t="array" ref="U346">quota_mese*SUMPRODUCT(1/C346:T346)</f>
        <v>51.803840152080511</v>
      </c>
      <c r="V346" s="13">
        <f t="shared" si="63"/>
        <v>153039.93915176793</v>
      </c>
      <c r="W346" s="14">
        <f t="shared" si="64"/>
        <v>2.0266261011786302E-2</v>
      </c>
      <c r="X346" s="13">
        <f t="shared" si="59"/>
        <v>152071.39331478867</v>
      </c>
      <c r="Y346" s="14">
        <f t="shared" si="65"/>
        <v>1.3809288765257888E-2</v>
      </c>
      <c r="Z346" s="6" t="str">
        <f t="shared" si="60"/>
        <v>In Linea</v>
      </c>
    </row>
    <row r="347" spans="1:26" x14ac:dyDescent="0.25">
      <c r="A347" s="7">
        <v>43404</v>
      </c>
      <c r="B347" s="8">
        <v>2711.73999</v>
      </c>
      <c r="C347" s="11">
        <f t="shared" si="58"/>
        <v>2711.73999</v>
      </c>
      <c r="D347" s="11">
        <f t="shared" si="61"/>
        <v>2760.169922</v>
      </c>
      <c r="E347" s="11">
        <f t="shared" si="61"/>
        <v>2506.8500979999999</v>
      </c>
      <c r="F347" s="11">
        <f t="shared" si="61"/>
        <v>2704.1000979999999</v>
      </c>
      <c r="G347" s="11">
        <f t="shared" si="61"/>
        <v>2784.48999</v>
      </c>
      <c r="H347" s="11">
        <f t="shared" si="62"/>
        <v>2834.3999020000001</v>
      </c>
      <c r="I347" s="11">
        <f t="shared" si="62"/>
        <v>2945.830078</v>
      </c>
      <c r="J347" s="11">
        <f t="shared" si="62"/>
        <v>2752.0600589999999</v>
      </c>
      <c r="K347" s="11">
        <f t="shared" si="62"/>
        <v>2941.76001</v>
      </c>
      <c r="L347" s="11">
        <f t="shared" si="67"/>
        <v>2980.3798830000001</v>
      </c>
      <c r="M347" s="11">
        <f t="shared" si="66"/>
        <v>2926.459961</v>
      </c>
      <c r="N347" s="11">
        <f t="shared" si="66"/>
        <v>2976.73999</v>
      </c>
      <c r="O347" s="11">
        <f t="shared" si="57"/>
        <v>3037.5600589999999</v>
      </c>
      <c r="P347" s="11">
        <f t="shared" si="57"/>
        <v>3140.9799800000001</v>
      </c>
      <c r="Q347" s="11">
        <f t="shared" si="57"/>
        <v>3230.780029</v>
      </c>
      <c r="R347" s="11">
        <f t="shared" si="57"/>
        <v>3225.5200199999999</v>
      </c>
      <c r="S347" s="11">
        <f t="shared" si="57"/>
        <v>2954.219971</v>
      </c>
      <c r="T347" s="11">
        <f t="shared" si="57"/>
        <v>2584.5900879999999</v>
      </c>
      <c r="U347" s="12" cm="1">
        <f t="array" ref="U347">quota_mese*SUMPRODUCT(1/C347:T347)</f>
        <v>52.168300918093202</v>
      </c>
      <c r="V347" s="13">
        <f t="shared" si="63"/>
        <v>134833.67346070497</v>
      </c>
      <c r="W347" s="14">
        <f t="shared" si="64"/>
        <v>-0.10110884359530015</v>
      </c>
      <c r="X347" s="13">
        <f t="shared" si="59"/>
        <v>142966.69836697727</v>
      </c>
      <c r="Y347" s="14">
        <f t="shared" si="65"/>
        <v>-4.6888677553484803E-2</v>
      </c>
      <c r="Z347" s="6" t="str">
        <f t="shared" si="60"/>
        <v>Il PAC NON conviene</v>
      </c>
    </row>
    <row r="348" spans="1:26" x14ac:dyDescent="0.25">
      <c r="A348" s="7">
        <v>43434</v>
      </c>
      <c r="B348" s="8">
        <v>2760.169922</v>
      </c>
      <c r="C348" s="11">
        <f t="shared" si="58"/>
        <v>2760.169922</v>
      </c>
      <c r="D348" s="11">
        <f t="shared" si="61"/>
        <v>2506.8500979999999</v>
      </c>
      <c r="E348" s="11">
        <f t="shared" si="61"/>
        <v>2704.1000979999999</v>
      </c>
      <c r="F348" s="11">
        <f t="shared" si="61"/>
        <v>2784.48999</v>
      </c>
      <c r="G348" s="11">
        <f t="shared" si="61"/>
        <v>2834.3999020000001</v>
      </c>
      <c r="H348" s="11">
        <f t="shared" si="62"/>
        <v>2945.830078</v>
      </c>
      <c r="I348" s="11">
        <f t="shared" si="62"/>
        <v>2752.0600589999999</v>
      </c>
      <c r="J348" s="11">
        <f t="shared" si="62"/>
        <v>2941.76001</v>
      </c>
      <c r="K348" s="11">
        <f t="shared" si="62"/>
        <v>2980.3798830000001</v>
      </c>
      <c r="L348" s="11">
        <f t="shared" si="67"/>
        <v>2926.459961</v>
      </c>
      <c r="M348" s="11">
        <f t="shared" si="66"/>
        <v>2976.73999</v>
      </c>
      <c r="N348" s="11">
        <f t="shared" si="66"/>
        <v>3037.5600589999999</v>
      </c>
      <c r="O348" s="11">
        <f t="shared" si="57"/>
        <v>3140.9799800000001</v>
      </c>
      <c r="P348" s="11">
        <f t="shared" si="57"/>
        <v>3230.780029</v>
      </c>
      <c r="Q348" s="11">
        <f t="shared" si="57"/>
        <v>3225.5200199999999</v>
      </c>
      <c r="R348" s="11">
        <f t="shared" si="57"/>
        <v>2954.219971</v>
      </c>
      <c r="S348" s="11">
        <f t="shared" si="57"/>
        <v>2584.5900879999999</v>
      </c>
      <c r="T348" s="11">
        <f t="shared" si="57"/>
        <v>2912.429932</v>
      </c>
      <c r="U348" s="12" cm="1">
        <f t="array" ref="U348">quota_mese*SUMPRODUCT(1/C348:T348)</f>
        <v>51.956542428842788</v>
      </c>
      <c r="V348" s="13">
        <f t="shared" si="63"/>
        <v>151319.78933298972</v>
      </c>
      <c r="W348" s="14">
        <f t="shared" si="64"/>
        <v>8.7985955532647875E-3</v>
      </c>
      <c r="X348" s="13">
        <f t="shared" si="59"/>
        <v>158274.49111663783</v>
      </c>
      <c r="Y348" s="14">
        <f t="shared" si="65"/>
        <v>5.5163274110918925E-2</v>
      </c>
      <c r="Z348" s="6" t="str">
        <f t="shared" si="60"/>
        <v>Il PAC NON conviene</v>
      </c>
    </row>
    <row r="349" spans="1:26" x14ac:dyDescent="0.25">
      <c r="A349" s="7">
        <v>43465</v>
      </c>
      <c r="B349" s="8">
        <v>2506.8500979999999</v>
      </c>
      <c r="C349" s="11">
        <f t="shared" si="58"/>
        <v>2506.8500979999999</v>
      </c>
      <c r="D349" s="11">
        <f t="shared" si="61"/>
        <v>2704.1000979999999</v>
      </c>
      <c r="E349" s="11">
        <f t="shared" si="61"/>
        <v>2784.48999</v>
      </c>
      <c r="F349" s="11">
        <f t="shared" si="61"/>
        <v>2834.3999020000001</v>
      </c>
      <c r="G349" s="11">
        <f t="shared" si="61"/>
        <v>2945.830078</v>
      </c>
      <c r="H349" s="11">
        <f t="shared" si="62"/>
        <v>2752.0600589999999</v>
      </c>
      <c r="I349" s="11">
        <f t="shared" si="62"/>
        <v>2941.76001</v>
      </c>
      <c r="J349" s="11">
        <f t="shared" si="62"/>
        <v>2980.3798830000001</v>
      </c>
      <c r="K349" s="11">
        <f t="shared" si="62"/>
        <v>2926.459961</v>
      </c>
      <c r="L349" s="11">
        <f t="shared" si="67"/>
        <v>2976.73999</v>
      </c>
      <c r="M349" s="11">
        <f t="shared" si="66"/>
        <v>3037.5600589999999</v>
      </c>
      <c r="N349" s="11">
        <f t="shared" si="66"/>
        <v>3140.9799800000001</v>
      </c>
      <c r="O349" s="11">
        <f t="shared" si="57"/>
        <v>3230.780029</v>
      </c>
      <c r="P349" s="11">
        <f t="shared" si="57"/>
        <v>3225.5200199999999</v>
      </c>
      <c r="Q349" s="11">
        <f t="shared" si="57"/>
        <v>2954.219971</v>
      </c>
      <c r="R349" s="11">
        <f t="shared" si="57"/>
        <v>2584.5900879999999</v>
      </c>
      <c r="S349" s="11">
        <f t="shared" si="57"/>
        <v>2912.429932</v>
      </c>
      <c r="T349" s="11">
        <f t="shared" si="57"/>
        <v>3044.3100589999999</v>
      </c>
      <c r="U349" s="12" cm="1">
        <f t="array" ref="U349">quota_mese*SUMPRODUCT(1/C349:T349)</f>
        <v>51.674751740578081</v>
      </c>
      <c r="V349" s="13">
        <f t="shared" si="63"/>
        <v>157313.9665201696</v>
      </c>
      <c r="W349" s="14">
        <f t="shared" si="64"/>
        <v>4.875977680113075E-2</v>
      </c>
      <c r="X349" s="13">
        <f t="shared" si="59"/>
        <v>182159.47942572192</v>
      </c>
      <c r="Y349" s="14">
        <f t="shared" si="65"/>
        <v>0.21439652950481269</v>
      </c>
      <c r="Z349" s="6" t="str">
        <f t="shared" si="60"/>
        <v>Il PAC NON conviene</v>
      </c>
    </row>
    <row r="350" spans="1:26" x14ac:dyDescent="0.25">
      <c r="A350" s="7">
        <v>43496</v>
      </c>
      <c r="B350" s="8">
        <v>2704.1000979999999</v>
      </c>
      <c r="C350" s="11">
        <f t="shared" si="58"/>
        <v>2704.1000979999999</v>
      </c>
      <c r="D350" s="11">
        <f t="shared" si="61"/>
        <v>2784.48999</v>
      </c>
      <c r="E350" s="11">
        <f t="shared" si="61"/>
        <v>2834.3999020000001</v>
      </c>
      <c r="F350" s="11">
        <f t="shared" si="61"/>
        <v>2945.830078</v>
      </c>
      <c r="G350" s="11">
        <f t="shared" si="61"/>
        <v>2752.0600589999999</v>
      </c>
      <c r="H350" s="11">
        <f t="shared" si="62"/>
        <v>2941.76001</v>
      </c>
      <c r="I350" s="11">
        <f t="shared" si="62"/>
        <v>2980.3798830000001</v>
      </c>
      <c r="J350" s="11">
        <f t="shared" si="62"/>
        <v>2926.459961</v>
      </c>
      <c r="K350" s="11">
        <f t="shared" si="62"/>
        <v>2976.73999</v>
      </c>
      <c r="L350" s="11">
        <f t="shared" si="67"/>
        <v>3037.5600589999999</v>
      </c>
      <c r="M350" s="11">
        <f t="shared" si="66"/>
        <v>3140.9799800000001</v>
      </c>
      <c r="N350" s="11">
        <f t="shared" si="66"/>
        <v>3230.780029</v>
      </c>
      <c r="O350" s="11">
        <f t="shared" si="57"/>
        <v>3225.5200199999999</v>
      </c>
      <c r="P350" s="11">
        <f t="shared" si="57"/>
        <v>2954.219971</v>
      </c>
      <c r="Q350" s="11">
        <f t="shared" si="57"/>
        <v>2584.5900879999999</v>
      </c>
      <c r="R350" s="11">
        <f t="shared" si="57"/>
        <v>2912.429932</v>
      </c>
      <c r="S350" s="11">
        <f t="shared" si="57"/>
        <v>3044.3100589999999</v>
      </c>
      <c r="T350" s="11">
        <f t="shared" si="57"/>
        <v>3100.290039</v>
      </c>
      <c r="U350" s="12" cm="1">
        <f t="array" ref="U350">quota_mese*SUMPRODUCT(1/C350:T350)</f>
        <v>51.038447472142408</v>
      </c>
      <c r="V350" s="13">
        <f t="shared" si="63"/>
        <v>158233.99030390783</v>
      </c>
      <c r="W350" s="14">
        <f t="shared" si="64"/>
        <v>5.4893268692718822E-2</v>
      </c>
      <c r="X350" s="13">
        <f t="shared" si="59"/>
        <v>171977.17872720555</v>
      </c>
      <c r="Y350" s="14">
        <f t="shared" si="65"/>
        <v>0.14651452484803706</v>
      </c>
      <c r="Z350" s="6" t="str">
        <f t="shared" si="60"/>
        <v>Il PAC NON conviene</v>
      </c>
    </row>
    <row r="351" spans="1:26" x14ac:dyDescent="0.25">
      <c r="A351" s="7">
        <v>43524</v>
      </c>
      <c r="B351" s="8">
        <v>2784.48999</v>
      </c>
      <c r="C351" s="11">
        <f t="shared" si="58"/>
        <v>2784.48999</v>
      </c>
      <c r="D351" s="11">
        <f t="shared" si="61"/>
        <v>2834.3999020000001</v>
      </c>
      <c r="E351" s="11">
        <f t="shared" si="61"/>
        <v>2945.830078</v>
      </c>
      <c r="F351" s="11">
        <f t="shared" si="61"/>
        <v>2752.0600589999999</v>
      </c>
      <c r="G351" s="11">
        <f t="shared" si="61"/>
        <v>2941.76001</v>
      </c>
      <c r="H351" s="11">
        <f t="shared" si="62"/>
        <v>2980.3798830000001</v>
      </c>
      <c r="I351" s="11">
        <f t="shared" si="62"/>
        <v>2926.459961</v>
      </c>
      <c r="J351" s="11">
        <f t="shared" si="62"/>
        <v>2976.73999</v>
      </c>
      <c r="K351" s="11">
        <f t="shared" si="62"/>
        <v>3037.5600589999999</v>
      </c>
      <c r="L351" s="11">
        <f t="shared" si="67"/>
        <v>3140.9799800000001</v>
      </c>
      <c r="M351" s="11">
        <f t="shared" si="66"/>
        <v>3230.780029</v>
      </c>
      <c r="N351" s="11">
        <f t="shared" si="66"/>
        <v>3225.5200199999999</v>
      </c>
      <c r="O351" s="11">
        <f t="shared" si="57"/>
        <v>2954.219971</v>
      </c>
      <c r="P351" s="11">
        <f t="shared" si="57"/>
        <v>2584.5900879999999</v>
      </c>
      <c r="Q351" s="11">
        <f t="shared" si="57"/>
        <v>2912.429932</v>
      </c>
      <c r="R351" s="11">
        <f t="shared" si="57"/>
        <v>3044.3100589999999</v>
      </c>
      <c r="S351" s="11">
        <f t="shared" si="57"/>
        <v>3100.290039</v>
      </c>
      <c r="T351" s="11">
        <f t="shared" si="57"/>
        <v>3271.1201169999999</v>
      </c>
      <c r="U351" s="12" cm="1">
        <f t="array" ref="U351">quota_mese*SUMPRODUCT(1/C351:T351)</f>
        <v>50.504254844136639</v>
      </c>
      <c r="V351" s="13">
        <f t="shared" si="63"/>
        <v>165205.48401475005</v>
      </c>
      <c r="W351" s="14">
        <f t="shared" si="64"/>
        <v>0.10136989343166691</v>
      </c>
      <c r="X351" s="13">
        <f t="shared" si="59"/>
        <v>176214.68179528273</v>
      </c>
      <c r="Y351" s="14">
        <f t="shared" si="65"/>
        <v>0.1747645453018849</v>
      </c>
      <c r="Z351" s="6" t="str">
        <f t="shared" si="60"/>
        <v>Il PAC NON conviene</v>
      </c>
    </row>
    <row r="352" spans="1:26" x14ac:dyDescent="0.25">
      <c r="A352" s="7">
        <v>43555</v>
      </c>
      <c r="B352" s="8">
        <v>2834.3999020000001</v>
      </c>
      <c r="C352" s="11">
        <f t="shared" si="58"/>
        <v>2834.3999020000001</v>
      </c>
      <c r="D352" s="11">
        <f t="shared" si="61"/>
        <v>2945.830078</v>
      </c>
      <c r="E352" s="11">
        <f t="shared" si="61"/>
        <v>2752.0600589999999</v>
      </c>
      <c r="F352" s="11">
        <f t="shared" si="61"/>
        <v>2941.76001</v>
      </c>
      <c r="G352" s="11">
        <f t="shared" si="61"/>
        <v>2980.3798830000001</v>
      </c>
      <c r="H352" s="11">
        <f t="shared" si="62"/>
        <v>2926.459961</v>
      </c>
      <c r="I352" s="11">
        <f t="shared" si="62"/>
        <v>2976.73999</v>
      </c>
      <c r="J352" s="11">
        <f t="shared" si="62"/>
        <v>3037.5600589999999</v>
      </c>
      <c r="K352" s="11">
        <f t="shared" si="62"/>
        <v>3140.9799800000001</v>
      </c>
      <c r="L352" s="11">
        <f t="shared" si="67"/>
        <v>3230.780029</v>
      </c>
      <c r="M352" s="11">
        <f t="shared" si="66"/>
        <v>3225.5200199999999</v>
      </c>
      <c r="N352" s="11">
        <f t="shared" si="66"/>
        <v>2954.219971</v>
      </c>
      <c r="O352" s="11">
        <f t="shared" si="57"/>
        <v>2584.5900879999999</v>
      </c>
      <c r="P352" s="11">
        <f t="shared" si="57"/>
        <v>2912.429932</v>
      </c>
      <c r="Q352" s="11">
        <f t="shared" si="57"/>
        <v>3044.3100589999999</v>
      </c>
      <c r="R352" s="11">
        <f t="shared" si="57"/>
        <v>3100.290039</v>
      </c>
      <c r="S352" s="11">
        <f t="shared" si="57"/>
        <v>3271.1201169999999</v>
      </c>
      <c r="T352" s="11">
        <f t="shared" si="57"/>
        <v>3500.3100589999999</v>
      </c>
      <c r="U352" s="12" cm="1">
        <f t="array" ref="U352">quota_mese*SUMPRODUCT(1/C352:T352)</f>
        <v>49.892228033794105</v>
      </c>
      <c r="V352" s="13">
        <f t="shared" si="63"/>
        <v>174638.26765261131</v>
      </c>
      <c r="W352" s="14">
        <f t="shared" si="64"/>
        <v>0.16425511768407541</v>
      </c>
      <c r="X352" s="13">
        <f t="shared" si="59"/>
        <v>185240.80122904264</v>
      </c>
      <c r="Y352" s="14">
        <f t="shared" si="65"/>
        <v>0.23493867486028419</v>
      </c>
      <c r="Z352" s="6" t="str">
        <f t="shared" si="60"/>
        <v>Il PAC NON conviene</v>
      </c>
    </row>
    <row r="353" spans="1:26" x14ac:dyDescent="0.25">
      <c r="A353" s="7">
        <v>43585</v>
      </c>
      <c r="B353" s="8">
        <v>2945.830078</v>
      </c>
      <c r="C353" s="11">
        <f t="shared" si="58"/>
        <v>2945.830078</v>
      </c>
      <c r="D353" s="11">
        <f t="shared" si="61"/>
        <v>2752.0600589999999</v>
      </c>
      <c r="E353" s="11">
        <f t="shared" si="61"/>
        <v>2941.76001</v>
      </c>
      <c r="F353" s="11">
        <f t="shared" si="61"/>
        <v>2980.3798830000001</v>
      </c>
      <c r="G353" s="11">
        <f t="shared" si="61"/>
        <v>2926.459961</v>
      </c>
      <c r="H353" s="11">
        <f t="shared" si="62"/>
        <v>2976.73999</v>
      </c>
      <c r="I353" s="11">
        <f t="shared" si="62"/>
        <v>3037.5600589999999</v>
      </c>
      <c r="J353" s="11">
        <f t="shared" si="62"/>
        <v>3140.9799800000001</v>
      </c>
      <c r="K353" s="11">
        <f t="shared" si="62"/>
        <v>3230.780029</v>
      </c>
      <c r="L353" s="11">
        <f t="shared" si="67"/>
        <v>3225.5200199999999</v>
      </c>
      <c r="M353" s="11">
        <f t="shared" si="66"/>
        <v>2954.219971</v>
      </c>
      <c r="N353" s="11">
        <f t="shared" si="66"/>
        <v>2584.5900879999999</v>
      </c>
      <c r="O353" s="11">
        <f t="shared" si="57"/>
        <v>2912.429932</v>
      </c>
      <c r="P353" s="11">
        <f t="shared" si="57"/>
        <v>3044.3100589999999</v>
      </c>
      <c r="Q353" s="11">
        <f t="shared" si="57"/>
        <v>3100.290039</v>
      </c>
      <c r="R353" s="11">
        <f t="shared" si="57"/>
        <v>3271.1201169999999</v>
      </c>
      <c r="S353" s="11">
        <f t="shared" si="57"/>
        <v>3500.3100589999999</v>
      </c>
      <c r="T353" s="11">
        <f t="shared" si="57"/>
        <v>3363</v>
      </c>
      <c r="U353" s="12" cm="1">
        <f t="array" ref="U353">quota_mese*SUMPRODUCT(1/C353:T353)</f>
        <v>49.430104589416622</v>
      </c>
      <c r="V353" s="13">
        <f t="shared" si="63"/>
        <v>166233.44173420811</v>
      </c>
      <c r="W353" s="14">
        <f t="shared" si="64"/>
        <v>0.10822294489472073</v>
      </c>
      <c r="X353" s="13">
        <f t="shared" si="59"/>
        <v>171242.05627721886</v>
      </c>
      <c r="Y353" s="14">
        <f t="shared" si="65"/>
        <v>0.14161370851479238</v>
      </c>
      <c r="Z353" s="6" t="str">
        <f t="shared" si="60"/>
        <v>Il PAC NON conviene</v>
      </c>
    </row>
    <row r="354" spans="1:26" x14ac:dyDescent="0.25">
      <c r="A354" s="7">
        <v>43616</v>
      </c>
      <c r="B354" s="8">
        <v>2752.0600589999999</v>
      </c>
      <c r="C354" s="11">
        <f t="shared" si="58"/>
        <v>2752.0600589999999</v>
      </c>
      <c r="D354" s="11">
        <f t="shared" si="61"/>
        <v>2941.76001</v>
      </c>
      <c r="E354" s="11">
        <f t="shared" si="61"/>
        <v>2980.3798830000001</v>
      </c>
      <c r="F354" s="11">
        <f t="shared" si="61"/>
        <v>2926.459961</v>
      </c>
      <c r="G354" s="11">
        <f t="shared" si="61"/>
        <v>2976.73999</v>
      </c>
      <c r="H354" s="11">
        <f t="shared" si="62"/>
        <v>3037.5600589999999</v>
      </c>
      <c r="I354" s="11">
        <f t="shared" si="62"/>
        <v>3140.9799800000001</v>
      </c>
      <c r="J354" s="11">
        <f t="shared" si="62"/>
        <v>3230.780029</v>
      </c>
      <c r="K354" s="11">
        <f t="shared" si="62"/>
        <v>3225.5200199999999</v>
      </c>
      <c r="L354" s="11">
        <f t="shared" si="67"/>
        <v>2954.219971</v>
      </c>
      <c r="M354" s="11">
        <f t="shared" si="66"/>
        <v>2584.5900879999999</v>
      </c>
      <c r="N354" s="11">
        <f t="shared" si="66"/>
        <v>2912.429932</v>
      </c>
      <c r="O354" s="11">
        <f t="shared" si="57"/>
        <v>3044.3100589999999</v>
      </c>
      <c r="P354" s="11">
        <f t="shared" si="57"/>
        <v>3100.290039</v>
      </c>
      <c r="Q354" s="11">
        <f t="shared" si="57"/>
        <v>3271.1201169999999</v>
      </c>
      <c r="R354" s="11">
        <f t="shared" si="57"/>
        <v>3500.3100589999999</v>
      </c>
      <c r="S354" s="11">
        <f t="shared" si="57"/>
        <v>3363</v>
      </c>
      <c r="T354" s="11">
        <f t="shared" si="57"/>
        <v>3269.959961</v>
      </c>
      <c r="U354" s="12" cm="1">
        <f t="array" ref="U354">quota_mese*SUMPRODUCT(1/C354:T354)</f>
        <v>49.149698333068066</v>
      </c>
      <c r="V354" s="13">
        <f t="shared" si="63"/>
        <v>160717.54564436103</v>
      </c>
      <c r="W354" s="14">
        <f t="shared" si="64"/>
        <v>7.1450304295740175E-2</v>
      </c>
      <c r="X354" s="13">
        <f t="shared" si="59"/>
        <v>178227.93966503331</v>
      </c>
      <c r="Y354" s="14">
        <f t="shared" si="65"/>
        <v>0.18818626443355546</v>
      </c>
      <c r="Z354" s="6" t="str">
        <f t="shared" si="60"/>
        <v>Il PAC NON conviene</v>
      </c>
    </row>
    <row r="355" spans="1:26" x14ac:dyDescent="0.25">
      <c r="A355" s="7">
        <v>43646</v>
      </c>
      <c r="B355" s="8">
        <v>2941.76001</v>
      </c>
      <c r="C355" s="11">
        <f t="shared" si="58"/>
        <v>2941.76001</v>
      </c>
      <c r="D355" s="11">
        <f t="shared" si="61"/>
        <v>2980.3798830000001</v>
      </c>
      <c r="E355" s="11">
        <f t="shared" si="61"/>
        <v>2926.459961</v>
      </c>
      <c r="F355" s="11">
        <f t="shared" si="61"/>
        <v>2976.73999</v>
      </c>
      <c r="G355" s="11">
        <f t="shared" si="61"/>
        <v>3037.5600589999999</v>
      </c>
      <c r="H355" s="11">
        <f t="shared" si="62"/>
        <v>3140.9799800000001</v>
      </c>
      <c r="I355" s="11">
        <f t="shared" si="62"/>
        <v>3230.780029</v>
      </c>
      <c r="J355" s="11">
        <f t="shared" si="62"/>
        <v>3225.5200199999999</v>
      </c>
      <c r="K355" s="11">
        <f t="shared" si="62"/>
        <v>2954.219971</v>
      </c>
      <c r="L355" s="11">
        <f t="shared" si="67"/>
        <v>2584.5900879999999</v>
      </c>
      <c r="M355" s="11">
        <f t="shared" si="66"/>
        <v>2912.429932</v>
      </c>
      <c r="N355" s="11">
        <f t="shared" si="66"/>
        <v>3044.3100589999999</v>
      </c>
      <c r="O355" s="11">
        <f t="shared" si="57"/>
        <v>3100.290039</v>
      </c>
      <c r="P355" s="11">
        <f t="shared" si="57"/>
        <v>3271.1201169999999</v>
      </c>
      <c r="Q355" s="11">
        <f t="shared" si="57"/>
        <v>3500.3100589999999</v>
      </c>
      <c r="R355" s="11">
        <f t="shared" si="57"/>
        <v>3363</v>
      </c>
      <c r="S355" s="11">
        <f t="shared" si="57"/>
        <v>3269.959961</v>
      </c>
      <c r="T355" s="11">
        <f t="shared" si="57"/>
        <v>3621.6298830000001</v>
      </c>
      <c r="U355" s="12" cm="1">
        <f t="array" ref="U355">quota_mese*SUMPRODUCT(1/C355:T355)</f>
        <v>48.422653417016406</v>
      </c>
      <c r="V355" s="13">
        <f t="shared" si="63"/>
        <v>175368.92862921869</v>
      </c>
      <c r="W355" s="14">
        <f t="shared" si="64"/>
        <v>0.16912619086145786</v>
      </c>
      <c r="X355" s="13">
        <f t="shared" si="59"/>
        <v>184666.48557439598</v>
      </c>
      <c r="Y355" s="14">
        <f t="shared" si="65"/>
        <v>0.23110990382930652</v>
      </c>
      <c r="Z355" s="6" t="str">
        <f t="shared" si="60"/>
        <v>Il PAC NON conviene</v>
      </c>
    </row>
    <row r="356" spans="1:26" x14ac:dyDescent="0.25">
      <c r="A356" s="7">
        <v>43677</v>
      </c>
      <c r="B356" s="8">
        <v>2980.3798830000001</v>
      </c>
      <c r="C356" s="11">
        <f t="shared" si="58"/>
        <v>2980.3798830000001</v>
      </c>
      <c r="D356" s="11">
        <f t="shared" si="61"/>
        <v>2926.459961</v>
      </c>
      <c r="E356" s="11">
        <f t="shared" si="61"/>
        <v>2976.73999</v>
      </c>
      <c r="F356" s="11">
        <f t="shared" si="61"/>
        <v>3037.5600589999999</v>
      </c>
      <c r="G356" s="11">
        <f t="shared" si="61"/>
        <v>3140.9799800000001</v>
      </c>
      <c r="H356" s="11">
        <f t="shared" si="62"/>
        <v>3230.780029</v>
      </c>
      <c r="I356" s="11">
        <f t="shared" si="62"/>
        <v>3225.5200199999999</v>
      </c>
      <c r="J356" s="11">
        <f t="shared" si="62"/>
        <v>2954.219971</v>
      </c>
      <c r="K356" s="11">
        <f t="shared" si="62"/>
        <v>2584.5900879999999</v>
      </c>
      <c r="L356" s="11">
        <f t="shared" si="67"/>
        <v>2912.429932</v>
      </c>
      <c r="M356" s="11">
        <f t="shared" si="66"/>
        <v>3044.3100589999999</v>
      </c>
      <c r="N356" s="11">
        <f t="shared" si="66"/>
        <v>3100.290039</v>
      </c>
      <c r="O356" s="11">
        <f t="shared" si="57"/>
        <v>3271.1201169999999</v>
      </c>
      <c r="P356" s="11">
        <f t="shared" si="57"/>
        <v>3500.3100589999999</v>
      </c>
      <c r="Q356" s="11">
        <f t="shared" si="57"/>
        <v>3363</v>
      </c>
      <c r="R356" s="11">
        <f t="shared" si="57"/>
        <v>3269.959961</v>
      </c>
      <c r="S356" s="11">
        <f t="shared" si="57"/>
        <v>3621.6298830000001</v>
      </c>
      <c r="T356" s="11">
        <f t="shared" si="57"/>
        <v>3756.070068</v>
      </c>
      <c r="U356" s="12" cm="1">
        <f t="array" ref="U356">quota_mese*SUMPRODUCT(1/C356:T356)</f>
        <v>47.808513073154465</v>
      </c>
      <c r="V356" s="13">
        <f t="shared" si="63"/>
        <v>179572.12494966219</v>
      </c>
      <c r="W356" s="14">
        <f t="shared" si="64"/>
        <v>0.19714749966441469</v>
      </c>
      <c r="X356" s="13">
        <f t="shared" si="59"/>
        <v>189039.83126905301</v>
      </c>
      <c r="Y356" s="14">
        <f t="shared" si="65"/>
        <v>0.26026554179368677</v>
      </c>
      <c r="Z356" s="6" t="str">
        <f t="shared" si="60"/>
        <v>Il PAC NON conviene</v>
      </c>
    </row>
    <row r="357" spans="1:26" x14ac:dyDescent="0.25">
      <c r="A357" s="7">
        <v>43708</v>
      </c>
      <c r="B357" s="8">
        <v>2926.459961</v>
      </c>
      <c r="C357" s="11">
        <f t="shared" si="58"/>
        <v>2926.459961</v>
      </c>
      <c r="D357" s="11">
        <f t="shared" si="61"/>
        <v>2976.73999</v>
      </c>
      <c r="E357" s="11">
        <f t="shared" si="61"/>
        <v>3037.5600589999999</v>
      </c>
      <c r="F357" s="11">
        <f t="shared" si="61"/>
        <v>3140.9799800000001</v>
      </c>
      <c r="G357" s="11">
        <f t="shared" si="61"/>
        <v>3230.780029</v>
      </c>
      <c r="H357" s="11">
        <f t="shared" si="62"/>
        <v>3225.5200199999999</v>
      </c>
      <c r="I357" s="11">
        <f t="shared" si="62"/>
        <v>2954.219971</v>
      </c>
      <c r="J357" s="11">
        <f t="shared" si="62"/>
        <v>2584.5900879999999</v>
      </c>
      <c r="K357" s="11">
        <f t="shared" si="62"/>
        <v>2912.429932</v>
      </c>
      <c r="L357" s="11">
        <f t="shared" si="67"/>
        <v>3044.3100589999999</v>
      </c>
      <c r="M357" s="11">
        <f t="shared" si="66"/>
        <v>3100.290039</v>
      </c>
      <c r="N357" s="11">
        <f t="shared" si="66"/>
        <v>3271.1201169999999</v>
      </c>
      <c r="O357" s="11">
        <f t="shared" si="57"/>
        <v>3500.3100589999999</v>
      </c>
      <c r="P357" s="11">
        <f t="shared" si="57"/>
        <v>3363</v>
      </c>
      <c r="Q357" s="11">
        <f t="shared" si="57"/>
        <v>3269.959961</v>
      </c>
      <c r="R357" s="11">
        <f t="shared" si="57"/>
        <v>3621.6298830000001</v>
      </c>
      <c r="S357" s="11">
        <f t="shared" si="57"/>
        <v>3756.070068</v>
      </c>
      <c r="T357" s="11">
        <f t="shared" ref="O357:T400" si="68">S358</f>
        <v>3714.23999</v>
      </c>
      <c r="U357" s="12" cm="1">
        <f t="array" ref="U357">quota_mese*SUMPRODUCT(1/C357:T357)</f>
        <v>47.256066290195527</v>
      </c>
      <c r="V357" s="13">
        <f t="shared" si="63"/>
        <v>175520.37118513518</v>
      </c>
      <c r="W357" s="14">
        <f t="shared" si="64"/>
        <v>0.17013580790090121</v>
      </c>
      <c r="X357" s="13">
        <f t="shared" si="59"/>
        <v>190378.82148560858</v>
      </c>
      <c r="Y357" s="14">
        <f t="shared" si="65"/>
        <v>0.26919214323739049</v>
      </c>
      <c r="Z357" s="6" t="str">
        <f t="shared" si="60"/>
        <v>Il PAC NON conviene</v>
      </c>
    </row>
    <row r="358" spans="1:26" x14ac:dyDescent="0.25">
      <c r="A358" s="7">
        <v>43738</v>
      </c>
      <c r="B358" s="8">
        <v>2976.73999</v>
      </c>
      <c r="C358" s="11">
        <f t="shared" si="58"/>
        <v>2976.73999</v>
      </c>
      <c r="D358" s="11">
        <f t="shared" si="61"/>
        <v>3037.5600589999999</v>
      </c>
      <c r="E358" s="11">
        <f t="shared" si="61"/>
        <v>3140.9799800000001</v>
      </c>
      <c r="F358" s="11">
        <f t="shared" si="61"/>
        <v>3230.780029</v>
      </c>
      <c r="G358" s="11">
        <f t="shared" si="61"/>
        <v>3225.5200199999999</v>
      </c>
      <c r="H358" s="11">
        <f t="shared" si="62"/>
        <v>2954.219971</v>
      </c>
      <c r="I358" s="11">
        <f t="shared" si="62"/>
        <v>2584.5900879999999</v>
      </c>
      <c r="J358" s="11">
        <f t="shared" si="62"/>
        <v>2912.429932</v>
      </c>
      <c r="K358" s="11">
        <f t="shared" si="62"/>
        <v>3044.3100589999999</v>
      </c>
      <c r="L358" s="11">
        <f t="shared" si="67"/>
        <v>3100.290039</v>
      </c>
      <c r="M358" s="11">
        <f t="shared" si="66"/>
        <v>3271.1201169999999</v>
      </c>
      <c r="N358" s="11">
        <f t="shared" si="66"/>
        <v>3500.3100589999999</v>
      </c>
      <c r="O358" s="11">
        <f t="shared" si="68"/>
        <v>3363</v>
      </c>
      <c r="P358" s="11">
        <f t="shared" si="68"/>
        <v>3269.959961</v>
      </c>
      <c r="Q358" s="11">
        <f t="shared" si="68"/>
        <v>3621.6298830000001</v>
      </c>
      <c r="R358" s="11">
        <f t="shared" si="68"/>
        <v>3756.070068</v>
      </c>
      <c r="S358" s="11">
        <f t="shared" si="68"/>
        <v>3714.23999</v>
      </c>
      <c r="T358" s="11">
        <f t="shared" si="68"/>
        <v>3811.1499020000001</v>
      </c>
      <c r="U358" s="12" cm="1">
        <f t="array" ref="U358">quota_mese*SUMPRODUCT(1/C358:T358)</f>
        <v>46.595051425763621</v>
      </c>
      <c r="V358" s="13">
        <f t="shared" si="63"/>
        <v>177580.72567498399</v>
      </c>
      <c r="W358" s="14">
        <f t="shared" si="64"/>
        <v>0.18387150449989331</v>
      </c>
      <c r="X358" s="13">
        <f t="shared" si="59"/>
        <v>192046.49624101029</v>
      </c>
      <c r="Y358" s="14">
        <f t="shared" si="65"/>
        <v>0.2803099749400686</v>
      </c>
      <c r="Z358" s="6" t="str">
        <f t="shared" si="60"/>
        <v>Il PAC NON conviene</v>
      </c>
    </row>
    <row r="359" spans="1:26" x14ac:dyDescent="0.25">
      <c r="A359" s="7">
        <v>43769</v>
      </c>
      <c r="B359" s="8">
        <v>3037.5600589999999</v>
      </c>
      <c r="C359" s="11">
        <f t="shared" si="58"/>
        <v>3037.5600589999999</v>
      </c>
      <c r="D359" s="11">
        <f t="shared" si="61"/>
        <v>3140.9799800000001</v>
      </c>
      <c r="E359" s="11">
        <f t="shared" si="61"/>
        <v>3230.780029</v>
      </c>
      <c r="F359" s="11">
        <f t="shared" si="61"/>
        <v>3225.5200199999999</v>
      </c>
      <c r="G359" s="11">
        <f t="shared" si="61"/>
        <v>2954.219971</v>
      </c>
      <c r="H359" s="11">
        <f t="shared" si="62"/>
        <v>2584.5900879999999</v>
      </c>
      <c r="I359" s="11">
        <f t="shared" si="62"/>
        <v>2912.429932</v>
      </c>
      <c r="J359" s="11">
        <f t="shared" si="62"/>
        <v>3044.3100589999999</v>
      </c>
      <c r="K359" s="11">
        <f t="shared" si="62"/>
        <v>3100.290039</v>
      </c>
      <c r="L359" s="11">
        <f t="shared" si="67"/>
        <v>3271.1201169999999</v>
      </c>
      <c r="M359" s="11">
        <f t="shared" si="66"/>
        <v>3500.3100589999999</v>
      </c>
      <c r="N359" s="11">
        <f t="shared" si="66"/>
        <v>3363</v>
      </c>
      <c r="O359" s="11">
        <f t="shared" si="68"/>
        <v>3269.959961</v>
      </c>
      <c r="P359" s="11">
        <f t="shared" si="68"/>
        <v>3621.6298830000001</v>
      </c>
      <c r="Q359" s="11">
        <f t="shared" si="68"/>
        <v>3756.070068</v>
      </c>
      <c r="R359" s="11">
        <f t="shared" si="68"/>
        <v>3714.23999</v>
      </c>
      <c r="S359" s="11">
        <f t="shared" si="68"/>
        <v>3811.1499020000001</v>
      </c>
      <c r="T359" s="11">
        <f t="shared" si="68"/>
        <v>3972.889893</v>
      </c>
      <c r="U359" s="12" cm="1">
        <f t="array" ref="U359">quota_mese*SUMPRODUCT(1/C359:T359)</f>
        <v>45.893117844311107</v>
      </c>
      <c r="V359" s="13">
        <f t="shared" si="63"/>
        <v>182328.30404192154</v>
      </c>
      <c r="W359" s="14">
        <f t="shared" si="64"/>
        <v>0.21552202694614353</v>
      </c>
      <c r="X359" s="13">
        <f t="shared" si="59"/>
        <v>196188.21434799489</v>
      </c>
      <c r="Y359" s="14">
        <f t="shared" si="65"/>
        <v>0.30792142898663255</v>
      </c>
      <c r="Z359" s="6" t="str">
        <f t="shared" si="60"/>
        <v>Il PAC NON conviene</v>
      </c>
    </row>
    <row r="360" spans="1:26" x14ac:dyDescent="0.25">
      <c r="A360" s="7">
        <v>43799</v>
      </c>
      <c r="B360" s="8">
        <v>3140.9799800000001</v>
      </c>
      <c r="C360" s="11">
        <f t="shared" si="58"/>
        <v>3140.9799800000001</v>
      </c>
      <c r="D360" s="11">
        <f t="shared" si="61"/>
        <v>3230.780029</v>
      </c>
      <c r="E360" s="11">
        <f t="shared" si="61"/>
        <v>3225.5200199999999</v>
      </c>
      <c r="F360" s="11">
        <f t="shared" si="61"/>
        <v>2954.219971</v>
      </c>
      <c r="G360" s="11">
        <f t="shared" si="61"/>
        <v>2584.5900879999999</v>
      </c>
      <c r="H360" s="11">
        <f t="shared" si="62"/>
        <v>2912.429932</v>
      </c>
      <c r="I360" s="11">
        <f t="shared" si="62"/>
        <v>3044.3100589999999</v>
      </c>
      <c r="J360" s="11">
        <f t="shared" si="62"/>
        <v>3100.290039</v>
      </c>
      <c r="K360" s="11">
        <f t="shared" si="62"/>
        <v>3271.1201169999999</v>
      </c>
      <c r="L360" s="11">
        <f t="shared" si="67"/>
        <v>3500.3100589999999</v>
      </c>
      <c r="M360" s="11">
        <f t="shared" si="66"/>
        <v>3363</v>
      </c>
      <c r="N360" s="11">
        <f t="shared" si="66"/>
        <v>3269.959961</v>
      </c>
      <c r="O360" s="11">
        <f t="shared" si="68"/>
        <v>3621.6298830000001</v>
      </c>
      <c r="P360" s="11">
        <f t="shared" si="68"/>
        <v>3756.070068</v>
      </c>
      <c r="Q360" s="11">
        <f t="shared" si="68"/>
        <v>3714.23999</v>
      </c>
      <c r="R360" s="11">
        <f t="shared" si="68"/>
        <v>3811.1499020000001</v>
      </c>
      <c r="S360" s="11">
        <f t="shared" si="68"/>
        <v>3972.889893</v>
      </c>
      <c r="T360" s="11">
        <f t="shared" si="68"/>
        <v>4181.169922</v>
      </c>
      <c r="U360" s="12" cm="1">
        <f t="array" ref="U360">quota_mese*SUMPRODUCT(1/C360:T360)</f>
        <v>45.142750448906952</v>
      </c>
      <c r="V360" s="13">
        <f t="shared" si="63"/>
        <v>188749.51037332174</v>
      </c>
      <c r="W360" s="14">
        <f t="shared" si="64"/>
        <v>0.25833006915547818</v>
      </c>
      <c r="X360" s="13">
        <f t="shared" si="59"/>
        <v>199675.09894794045</v>
      </c>
      <c r="Y360" s="14">
        <f t="shared" si="65"/>
        <v>0.33116732631960311</v>
      </c>
      <c r="Z360" s="6" t="str">
        <f t="shared" si="60"/>
        <v>Il PAC NON conviene</v>
      </c>
    </row>
    <row r="361" spans="1:26" x14ac:dyDescent="0.25">
      <c r="A361" s="7">
        <v>43830</v>
      </c>
      <c r="B361" s="8">
        <v>3230.780029</v>
      </c>
      <c r="C361" s="11">
        <f t="shared" si="58"/>
        <v>3230.780029</v>
      </c>
      <c r="D361" s="11">
        <f t="shared" si="61"/>
        <v>3225.5200199999999</v>
      </c>
      <c r="E361" s="11">
        <f t="shared" si="61"/>
        <v>2954.219971</v>
      </c>
      <c r="F361" s="11">
        <f t="shared" si="61"/>
        <v>2584.5900879999999</v>
      </c>
      <c r="G361" s="11">
        <f t="shared" si="61"/>
        <v>2912.429932</v>
      </c>
      <c r="H361" s="11">
        <f t="shared" si="62"/>
        <v>3044.3100589999999</v>
      </c>
      <c r="I361" s="11">
        <f t="shared" si="62"/>
        <v>3100.290039</v>
      </c>
      <c r="J361" s="11">
        <f t="shared" si="62"/>
        <v>3271.1201169999999</v>
      </c>
      <c r="K361" s="11">
        <f t="shared" si="62"/>
        <v>3500.3100589999999</v>
      </c>
      <c r="L361" s="11">
        <f t="shared" si="67"/>
        <v>3363</v>
      </c>
      <c r="M361" s="11">
        <f t="shared" si="66"/>
        <v>3269.959961</v>
      </c>
      <c r="N361" s="11">
        <f t="shared" si="66"/>
        <v>3621.6298830000001</v>
      </c>
      <c r="O361" s="11">
        <f t="shared" si="68"/>
        <v>3756.070068</v>
      </c>
      <c r="P361" s="11">
        <f t="shared" si="68"/>
        <v>3714.23999</v>
      </c>
      <c r="Q361" s="11">
        <f t="shared" si="68"/>
        <v>3811.1499020000001</v>
      </c>
      <c r="R361" s="11">
        <f t="shared" si="68"/>
        <v>3972.889893</v>
      </c>
      <c r="S361" s="11">
        <f t="shared" si="68"/>
        <v>4181.169922</v>
      </c>
      <c r="T361" s="11">
        <f t="shared" si="68"/>
        <v>4204.1098629999997</v>
      </c>
      <c r="U361" s="12" cm="1">
        <f t="array" ref="U361">quota_mese*SUMPRODUCT(1/C361:T361)</f>
        <v>44.4718379932497</v>
      </c>
      <c r="V361" s="13">
        <f t="shared" si="63"/>
        <v>186964.49273315919</v>
      </c>
      <c r="W361" s="14">
        <f t="shared" si="64"/>
        <v>0.24642995155439462</v>
      </c>
      <c r="X361" s="13">
        <f t="shared" si="59"/>
        <v>195190.16268191746</v>
      </c>
      <c r="Y361" s="14">
        <f t="shared" si="65"/>
        <v>0.30126775121278304</v>
      </c>
      <c r="Z361" s="6" t="str">
        <f t="shared" si="60"/>
        <v>Il PAC NON conviene</v>
      </c>
    </row>
    <row r="362" spans="1:26" x14ac:dyDescent="0.25">
      <c r="A362" s="7">
        <v>43861</v>
      </c>
      <c r="B362" s="8">
        <v>3225.5200199999999</v>
      </c>
      <c r="C362" s="11">
        <f t="shared" si="58"/>
        <v>3225.5200199999999</v>
      </c>
      <c r="D362" s="11">
        <f t="shared" si="61"/>
        <v>2954.219971</v>
      </c>
      <c r="E362" s="11">
        <f t="shared" si="61"/>
        <v>2584.5900879999999</v>
      </c>
      <c r="F362" s="11">
        <f t="shared" si="61"/>
        <v>2912.429932</v>
      </c>
      <c r="G362" s="11">
        <f t="shared" si="61"/>
        <v>3044.3100589999999</v>
      </c>
      <c r="H362" s="11">
        <f t="shared" si="62"/>
        <v>3100.290039</v>
      </c>
      <c r="I362" s="11">
        <f t="shared" si="62"/>
        <v>3271.1201169999999</v>
      </c>
      <c r="J362" s="11">
        <f t="shared" si="62"/>
        <v>3500.3100589999999</v>
      </c>
      <c r="K362" s="11">
        <f t="shared" si="62"/>
        <v>3363</v>
      </c>
      <c r="L362" s="11">
        <f t="shared" si="67"/>
        <v>3269.959961</v>
      </c>
      <c r="M362" s="11">
        <f t="shared" si="66"/>
        <v>3621.6298830000001</v>
      </c>
      <c r="N362" s="11">
        <f t="shared" si="66"/>
        <v>3756.070068</v>
      </c>
      <c r="O362" s="11">
        <f t="shared" si="68"/>
        <v>3714.23999</v>
      </c>
      <c r="P362" s="11">
        <f t="shared" si="68"/>
        <v>3811.1499020000001</v>
      </c>
      <c r="Q362" s="11">
        <f t="shared" si="68"/>
        <v>3972.889893</v>
      </c>
      <c r="R362" s="11">
        <f t="shared" si="68"/>
        <v>4181.169922</v>
      </c>
      <c r="S362" s="11">
        <f t="shared" si="68"/>
        <v>4204.1098629999997</v>
      </c>
      <c r="T362" s="11">
        <f t="shared" si="68"/>
        <v>4297.5</v>
      </c>
      <c r="U362" s="12" cm="1">
        <f t="array" ref="U362">quota_mese*SUMPRODUCT(1/C362:T362)</f>
        <v>43.831593421648151</v>
      </c>
      <c r="V362" s="13">
        <f t="shared" si="63"/>
        <v>188366.27272953294</v>
      </c>
      <c r="W362" s="14">
        <f t="shared" si="64"/>
        <v>0.25577515153021957</v>
      </c>
      <c r="X362" s="13">
        <f t="shared" si="59"/>
        <v>199851.49557372768</v>
      </c>
      <c r="Y362" s="14">
        <f t="shared" si="65"/>
        <v>0.33234330382485111</v>
      </c>
      <c r="Z362" s="6" t="str">
        <f t="shared" si="60"/>
        <v>Il PAC NON conviene</v>
      </c>
    </row>
    <row r="363" spans="1:26" x14ac:dyDescent="0.25">
      <c r="A363" s="7">
        <v>43890</v>
      </c>
      <c r="B363" s="8">
        <v>2954.219971</v>
      </c>
      <c r="C363" s="11">
        <f t="shared" si="58"/>
        <v>2954.219971</v>
      </c>
      <c r="D363" s="11">
        <f t="shared" si="61"/>
        <v>2584.5900879999999</v>
      </c>
      <c r="E363" s="11">
        <f t="shared" si="61"/>
        <v>2912.429932</v>
      </c>
      <c r="F363" s="11">
        <f t="shared" si="61"/>
        <v>3044.3100589999999</v>
      </c>
      <c r="G363" s="11">
        <f t="shared" si="61"/>
        <v>3100.290039</v>
      </c>
      <c r="H363" s="11">
        <f t="shared" si="62"/>
        <v>3271.1201169999999</v>
      </c>
      <c r="I363" s="11">
        <f t="shared" si="62"/>
        <v>3500.3100589999999</v>
      </c>
      <c r="J363" s="11">
        <f t="shared" si="62"/>
        <v>3363</v>
      </c>
      <c r="K363" s="11">
        <f t="shared" si="62"/>
        <v>3269.959961</v>
      </c>
      <c r="L363" s="11">
        <f t="shared" si="67"/>
        <v>3621.6298830000001</v>
      </c>
      <c r="M363" s="11">
        <f t="shared" si="66"/>
        <v>3756.070068</v>
      </c>
      <c r="N363" s="11">
        <f t="shared" si="66"/>
        <v>3714.23999</v>
      </c>
      <c r="O363" s="11">
        <f t="shared" si="68"/>
        <v>3811.1499020000001</v>
      </c>
      <c r="P363" s="11">
        <f t="shared" si="68"/>
        <v>3972.889893</v>
      </c>
      <c r="Q363" s="11">
        <f t="shared" si="68"/>
        <v>4181.169922</v>
      </c>
      <c r="R363" s="11">
        <f t="shared" si="68"/>
        <v>4204.1098629999997</v>
      </c>
      <c r="S363" s="11">
        <f t="shared" si="68"/>
        <v>4297.5</v>
      </c>
      <c r="T363" s="11">
        <f t="shared" si="68"/>
        <v>4395.2597660000001</v>
      </c>
      <c r="U363" s="12" cm="1">
        <f t="array" ref="U363">quota_mese*SUMPRODUCT(1/C363:T363)</f>
        <v>43.14401266841621</v>
      </c>
      <c r="V363" s="13">
        <f t="shared" si="63"/>
        <v>189629.14302528408</v>
      </c>
      <c r="W363" s="14">
        <f t="shared" si="64"/>
        <v>0.26419428683522717</v>
      </c>
      <c r="X363" s="13">
        <f t="shared" si="59"/>
        <v>223168.54241454182</v>
      </c>
      <c r="Y363" s="14">
        <f t="shared" si="65"/>
        <v>0.48779028276361225</v>
      </c>
      <c r="Z363" s="6" t="str">
        <f t="shared" si="60"/>
        <v>Il PAC NON conviene</v>
      </c>
    </row>
    <row r="364" spans="1:26" x14ac:dyDescent="0.25">
      <c r="A364" s="7">
        <v>43921</v>
      </c>
      <c r="B364" s="8">
        <v>2584.5900879999999</v>
      </c>
      <c r="C364" s="11">
        <f t="shared" si="58"/>
        <v>2584.5900879999999</v>
      </c>
      <c r="D364" s="11">
        <f t="shared" si="61"/>
        <v>2912.429932</v>
      </c>
      <c r="E364" s="11">
        <f t="shared" si="61"/>
        <v>3044.3100589999999</v>
      </c>
      <c r="F364" s="11">
        <f t="shared" si="61"/>
        <v>3100.290039</v>
      </c>
      <c r="G364" s="11">
        <f t="shared" si="61"/>
        <v>3271.1201169999999</v>
      </c>
      <c r="H364" s="11">
        <f t="shared" si="62"/>
        <v>3500.3100589999999</v>
      </c>
      <c r="I364" s="11">
        <f t="shared" si="62"/>
        <v>3363</v>
      </c>
      <c r="J364" s="11">
        <f t="shared" si="62"/>
        <v>3269.959961</v>
      </c>
      <c r="K364" s="11">
        <f t="shared" si="62"/>
        <v>3621.6298830000001</v>
      </c>
      <c r="L364" s="11">
        <f t="shared" si="67"/>
        <v>3756.070068</v>
      </c>
      <c r="M364" s="11">
        <f t="shared" si="66"/>
        <v>3714.23999</v>
      </c>
      <c r="N364" s="11">
        <f t="shared" si="66"/>
        <v>3811.1499020000001</v>
      </c>
      <c r="O364" s="11">
        <f t="shared" si="68"/>
        <v>3972.889893</v>
      </c>
      <c r="P364" s="11">
        <f t="shared" si="68"/>
        <v>4181.169922</v>
      </c>
      <c r="Q364" s="11">
        <f t="shared" si="68"/>
        <v>4204.1098629999997</v>
      </c>
      <c r="R364" s="11">
        <f t="shared" si="68"/>
        <v>4297.5</v>
      </c>
      <c r="S364" s="11">
        <f t="shared" si="68"/>
        <v>4395.2597660000001</v>
      </c>
      <c r="T364" s="11">
        <f t="shared" si="68"/>
        <v>4522.6801759999998</v>
      </c>
      <c r="U364" s="12" cm="1">
        <f t="array" ref="U364">quota_mese*SUMPRODUCT(1/C364:T364)</f>
        <v>42.165754346572498</v>
      </c>
      <c r="V364" s="13">
        <f t="shared" si="63"/>
        <v>190702.22128932926</v>
      </c>
      <c r="W364" s="14">
        <f t="shared" si="64"/>
        <v>0.2713481419288617</v>
      </c>
      <c r="X364" s="13">
        <f t="shared" si="59"/>
        <v>262479.54348728433</v>
      </c>
      <c r="Y364" s="14">
        <f t="shared" si="65"/>
        <v>0.74986362324856226</v>
      </c>
      <c r="Z364" s="6" t="str">
        <f t="shared" si="60"/>
        <v>Il PAC NON conviene</v>
      </c>
    </row>
    <row r="365" spans="1:26" x14ac:dyDescent="0.25">
      <c r="A365" s="7">
        <v>43951</v>
      </c>
      <c r="B365" s="8">
        <v>2912.429932</v>
      </c>
      <c r="C365" s="11">
        <f t="shared" si="58"/>
        <v>2912.429932</v>
      </c>
      <c r="D365" s="11">
        <f t="shared" si="61"/>
        <v>3044.3100589999999</v>
      </c>
      <c r="E365" s="11">
        <f t="shared" si="61"/>
        <v>3100.290039</v>
      </c>
      <c r="F365" s="11">
        <f t="shared" si="61"/>
        <v>3271.1201169999999</v>
      </c>
      <c r="G365" s="11">
        <f t="shared" si="61"/>
        <v>3500.3100589999999</v>
      </c>
      <c r="H365" s="11">
        <f t="shared" si="62"/>
        <v>3363</v>
      </c>
      <c r="I365" s="11">
        <f t="shared" si="62"/>
        <v>3269.959961</v>
      </c>
      <c r="J365" s="11">
        <f t="shared" si="62"/>
        <v>3621.6298830000001</v>
      </c>
      <c r="K365" s="11">
        <f t="shared" si="62"/>
        <v>3756.070068</v>
      </c>
      <c r="L365" s="11">
        <f t="shared" si="67"/>
        <v>3714.23999</v>
      </c>
      <c r="M365" s="11">
        <f t="shared" si="66"/>
        <v>3811.1499020000001</v>
      </c>
      <c r="N365" s="11">
        <f t="shared" si="66"/>
        <v>3972.889893</v>
      </c>
      <c r="O365" s="11">
        <f t="shared" si="68"/>
        <v>4181.169922</v>
      </c>
      <c r="P365" s="11">
        <f t="shared" si="68"/>
        <v>4204.1098629999997</v>
      </c>
      <c r="Q365" s="11">
        <f t="shared" si="68"/>
        <v>4297.5</v>
      </c>
      <c r="R365" s="11">
        <f t="shared" si="68"/>
        <v>4395.2597660000001</v>
      </c>
      <c r="S365" s="11">
        <f t="shared" si="68"/>
        <v>4522.6801759999998</v>
      </c>
      <c r="T365" s="11">
        <f t="shared" si="68"/>
        <v>4307.5400390000004</v>
      </c>
      <c r="U365" s="12" cm="1">
        <f t="array" ref="U365">quota_mese*SUMPRODUCT(1/C365:T365)</f>
        <v>40.876108634182877</v>
      </c>
      <c r="V365" s="13">
        <f t="shared" si="63"/>
        <v>176075.47458025636</v>
      </c>
      <c r="W365" s="14">
        <f t="shared" si="64"/>
        <v>0.17383649720170902</v>
      </c>
      <c r="X365" s="13">
        <f t="shared" si="59"/>
        <v>221852.89292309061</v>
      </c>
      <c r="Y365" s="14">
        <f t="shared" si="65"/>
        <v>0.4790192861539373</v>
      </c>
      <c r="Z365" s="6" t="str">
        <f t="shared" si="60"/>
        <v>Il PAC NON conviene</v>
      </c>
    </row>
    <row r="366" spans="1:26" x14ac:dyDescent="0.25">
      <c r="A366" s="7">
        <v>43982</v>
      </c>
      <c r="B366" s="8">
        <v>3044.3100589999999</v>
      </c>
      <c r="C366" s="11">
        <f t="shared" si="58"/>
        <v>3044.3100589999999</v>
      </c>
      <c r="D366" s="11">
        <f t="shared" si="61"/>
        <v>3100.290039</v>
      </c>
      <c r="E366" s="11">
        <f t="shared" si="61"/>
        <v>3271.1201169999999</v>
      </c>
      <c r="F366" s="11">
        <f t="shared" si="61"/>
        <v>3500.3100589999999</v>
      </c>
      <c r="G366" s="11">
        <f t="shared" si="61"/>
        <v>3363</v>
      </c>
      <c r="H366" s="11">
        <f t="shared" si="62"/>
        <v>3269.959961</v>
      </c>
      <c r="I366" s="11">
        <f t="shared" si="62"/>
        <v>3621.6298830000001</v>
      </c>
      <c r="J366" s="11">
        <f t="shared" si="62"/>
        <v>3756.070068</v>
      </c>
      <c r="K366" s="11">
        <f t="shared" si="62"/>
        <v>3714.23999</v>
      </c>
      <c r="L366" s="11">
        <f t="shared" si="67"/>
        <v>3811.1499020000001</v>
      </c>
      <c r="M366" s="11">
        <f t="shared" si="66"/>
        <v>3972.889893</v>
      </c>
      <c r="N366" s="11">
        <f t="shared" si="66"/>
        <v>4181.169922</v>
      </c>
      <c r="O366" s="11">
        <f t="shared" si="68"/>
        <v>4204.1098629999997</v>
      </c>
      <c r="P366" s="11">
        <f t="shared" si="68"/>
        <v>4297.5</v>
      </c>
      <c r="Q366" s="11">
        <f t="shared" si="68"/>
        <v>4395.2597660000001</v>
      </c>
      <c r="R366" s="11">
        <f t="shared" si="68"/>
        <v>4522.6801759999998</v>
      </c>
      <c r="S366" s="11">
        <f t="shared" si="68"/>
        <v>4307.5400390000004</v>
      </c>
      <c r="T366" s="11">
        <f t="shared" si="68"/>
        <v>4605.3798829999996</v>
      </c>
      <c r="U366" s="12" cm="1">
        <f t="array" ref="U366">quota_mese*SUMPRODUCT(1/C366:T366)</f>
        <v>39.824287415369234</v>
      </c>
      <c r="V366" s="13">
        <f t="shared" si="63"/>
        <v>183405.97211755152</v>
      </c>
      <c r="W366" s="14">
        <f t="shared" si="64"/>
        <v>0.22270648078367672</v>
      </c>
      <c r="X366" s="13">
        <f t="shared" si="59"/>
        <v>226917.41940271267</v>
      </c>
      <c r="Y366" s="14">
        <f t="shared" si="65"/>
        <v>0.51278279601808441</v>
      </c>
      <c r="Z366" s="6" t="str">
        <f t="shared" si="60"/>
        <v>Il PAC NON conviene</v>
      </c>
    </row>
    <row r="367" spans="1:26" x14ac:dyDescent="0.25">
      <c r="A367" s="7">
        <v>44012</v>
      </c>
      <c r="B367" s="8">
        <v>3100.290039</v>
      </c>
      <c r="C367" s="11">
        <f t="shared" si="58"/>
        <v>3100.290039</v>
      </c>
      <c r="D367" s="11">
        <f t="shared" si="61"/>
        <v>3271.1201169999999</v>
      </c>
      <c r="E367" s="11">
        <f t="shared" si="61"/>
        <v>3500.3100589999999</v>
      </c>
      <c r="F367" s="11">
        <f t="shared" si="61"/>
        <v>3363</v>
      </c>
      <c r="G367" s="11">
        <f t="shared" si="61"/>
        <v>3269.959961</v>
      </c>
      <c r="H367" s="11">
        <f t="shared" si="62"/>
        <v>3621.6298830000001</v>
      </c>
      <c r="I367" s="11">
        <f t="shared" si="62"/>
        <v>3756.070068</v>
      </c>
      <c r="J367" s="11">
        <f t="shared" si="62"/>
        <v>3714.23999</v>
      </c>
      <c r="K367" s="11">
        <f t="shared" si="62"/>
        <v>3811.1499020000001</v>
      </c>
      <c r="L367" s="11">
        <f t="shared" si="67"/>
        <v>3972.889893</v>
      </c>
      <c r="M367" s="11">
        <f t="shared" si="66"/>
        <v>4181.169922</v>
      </c>
      <c r="N367" s="11">
        <f t="shared" si="66"/>
        <v>4204.1098629999997</v>
      </c>
      <c r="O367" s="11">
        <f t="shared" si="68"/>
        <v>4297.5</v>
      </c>
      <c r="P367" s="11">
        <f t="shared" si="68"/>
        <v>4395.2597660000001</v>
      </c>
      <c r="Q367" s="11">
        <f t="shared" si="68"/>
        <v>4522.6801759999998</v>
      </c>
      <c r="R367" s="11">
        <f t="shared" si="68"/>
        <v>4307.5400390000004</v>
      </c>
      <c r="S367" s="11">
        <f t="shared" si="68"/>
        <v>4605.3798829999996</v>
      </c>
      <c r="T367" s="11">
        <f t="shared" si="68"/>
        <v>4567</v>
      </c>
      <c r="U367" s="12" cm="1">
        <f t="array" ref="U367">quota_mese*SUMPRODUCT(1/C367:T367)</f>
        <v>38.911624637809844</v>
      </c>
      <c r="V367" s="13">
        <f t="shared" si="63"/>
        <v>177709.38972087755</v>
      </c>
      <c r="W367" s="14">
        <f t="shared" si="64"/>
        <v>0.18472926480585028</v>
      </c>
      <c r="X367" s="13">
        <f t="shared" si="59"/>
        <v>220963.19743715436</v>
      </c>
      <c r="Y367" s="14">
        <f t="shared" si="65"/>
        <v>0.47308798291436238</v>
      </c>
      <c r="Z367" s="6" t="str">
        <f t="shared" si="60"/>
        <v>Il PAC NON conviene</v>
      </c>
    </row>
    <row r="368" spans="1:26" x14ac:dyDescent="0.25">
      <c r="A368" s="7">
        <v>44043</v>
      </c>
      <c r="B368" s="8">
        <v>3271.1201169999999</v>
      </c>
      <c r="C368" s="11">
        <f t="shared" si="58"/>
        <v>3271.1201169999999</v>
      </c>
      <c r="D368" s="11">
        <f t="shared" si="61"/>
        <v>3500.3100589999999</v>
      </c>
      <c r="E368" s="11">
        <f t="shared" si="61"/>
        <v>3363</v>
      </c>
      <c r="F368" s="11">
        <f t="shared" si="61"/>
        <v>3269.959961</v>
      </c>
      <c r="G368" s="11">
        <f t="shared" si="61"/>
        <v>3621.6298830000001</v>
      </c>
      <c r="H368" s="11">
        <f t="shared" si="62"/>
        <v>3756.070068</v>
      </c>
      <c r="I368" s="11">
        <f t="shared" si="62"/>
        <v>3714.23999</v>
      </c>
      <c r="J368" s="11">
        <f t="shared" si="62"/>
        <v>3811.1499020000001</v>
      </c>
      <c r="K368" s="11">
        <f t="shared" si="62"/>
        <v>3972.889893</v>
      </c>
      <c r="L368" s="11">
        <f t="shared" si="67"/>
        <v>4181.169922</v>
      </c>
      <c r="M368" s="11">
        <f t="shared" si="66"/>
        <v>4204.1098629999997</v>
      </c>
      <c r="N368" s="11">
        <f t="shared" si="66"/>
        <v>4297.5</v>
      </c>
      <c r="O368" s="11">
        <f t="shared" si="68"/>
        <v>4395.2597660000001</v>
      </c>
      <c r="P368" s="11">
        <f t="shared" si="68"/>
        <v>4522.6801759999998</v>
      </c>
      <c r="Q368" s="11">
        <f t="shared" si="68"/>
        <v>4307.5400390000004</v>
      </c>
      <c r="R368" s="11">
        <f t="shared" si="68"/>
        <v>4605.3798829999996</v>
      </c>
      <c r="S368" s="11">
        <f t="shared" si="68"/>
        <v>4567</v>
      </c>
      <c r="T368" s="11">
        <f t="shared" si="68"/>
        <v>4766.1801759999998</v>
      </c>
      <c r="U368" s="12" cm="1">
        <f t="array" ref="U368">quota_mese*SUMPRODUCT(1/C368:T368)</f>
        <v>37.972134273996929</v>
      </c>
      <c r="V368" s="13">
        <f t="shared" si="63"/>
        <v>180982.03361713432</v>
      </c>
      <c r="W368" s="14">
        <f t="shared" si="64"/>
        <v>0.20654689078089539</v>
      </c>
      <c r="X368" s="13">
        <f t="shared" si="59"/>
        <v>218557.25281518299</v>
      </c>
      <c r="Y368" s="14">
        <f t="shared" si="65"/>
        <v>0.45704835210121986</v>
      </c>
      <c r="Z368" s="6" t="str">
        <f t="shared" si="60"/>
        <v>Il PAC NON conviene</v>
      </c>
    </row>
    <row r="369" spans="1:26" x14ac:dyDescent="0.25">
      <c r="A369" s="7">
        <v>44074</v>
      </c>
      <c r="B369" s="8">
        <v>3500.3100589999999</v>
      </c>
      <c r="C369" s="11">
        <f t="shared" si="58"/>
        <v>3500.3100589999999</v>
      </c>
      <c r="D369" s="11">
        <f t="shared" si="61"/>
        <v>3363</v>
      </c>
      <c r="E369" s="11">
        <f t="shared" si="61"/>
        <v>3269.959961</v>
      </c>
      <c r="F369" s="11">
        <f t="shared" si="61"/>
        <v>3621.6298830000001</v>
      </c>
      <c r="G369" s="11">
        <f t="shared" si="61"/>
        <v>3756.070068</v>
      </c>
      <c r="H369" s="11">
        <f t="shared" si="62"/>
        <v>3714.23999</v>
      </c>
      <c r="I369" s="11">
        <f t="shared" si="62"/>
        <v>3811.1499020000001</v>
      </c>
      <c r="J369" s="11">
        <f t="shared" si="62"/>
        <v>3972.889893</v>
      </c>
      <c r="K369" s="11">
        <f t="shared" si="62"/>
        <v>4181.169922</v>
      </c>
      <c r="L369" s="11">
        <f t="shared" si="67"/>
        <v>4204.1098629999997</v>
      </c>
      <c r="M369" s="11">
        <f t="shared" si="66"/>
        <v>4297.5</v>
      </c>
      <c r="N369" s="11">
        <f t="shared" si="66"/>
        <v>4395.2597660000001</v>
      </c>
      <c r="O369" s="11">
        <f t="shared" si="68"/>
        <v>4522.6801759999998</v>
      </c>
      <c r="P369" s="11">
        <f t="shared" si="68"/>
        <v>4307.5400390000004</v>
      </c>
      <c r="Q369" s="11">
        <f t="shared" si="68"/>
        <v>4605.3798829999996</v>
      </c>
      <c r="R369" s="11">
        <f t="shared" si="68"/>
        <v>4567</v>
      </c>
      <c r="S369" s="11">
        <f t="shared" si="68"/>
        <v>4766.1801759999998</v>
      </c>
      <c r="T369" s="11">
        <f t="shared" si="68"/>
        <v>4515.5498049999997</v>
      </c>
      <c r="U369" s="12" cm="1">
        <f t="array" ref="U369">quota_mese*SUMPRODUCT(1/C369:T369)</f>
        <v>37.270061731128841</v>
      </c>
      <c r="V369" s="13">
        <f t="shared" si="63"/>
        <v>168294.81998233678</v>
      </c>
      <c r="W369" s="14">
        <f t="shared" si="64"/>
        <v>0.12196546654891183</v>
      </c>
      <c r="X369" s="13">
        <f t="shared" si="59"/>
        <v>193506.42066934676</v>
      </c>
      <c r="Y369" s="14">
        <f t="shared" si="65"/>
        <v>0.29004280446231179</v>
      </c>
      <c r="Z369" s="6" t="str">
        <f t="shared" si="60"/>
        <v>Il PAC NON conviene</v>
      </c>
    </row>
    <row r="370" spans="1:26" x14ac:dyDescent="0.25">
      <c r="A370" s="7">
        <v>44104</v>
      </c>
      <c r="B370" s="8">
        <v>3363</v>
      </c>
      <c r="C370" s="11">
        <f t="shared" si="58"/>
        <v>3363</v>
      </c>
      <c r="D370" s="11">
        <f t="shared" si="61"/>
        <v>3269.959961</v>
      </c>
      <c r="E370" s="11">
        <f t="shared" si="61"/>
        <v>3621.6298830000001</v>
      </c>
      <c r="F370" s="11">
        <f t="shared" si="61"/>
        <v>3756.070068</v>
      </c>
      <c r="G370" s="11">
        <f t="shared" si="61"/>
        <v>3714.23999</v>
      </c>
      <c r="H370" s="11">
        <f t="shared" si="62"/>
        <v>3811.1499020000001</v>
      </c>
      <c r="I370" s="11">
        <f t="shared" si="62"/>
        <v>3972.889893</v>
      </c>
      <c r="J370" s="11">
        <f t="shared" si="62"/>
        <v>4181.169922</v>
      </c>
      <c r="K370" s="11">
        <f t="shared" si="62"/>
        <v>4204.1098629999997</v>
      </c>
      <c r="L370" s="11">
        <f t="shared" si="67"/>
        <v>4297.5</v>
      </c>
      <c r="M370" s="11">
        <f t="shared" si="66"/>
        <v>4395.2597660000001</v>
      </c>
      <c r="N370" s="11">
        <f t="shared" si="66"/>
        <v>4522.6801759999998</v>
      </c>
      <c r="O370" s="11">
        <f t="shared" si="68"/>
        <v>4307.5400390000004</v>
      </c>
      <c r="P370" s="11">
        <f t="shared" si="68"/>
        <v>4605.3798829999996</v>
      </c>
      <c r="Q370" s="11">
        <f t="shared" si="68"/>
        <v>4567</v>
      </c>
      <c r="R370" s="11">
        <f t="shared" si="68"/>
        <v>4766.1801759999998</v>
      </c>
      <c r="S370" s="11">
        <f t="shared" si="68"/>
        <v>4515.5498049999997</v>
      </c>
      <c r="T370" s="11">
        <f t="shared" si="68"/>
        <v>4373.9399409999996</v>
      </c>
      <c r="U370" s="12" cm="1">
        <f t="array" ref="U370">quota_mese*SUMPRODUCT(1/C370:T370)</f>
        <v>36.794543794883687</v>
      </c>
      <c r="V370" s="13">
        <f t="shared" si="63"/>
        <v>160937.12471531547</v>
      </c>
      <c r="W370" s="14">
        <f t="shared" si="64"/>
        <v>7.2914164768769885E-2</v>
      </c>
      <c r="X370" s="13">
        <f t="shared" si="59"/>
        <v>195090.98755575376</v>
      </c>
      <c r="Y370" s="14">
        <f t="shared" si="65"/>
        <v>0.30060658370502513</v>
      </c>
      <c r="Z370" s="6" t="str">
        <f t="shared" si="60"/>
        <v>Il PAC NON conviene</v>
      </c>
    </row>
    <row r="371" spans="1:26" x14ac:dyDescent="0.25">
      <c r="A371" s="7">
        <v>44135</v>
      </c>
      <c r="B371" s="8">
        <v>3269.959961</v>
      </c>
      <c r="C371" s="11">
        <f t="shared" si="58"/>
        <v>3269.959961</v>
      </c>
      <c r="D371" s="11">
        <f t="shared" si="61"/>
        <v>3621.6298830000001</v>
      </c>
      <c r="E371" s="11">
        <f t="shared" si="61"/>
        <v>3756.070068</v>
      </c>
      <c r="F371" s="11">
        <f t="shared" si="61"/>
        <v>3714.23999</v>
      </c>
      <c r="G371" s="11">
        <f t="shared" si="61"/>
        <v>3811.1499020000001</v>
      </c>
      <c r="H371" s="11">
        <f t="shared" si="62"/>
        <v>3972.889893</v>
      </c>
      <c r="I371" s="11">
        <f t="shared" si="62"/>
        <v>4181.169922</v>
      </c>
      <c r="J371" s="11">
        <f t="shared" si="62"/>
        <v>4204.1098629999997</v>
      </c>
      <c r="K371" s="11">
        <f t="shared" si="62"/>
        <v>4297.5</v>
      </c>
      <c r="L371" s="11">
        <f t="shared" si="67"/>
        <v>4395.2597660000001</v>
      </c>
      <c r="M371" s="11">
        <f t="shared" si="66"/>
        <v>4522.6801759999998</v>
      </c>
      <c r="N371" s="11">
        <f t="shared" si="66"/>
        <v>4307.5400390000004</v>
      </c>
      <c r="O371" s="11">
        <f t="shared" si="68"/>
        <v>4605.3798829999996</v>
      </c>
      <c r="P371" s="11">
        <f t="shared" si="68"/>
        <v>4567</v>
      </c>
      <c r="Q371" s="11">
        <f t="shared" si="68"/>
        <v>4766.1801759999998</v>
      </c>
      <c r="R371" s="11">
        <f t="shared" si="68"/>
        <v>4515.5498049999997</v>
      </c>
      <c r="S371" s="11">
        <f t="shared" si="68"/>
        <v>4373.9399409999996</v>
      </c>
      <c r="T371" s="11">
        <f t="shared" si="68"/>
        <v>4530.4101559999999</v>
      </c>
      <c r="U371" s="12" cm="1">
        <f t="array" ref="U371">quota_mese*SUMPRODUCT(1/C371:T371)</f>
        <v>36.156018903870446</v>
      </c>
      <c r="V371" s="13">
        <f t="shared" si="63"/>
        <v>163801.59524262266</v>
      </c>
      <c r="W371" s="14">
        <f t="shared" si="64"/>
        <v>9.2010634950817627E-2</v>
      </c>
      <c r="X371" s="13">
        <f t="shared" si="59"/>
        <v>207819.52424646216</v>
      </c>
      <c r="Y371" s="14">
        <f t="shared" si="65"/>
        <v>0.38546349497641441</v>
      </c>
      <c r="Z371" s="6" t="str">
        <f t="shared" si="60"/>
        <v>Il PAC NON conviene</v>
      </c>
    </row>
    <row r="372" spans="1:26" x14ac:dyDescent="0.25">
      <c r="A372" s="7">
        <v>44165</v>
      </c>
      <c r="B372" s="8">
        <v>3621.6298830000001</v>
      </c>
      <c r="C372" s="11">
        <f t="shared" si="58"/>
        <v>3621.6298830000001</v>
      </c>
      <c r="D372" s="11">
        <f t="shared" si="61"/>
        <v>3756.070068</v>
      </c>
      <c r="E372" s="11">
        <f t="shared" si="61"/>
        <v>3714.23999</v>
      </c>
      <c r="F372" s="11">
        <f t="shared" si="61"/>
        <v>3811.1499020000001</v>
      </c>
      <c r="G372" s="11">
        <f t="shared" si="61"/>
        <v>3972.889893</v>
      </c>
      <c r="H372" s="11">
        <f t="shared" si="62"/>
        <v>4181.169922</v>
      </c>
      <c r="I372" s="11">
        <f t="shared" si="62"/>
        <v>4204.1098629999997</v>
      </c>
      <c r="J372" s="11">
        <f t="shared" si="62"/>
        <v>4297.5</v>
      </c>
      <c r="K372" s="11">
        <f t="shared" si="62"/>
        <v>4395.2597660000001</v>
      </c>
      <c r="L372" s="11">
        <f t="shared" si="67"/>
        <v>4522.6801759999998</v>
      </c>
      <c r="M372" s="11">
        <f t="shared" si="66"/>
        <v>4307.5400390000004</v>
      </c>
      <c r="N372" s="11">
        <f t="shared" si="66"/>
        <v>4605.3798829999996</v>
      </c>
      <c r="O372" s="11">
        <f t="shared" si="68"/>
        <v>4567</v>
      </c>
      <c r="P372" s="11">
        <f t="shared" si="68"/>
        <v>4766.1801759999998</v>
      </c>
      <c r="Q372" s="11">
        <f t="shared" si="68"/>
        <v>4515.5498049999997</v>
      </c>
      <c r="R372" s="11">
        <f t="shared" si="68"/>
        <v>4373.9399409999996</v>
      </c>
      <c r="S372" s="11">
        <f t="shared" si="68"/>
        <v>4530.4101559999999</v>
      </c>
      <c r="T372" s="11">
        <f t="shared" si="68"/>
        <v>4131.9301759999998</v>
      </c>
      <c r="U372" s="12" cm="1">
        <f t="array" ref="U372">quota_mese*SUMPRODUCT(1/C372:T372)</f>
        <v>35.624381407305528</v>
      </c>
      <c r="V372" s="13">
        <f t="shared" si="63"/>
        <v>147197.45653817905</v>
      </c>
      <c r="W372" s="14">
        <f t="shared" si="64"/>
        <v>-1.8683623078806333E-2</v>
      </c>
      <c r="X372" s="13">
        <f t="shared" si="59"/>
        <v>171135.52362412951</v>
      </c>
      <c r="Y372" s="14">
        <f t="shared" si="65"/>
        <v>0.14090349082752995</v>
      </c>
      <c r="Z372" s="6" t="str">
        <f t="shared" si="60"/>
        <v>Il PAC NON conviene</v>
      </c>
    </row>
    <row r="373" spans="1:26" x14ac:dyDescent="0.25">
      <c r="A373" s="7">
        <v>44196</v>
      </c>
      <c r="B373" s="8">
        <v>3756.070068</v>
      </c>
      <c r="C373" s="11">
        <f t="shared" si="58"/>
        <v>3756.070068</v>
      </c>
      <c r="D373" s="11">
        <f t="shared" si="61"/>
        <v>3714.23999</v>
      </c>
      <c r="E373" s="11">
        <f t="shared" si="61"/>
        <v>3811.1499020000001</v>
      </c>
      <c r="F373" s="11">
        <f t="shared" si="61"/>
        <v>3972.889893</v>
      </c>
      <c r="G373" s="11">
        <f t="shared" si="61"/>
        <v>4181.169922</v>
      </c>
      <c r="H373" s="11">
        <f t="shared" si="62"/>
        <v>4204.1098629999997</v>
      </c>
      <c r="I373" s="11">
        <f t="shared" si="62"/>
        <v>4297.5</v>
      </c>
      <c r="J373" s="11">
        <f t="shared" si="62"/>
        <v>4395.2597660000001</v>
      </c>
      <c r="K373" s="11">
        <f t="shared" si="62"/>
        <v>4522.6801759999998</v>
      </c>
      <c r="L373" s="11">
        <f t="shared" si="67"/>
        <v>4307.5400390000004</v>
      </c>
      <c r="M373" s="11">
        <f t="shared" si="66"/>
        <v>4605.3798829999996</v>
      </c>
      <c r="N373" s="11">
        <f t="shared" si="66"/>
        <v>4567</v>
      </c>
      <c r="O373" s="11">
        <f t="shared" si="68"/>
        <v>4766.1801759999998</v>
      </c>
      <c r="P373" s="11">
        <f t="shared" si="68"/>
        <v>4515.5498049999997</v>
      </c>
      <c r="Q373" s="11">
        <f t="shared" si="68"/>
        <v>4373.9399409999996</v>
      </c>
      <c r="R373" s="11">
        <f t="shared" si="68"/>
        <v>4530.4101559999999</v>
      </c>
      <c r="S373" s="11">
        <f t="shared" si="68"/>
        <v>4131.9301759999998</v>
      </c>
      <c r="T373" s="11">
        <f t="shared" si="68"/>
        <v>4132.1499020000001</v>
      </c>
      <c r="U373" s="12" cm="1">
        <f t="array" ref="U373">quota_mese*SUMPRODUCT(1/C373:T373)</f>
        <v>35.340098074891323</v>
      </c>
      <c r="V373" s="13">
        <f t="shared" si="63"/>
        <v>146030.58279683258</v>
      </c>
      <c r="W373" s="14">
        <f t="shared" si="64"/>
        <v>-2.6462781354449461E-2</v>
      </c>
      <c r="X373" s="13">
        <f t="shared" si="59"/>
        <v>165018.88252314681</v>
      </c>
      <c r="Y373" s="14">
        <f t="shared" si="65"/>
        <v>0.10012588348764528</v>
      </c>
      <c r="Z373" s="6" t="str">
        <f t="shared" si="60"/>
        <v>Il PAC NON conviene</v>
      </c>
    </row>
    <row r="374" spans="1:26" x14ac:dyDescent="0.25">
      <c r="A374" s="7">
        <v>44227</v>
      </c>
      <c r="B374" s="8">
        <v>3714.23999</v>
      </c>
      <c r="C374" s="11">
        <f t="shared" si="58"/>
        <v>3714.23999</v>
      </c>
      <c r="D374" s="11">
        <f t="shared" si="61"/>
        <v>3811.1499020000001</v>
      </c>
      <c r="E374" s="11">
        <f t="shared" si="61"/>
        <v>3972.889893</v>
      </c>
      <c r="F374" s="11">
        <f t="shared" si="61"/>
        <v>4181.169922</v>
      </c>
      <c r="G374" s="11">
        <f t="shared" si="61"/>
        <v>4204.1098629999997</v>
      </c>
      <c r="H374" s="11">
        <f t="shared" si="62"/>
        <v>4297.5</v>
      </c>
      <c r="I374" s="11">
        <f t="shared" si="62"/>
        <v>4395.2597660000001</v>
      </c>
      <c r="J374" s="11">
        <f t="shared" si="62"/>
        <v>4522.6801759999998</v>
      </c>
      <c r="K374" s="11">
        <f t="shared" si="62"/>
        <v>4307.5400390000004</v>
      </c>
      <c r="L374" s="11">
        <f t="shared" si="67"/>
        <v>4605.3798829999996</v>
      </c>
      <c r="M374" s="11">
        <f t="shared" si="66"/>
        <v>4567</v>
      </c>
      <c r="N374" s="11">
        <f t="shared" si="66"/>
        <v>4766.1801759999998</v>
      </c>
      <c r="O374" s="11">
        <f t="shared" si="68"/>
        <v>4515.5498049999997</v>
      </c>
      <c r="P374" s="11">
        <f t="shared" si="68"/>
        <v>4373.9399409999996</v>
      </c>
      <c r="Q374" s="11">
        <f t="shared" si="68"/>
        <v>4530.4101559999999</v>
      </c>
      <c r="R374" s="11">
        <f t="shared" si="68"/>
        <v>4131.9301759999998</v>
      </c>
      <c r="S374" s="11">
        <f t="shared" si="68"/>
        <v>4132.1499020000001</v>
      </c>
      <c r="T374" s="11">
        <f t="shared" si="68"/>
        <v>3785.3798830000001</v>
      </c>
      <c r="U374" s="12" cm="1">
        <f t="array" ref="U374">quota_mese*SUMPRODUCT(1/C374:T374)</f>
        <v>35.322919438943913</v>
      </c>
      <c r="V374" s="13">
        <f t="shared" si="63"/>
        <v>133710.66865300795</v>
      </c>
      <c r="W374" s="14">
        <f t="shared" si="64"/>
        <v>-0.10859554231328039</v>
      </c>
      <c r="X374" s="13">
        <f t="shared" si="59"/>
        <v>152872.9925849514</v>
      </c>
      <c r="Y374" s="14">
        <f t="shared" si="65"/>
        <v>1.9153283899675966E-2</v>
      </c>
      <c r="Z374" s="6" t="str">
        <f t="shared" si="60"/>
        <v>Il PAC NON conviene</v>
      </c>
    </row>
    <row r="375" spans="1:26" x14ac:dyDescent="0.25">
      <c r="A375" s="7">
        <v>44255</v>
      </c>
      <c r="B375" s="8">
        <v>3811.1499020000001</v>
      </c>
      <c r="C375" s="11">
        <f t="shared" si="58"/>
        <v>3811.1499020000001</v>
      </c>
      <c r="D375" s="11">
        <f t="shared" si="61"/>
        <v>3972.889893</v>
      </c>
      <c r="E375" s="11">
        <f t="shared" si="61"/>
        <v>4181.169922</v>
      </c>
      <c r="F375" s="11">
        <f t="shared" si="61"/>
        <v>4204.1098629999997</v>
      </c>
      <c r="G375" s="11">
        <f t="shared" si="61"/>
        <v>4297.5</v>
      </c>
      <c r="H375" s="11">
        <f t="shared" si="62"/>
        <v>4395.2597660000001</v>
      </c>
      <c r="I375" s="11">
        <f t="shared" si="62"/>
        <v>4522.6801759999998</v>
      </c>
      <c r="J375" s="11">
        <f t="shared" si="62"/>
        <v>4307.5400390000004</v>
      </c>
      <c r="K375" s="11">
        <f t="shared" si="62"/>
        <v>4605.3798829999996</v>
      </c>
      <c r="L375" s="11">
        <f t="shared" si="67"/>
        <v>4567</v>
      </c>
      <c r="M375" s="11">
        <f t="shared" si="66"/>
        <v>4766.1801759999998</v>
      </c>
      <c r="N375" s="11">
        <f t="shared" si="66"/>
        <v>4515.5498049999997</v>
      </c>
      <c r="O375" s="11">
        <f t="shared" si="68"/>
        <v>4373.9399409999996</v>
      </c>
      <c r="P375" s="11">
        <f t="shared" si="68"/>
        <v>4530.4101559999999</v>
      </c>
      <c r="Q375" s="11">
        <f t="shared" si="68"/>
        <v>4131.9301759999998</v>
      </c>
      <c r="R375" s="11">
        <f t="shared" si="68"/>
        <v>4132.1499020000001</v>
      </c>
      <c r="S375" s="11">
        <f t="shared" si="68"/>
        <v>3785.3798830000001</v>
      </c>
      <c r="T375" s="11">
        <f t="shared" si="68"/>
        <v>4130.2900390000004</v>
      </c>
      <c r="U375" s="12" cm="1">
        <f t="array" ref="U375">quota_mese*SUMPRODUCT(1/C375:T375)</f>
        <v>35.096916638860051</v>
      </c>
      <c r="V375" s="13">
        <f t="shared" si="63"/>
        <v>144960.44519309705</v>
      </c>
      <c r="W375" s="14">
        <f t="shared" si="64"/>
        <v>-3.3597032046019604E-2</v>
      </c>
      <c r="X375" s="13">
        <f t="shared" si="59"/>
        <v>162560.78133396918</v>
      </c>
      <c r="Y375" s="14">
        <f t="shared" si="65"/>
        <v>8.3738542226461155E-2</v>
      </c>
      <c r="Z375" s="6" t="str">
        <f t="shared" si="60"/>
        <v>Il PAC NON conviene</v>
      </c>
    </row>
    <row r="376" spans="1:26" x14ac:dyDescent="0.25">
      <c r="A376" s="7">
        <v>44286</v>
      </c>
      <c r="B376" s="8">
        <v>3972.889893</v>
      </c>
      <c r="C376" s="11">
        <f t="shared" si="58"/>
        <v>3972.889893</v>
      </c>
      <c r="D376" s="11">
        <f t="shared" si="61"/>
        <v>4181.169922</v>
      </c>
      <c r="E376" s="11">
        <f t="shared" si="61"/>
        <v>4204.1098629999997</v>
      </c>
      <c r="F376" s="11">
        <f t="shared" si="61"/>
        <v>4297.5</v>
      </c>
      <c r="G376" s="11">
        <f t="shared" si="61"/>
        <v>4395.2597660000001</v>
      </c>
      <c r="H376" s="11">
        <f t="shared" si="62"/>
        <v>4522.6801759999998</v>
      </c>
      <c r="I376" s="11">
        <f t="shared" si="62"/>
        <v>4307.5400390000004</v>
      </c>
      <c r="J376" s="11">
        <f t="shared" si="62"/>
        <v>4605.3798829999996</v>
      </c>
      <c r="K376" s="11">
        <f t="shared" si="62"/>
        <v>4567</v>
      </c>
      <c r="L376" s="11">
        <f t="shared" si="67"/>
        <v>4766.1801759999998</v>
      </c>
      <c r="M376" s="11">
        <f t="shared" si="66"/>
        <v>4515.5498049999997</v>
      </c>
      <c r="N376" s="11">
        <f t="shared" si="66"/>
        <v>4373.9399409999996</v>
      </c>
      <c r="O376" s="11">
        <f t="shared" si="68"/>
        <v>4530.4101559999999</v>
      </c>
      <c r="P376" s="11">
        <f t="shared" si="68"/>
        <v>4131.9301759999998</v>
      </c>
      <c r="Q376" s="11">
        <f t="shared" si="68"/>
        <v>4132.1499020000001</v>
      </c>
      <c r="R376" s="11">
        <f t="shared" si="68"/>
        <v>3785.3798830000001</v>
      </c>
      <c r="S376" s="11">
        <f t="shared" si="68"/>
        <v>4130.2900390000004</v>
      </c>
      <c r="T376" s="11">
        <f t="shared" si="68"/>
        <v>3955</v>
      </c>
      <c r="U376" s="12" cm="1">
        <f t="array" ref="U376">quota_mese*SUMPRODUCT(1/C376:T376)</f>
        <v>35.017387478523595</v>
      </c>
      <c r="V376" s="13">
        <f t="shared" si="63"/>
        <v>138493.76747756082</v>
      </c>
      <c r="W376" s="14">
        <f t="shared" si="64"/>
        <v>-7.6708216816261166E-2</v>
      </c>
      <c r="X376" s="13">
        <f t="shared" si="59"/>
        <v>149324.5511397816</v>
      </c>
      <c r="Y376" s="14">
        <f t="shared" si="65"/>
        <v>-4.5029924014560185E-3</v>
      </c>
      <c r="Z376" s="6" t="str">
        <f t="shared" si="60"/>
        <v>Il PAC NON conviene</v>
      </c>
    </row>
    <row r="377" spans="1:26" x14ac:dyDescent="0.25">
      <c r="A377" s="7">
        <v>44316</v>
      </c>
      <c r="B377" s="8">
        <v>4181.169922</v>
      </c>
      <c r="C377" s="11">
        <f t="shared" si="58"/>
        <v>4181.169922</v>
      </c>
      <c r="D377" s="11">
        <f t="shared" si="61"/>
        <v>4204.1098629999997</v>
      </c>
      <c r="E377" s="11">
        <f t="shared" si="61"/>
        <v>4297.5</v>
      </c>
      <c r="F377" s="11">
        <f t="shared" si="61"/>
        <v>4395.2597660000001</v>
      </c>
      <c r="G377" s="11">
        <f t="shared" si="61"/>
        <v>4522.6801759999998</v>
      </c>
      <c r="H377" s="11">
        <f t="shared" si="62"/>
        <v>4307.5400390000004</v>
      </c>
      <c r="I377" s="11">
        <f t="shared" si="62"/>
        <v>4605.3798829999996</v>
      </c>
      <c r="J377" s="11">
        <f t="shared" si="62"/>
        <v>4567</v>
      </c>
      <c r="K377" s="11">
        <f t="shared" si="62"/>
        <v>4766.1801759999998</v>
      </c>
      <c r="L377" s="11">
        <f t="shared" si="67"/>
        <v>4515.5498049999997</v>
      </c>
      <c r="M377" s="11">
        <f t="shared" si="66"/>
        <v>4373.9399409999996</v>
      </c>
      <c r="N377" s="11">
        <f t="shared" si="66"/>
        <v>4530.4101559999999</v>
      </c>
      <c r="O377" s="11">
        <f t="shared" si="68"/>
        <v>4131.9301759999998</v>
      </c>
      <c r="P377" s="11">
        <f t="shared" si="68"/>
        <v>4132.1499020000001</v>
      </c>
      <c r="Q377" s="11">
        <f t="shared" si="68"/>
        <v>3785.3798830000001</v>
      </c>
      <c r="R377" s="11">
        <f t="shared" si="68"/>
        <v>4130.2900390000004</v>
      </c>
      <c r="S377" s="11">
        <f t="shared" si="68"/>
        <v>3955</v>
      </c>
      <c r="T377" s="11">
        <f t="shared" si="68"/>
        <v>3585.6201169999999</v>
      </c>
      <c r="U377" s="12" cm="1">
        <f t="array" ref="U377">quota_mese*SUMPRODUCT(1/C377:T377)</f>
        <v>35.243936167638672</v>
      </c>
      <c r="V377" s="13">
        <f t="shared" si="63"/>
        <v>126371.3665249491</v>
      </c>
      <c r="W377" s="14">
        <f t="shared" si="64"/>
        <v>-0.15752422316700598</v>
      </c>
      <c r="X377" s="13">
        <f t="shared" si="59"/>
        <v>128634.57539002165</v>
      </c>
      <c r="Y377" s="14">
        <f t="shared" si="65"/>
        <v>-0.14243616406652237</v>
      </c>
      <c r="Z377" s="6" t="str">
        <f t="shared" si="60"/>
        <v>In Linea</v>
      </c>
    </row>
    <row r="378" spans="1:26" x14ac:dyDescent="0.25">
      <c r="A378" s="7">
        <v>44347</v>
      </c>
      <c r="B378" s="8">
        <v>4204.1098629999997</v>
      </c>
      <c r="C378" s="11">
        <f t="shared" si="58"/>
        <v>4204.1098629999997</v>
      </c>
      <c r="D378" s="11">
        <f t="shared" si="61"/>
        <v>4297.5</v>
      </c>
      <c r="E378" s="11">
        <f t="shared" si="61"/>
        <v>4395.2597660000001</v>
      </c>
      <c r="F378" s="11">
        <f t="shared" si="61"/>
        <v>4522.6801759999998</v>
      </c>
      <c r="G378" s="11">
        <f t="shared" si="61"/>
        <v>4307.5400390000004</v>
      </c>
      <c r="H378" s="11">
        <f t="shared" si="62"/>
        <v>4605.3798829999996</v>
      </c>
      <c r="I378" s="11">
        <f t="shared" si="62"/>
        <v>4567</v>
      </c>
      <c r="J378" s="11">
        <f t="shared" si="62"/>
        <v>4766.1801759999998</v>
      </c>
      <c r="K378" s="11">
        <f t="shared" si="62"/>
        <v>4515.5498049999997</v>
      </c>
      <c r="L378" s="11">
        <f t="shared" si="67"/>
        <v>4373.9399409999996</v>
      </c>
      <c r="M378" s="11">
        <f t="shared" si="66"/>
        <v>4530.4101559999999</v>
      </c>
      <c r="N378" s="11">
        <f t="shared" si="66"/>
        <v>4131.9301759999998</v>
      </c>
      <c r="O378" s="11">
        <f t="shared" si="68"/>
        <v>4132.1499020000001</v>
      </c>
      <c r="P378" s="11">
        <f t="shared" si="68"/>
        <v>3785.3798830000001</v>
      </c>
      <c r="Q378" s="11">
        <f t="shared" si="68"/>
        <v>4130.2900390000004</v>
      </c>
      <c r="R378" s="11">
        <f t="shared" si="68"/>
        <v>3955</v>
      </c>
      <c r="S378" s="11">
        <f t="shared" si="68"/>
        <v>3585.6201169999999</v>
      </c>
      <c r="T378" s="11">
        <f t="shared" si="68"/>
        <v>3871.9799800000001</v>
      </c>
      <c r="U378" s="12" cm="1">
        <f t="array" ref="U378">quota_mese*SUMPRODUCT(1/C378:T378)</f>
        <v>35.40308856725369</v>
      </c>
      <c r="V378" s="13">
        <f t="shared" si="63"/>
        <v>137080.05016257317</v>
      </c>
      <c r="W378" s="14">
        <f t="shared" si="64"/>
        <v>-8.6132998916178871E-2</v>
      </c>
      <c r="X378" s="13">
        <f t="shared" si="59"/>
        <v>138149.81433086304</v>
      </c>
      <c r="Y378" s="14">
        <f t="shared" si="65"/>
        <v>-7.9001237794246393E-2</v>
      </c>
      <c r="Z378" s="6" t="str">
        <f t="shared" si="60"/>
        <v>In Linea</v>
      </c>
    </row>
    <row r="379" spans="1:26" x14ac:dyDescent="0.25">
      <c r="A379" s="7">
        <v>44377</v>
      </c>
      <c r="B379" s="8">
        <v>4297.5</v>
      </c>
      <c r="C379" s="11">
        <f t="shared" si="58"/>
        <v>4297.5</v>
      </c>
      <c r="D379" s="11">
        <f t="shared" si="61"/>
        <v>4395.2597660000001</v>
      </c>
      <c r="E379" s="11">
        <f t="shared" si="61"/>
        <v>4522.6801759999998</v>
      </c>
      <c r="F379" s="11">
        <f t="shared" si="61"/>
        <v>4307.5400390000004</v>
      </c>
      <c r="G379" s="11">
        <f t="shared" si="61"/>
        <v>4605.3798829999996</v>
      </c>
      <c r="H379" s="11">
        <f t="shared" si="62"/>
        <v>4567</v>
      </c>
      <c r="I379" s="11">
        <f t="shared" si="62"/>
        <v>4766.1801759999998</v>
      </c>
      <c r="J379" s="11">
        <f t="shared" si="62"/>
        <v>4515.5498049999997</v>
      </c>
      <c r="K379" s="11">
        <f t="shared" si="62"/>
        <v>4373.9399409999996</v>
      </c>
      <c r="L379" s="11">
        <f t="shared" si="67"/>
        <v>4530.4101559999999</v>
      </c>
      <c r="M379" s="11">
        <f t="shared" si="66"/>
        <v>4131.9301759999998</v>
      </c>
      <c r="N379" s="11">
        <f t="shared" si="66"/>
        <v>4132.1499020000001</v>
      </c>
      <c r="O379" s="11">
        <f t="shared" si="68"/>
        <v>3785.3798830000001</v>
      </c>
      <c r="P379" s="11">
        <f t="shared" si="68"/>
        <v>4130.2900390000004</v>
      </c>
      <c r="Q379" s="11">
        <f t="shared" si="68"/>
        <v>3955</v>
      </c>
      <c r="R379" s="11">
        <f t="shared" si="68"/>
        <v>3585.6201169999999</v>
      </c>
      <c r="S379" s="11">
        <f t="shared" si="68"/>
        <v>3871.9799800000001</v>
      </c>
      <c r="T379" s="11">
        <f t="shared" si="68"/>
        <v>4080.110107</v>
      </c>
      <c r="U379" s="12" cm="1">
        <f t="array" ref="U379">quota_mese*SUMPRODUCT(1/C379:T379)</f>
        <v>35.463329771455257</v>
      </c>
      <c r="V379" s="13">
        <f t="shared" si="63"/>
        <v>144694.29022838859</v>
      </c>
      <c r="W379" s="14">
        <f t="shared" si="64"/>
        <v>-3.5371398477409333E-2</v>
      </c>
      <c r="X379" s="13">
        <f t="shared" si="59"/>
        <v>142412.22013961605</v>
      </c>
      <c r="Y379" s="14">
        <f t="shared" si="65"/>
        <v>-5.0585199069226316E-2</v>
      </c>
      <c r="Z379" s="6" t="str">
        <f t="shared" si="60"/>
        <v>In Linea</v>
      </c>
    </row>
    <row r="380" spans="1:26" x14ac:dyDescent="0.25">
      <c r="A380" s="7">
        <v>44408</v>
      </c>
      <c r="B380" s="8">
        <v>4395.2597660000001</v>
      </c>
      <c r="C380" s="11">
        <f t="shared" si="58"/>
        <v>4395.2597660000001</v>
      </c>
      <c r="D380" s="11">
        <f t="shared" si="61"/>
        <v>4522.6801759999998</v>
      </c>
      <c r="E380" s="11">
        <f t="shared" si="61"/>
        <v>4307.5400390000004</v>
      </c>
      <c r="F380" s="11">
        <f t="shared" si="61"/>
        <v>4605.3798829999996</v>
      </c>
      <c r="G380" s="11">
        <f t="shared" si="61"/>
        <v>4567</v>
      </c>
      <c r="H380" s="11">
        <f t="shared" si="62"/>
        <v>4766.1801759999998</v>
      </c>
      <c r="I380" s="11">
        <f t="shared" si="62"/>
        <v>4515.5498049999997</v>
      </c>
      <c r="J380" s="11">
        <f t="shared" si="62"/>
        <v>4373.9399409999996</v>
      </c>
      <c r="K380" s="11">
        <f t="shared" si="62"/>
        <v>4530.4101559999999</v>
      </c>
      <c r="L380" s="11">
        <f t="shared" si="67"/>
        <v>4131.9301759999998</v>
      </c>
      <c r="M380" s="11">
        <f t="shared" si="66"/>
        <v>4132.1499020000001</v>
      </c>
      <c r="N380" s="11">
        <f t="shared" si="66"/>
        <v>3785.3798830000001</v>
      </c>
      <c r="O380" s="11">
        <f t="shared" si="68"/>
        <v>4130.2900390000004</v>
      </c>
      <c r="P380" s="11">
        <f t="shared" si="68"/>
        <v>3955</v>
      </c>
      <c r="Q380" s="11">
        <f t="shared" si="68"/>
        <v>3585.6201169999999</v>
      </c>
      <c r="R380" s="11">
        <f t="shared" si="68"/>
        <v>3871.9799800000001</v>
      </c>
      <c r="S380" s="11">
        <f t="shared" si="68"/>
        <v>4080.110107</v>
      </c>
      <c r="T380" s="11">
        <f t="shared" si="68"/>
        <v>3839.5</v>
      </c>
      <c r="U380" s="12" cm="1">
        <f t="array" ref="U380">quota_mese*SUMPRODUCT(1/C380:T380)</f>
        <v>35.694639380553888</v>
      </c>
      <c r="V380" s="13">
        <f t="shared" si="63"/>
        <v>137049.56790163665</v>
      </c>
      <c r="W380" s="14">
        <f t="shared" si="64"/>
        <v>-8.6336213989088972E-2</v>
      </c>
      <c r="X380" s="13">
        <f t="shared" si="59"/>
        <v>131033.21092762914</v>
      </c>
      <c r="Y380" s="14">
        <f t="shared" si="65"/>
        <v>-0.1264452604824724</v>
      </c>
      <c r="Z380" s="6" t="str">
        <f t="shared" si="60"/>
        <v>Il PAC conviene</v>
      </c>
    </row>
    <row r="381" spans="1:26" x14ac:dyDescent="0.25">
      <c r="A381" s="7">
        <v>44439</v>
      </c>
      <c r="B381" s="8">
        <v>4522.6801759999998</v>
      </c>
      <c r="C381" s="11">
        <f t="shared" si="58"/>
        <v>4522.6801759999998</v>
      </c>
      <c r="D381" s="11">
        <f t="shared" si="61"/>
        <v>4307.5400390000004</v>
      </c>
      <c r="E381" s="11">
        <f t="shared" si="61"/>
        <v>4605.3798829999996</v>
      </c>
      <c r="F381" s="11">
        <f t="shared" si="61"/>
        <v>4567</v>
      </c>
      <c r="G381" s="11">
        <f t="shared" si="61"/>
        <v>4766.1801759999998</v>
      </c>
      <c r="H381" s="11">
        <f t="shared" si="62"/>
        <v>4515.5498049999997</v>
      </c>
      <c r="I381" s="11">
        <f t="shared" si="62"/>
        <v>4373.9399409999996</v>
      </c>
      <c r="J381" s="11">
        <f t="shared" si="62"/>
        <v>4530.4101559999999</v>
      </c>
      <c r="K381" s="11">
        <f t="shared" si="62"/>
        <v>4131.9301759999998</v>
      </c>
      <c r="L381" s="11">
        <f t="shared" si="67"/>
        <v>4132.1499020000001</v>
      </c>
      <c r="M381" s="11">
        <f t="shared" si="66"/>
        <v>3785.3798830000001</v>
      </c>
      <c r="N381" s="11">
        <f t="shared" si="66"/>
        <v>4130.2900390000004</v>
      </c>
      <c r="O381" s="11">
        <f t="shared" si="68"/>
        <v>3955</v>
      </c>
      <c r="P381" s="11">
        <f t="shared" si="68"/>
        <v>3585.6201169999999</v>
      </c>
      <c r="Q381" s="11">
        <f t="shared" si="68"/>
        <v>3871.9799800000001</v>
      </c>
      <c r="R381" s="11">
        <f t="shared" si="68"/>
        <v>4080.110107</v>
      </c>
      <c r="S381" s="11">
        <f t="shared" si="68"/>
        <v>3839.5</v>
      </c>
      <c r="T381" s="11">
        <f t="shared" si="68"/>
        <v>4076.6000979999999</v>
      </c>
      <c r="U381" s="12" cm="1">
        <f t="array" ref="U381">quota_mese*SUMPRODUCT(1/C381:T381)</f>
        <v>35.842844496379854</v>
      </c>
      <c r="V381" s="13">
        <f t="shared" si="63"/>
        <v>146116.94338654086</v>
      </c>
      <c r="W381" s="14">
        <f t="shared" si="64"/>
        <v>-2.5887044089727529E-2</v>
      </c>
      <c r="X381" s="13">
        <f t="shared" si="59"/>
        <v>135205.23028467182</v>
      </c>
      <c r="Y381" s="14">
        <f t="shared" si="65"/>
        <v>-9.8631798102187807E-2</v>
      </c>
      <c r="Z381" s="6" t="str">
        <f t="shared" si="60"/>
        <v>Il PAC conviene</v>
      </c>
    </row>
    <row r="382" spans="1:26" x14ac:dyDescent="0.25">
      <c r="A382" s="7">
        <v>44469</v>
      </c>
      <c r="B382" s="8">
        <v>4307.5400390000004</v>
      </c>
      <c r="C382" s="11">
        <f t="shared" si="58"/>
        <v>4307.5400390000004</v>
      </c>
      <c r="D382" s="11">
        <f t="shared" si="61"/>
        <v>4605.3798829999996</v>
      </c>
      <c r="E382" s="11">
        <f t="shared" si="61"/>
        <v>4567</v>
      </c>
      <c r="F382" s="11">
        <f t="shared" si="61"/>
        <v>4766.1801759999998</v>
      </c>
      <c r="G382" s="11">
        <f t="shared" si="61"/>
        <v>4515.5498049999997</v>
      </c>
      <c r="H382" s="11">
        <f t="shared" si="62"/>
        <v>4373.9399409999996</v>
      </c>
      <c r="I382" s="11">
        <f t="shared" si="62"/>
        <v>4530.4101559999999</v>
      </c>
      <c r="J382" s="11">
        <f t="shared" si="62"/>
        <v>4131.9301759999998</v>
      </c>
      <c r="K382" s="11">
        <f t="shared" si="62"/>
        <v>4132.1499020000001</v>
      </c>
      <c r="L382" s="11">
        <f t="shared" si="67"/>
        <v>3785.3798830000001</v>
      </c>
      <c r="M382" s="11">
        <f t="shared" si="66"/>
        <v>4130.2900390000004</v>
      </c>
      <c r="N382" s="11">
        <f t="shared" si="66"/>
        <v>3955</v>
      </c>
      <c r="O382" s="11">
        <f t="shared" si="68"/>
        <v>3585.6201169999999</v>
      </c>
      <c r="P382" s="11">
        <f t="shared" si="68"/>
        <v>3871.9799800000001</v>
      </c>
      <c r="Q382" s="11">
        <f t="shared" si="68"/>
        <v>4080.110107</v>
      </c>
      <c r="R382" s="11">
        <f t="shared" si="68"/>
        <v>3839.5</v>
      </c>
      <c r="S382" s="11">
        <f t="shared" si="68"/>
        <v>4076.6000979999999</v>
      </c>
      <c r="T382" s="11">
        <f t="shared" si="68"/>
        <v>3970.1499020000001</v>
      </c>
      <c r="U382" s="12" cm="1">
        <f t="array" ref="U382">quota_mese*SUMPRODUCT(1/C382:T382)</f>
        <v>36.099276396455515</v>
      </c>
      <c r="V382" s="13">
        <f t="shared" si="63"/>
        <v>143319.53864765877</v>
      </c>
      <c r="W382" s="14">
        <f t="shared" si="64"/>
        <v>-4.453640901560818E-2</v>
      </c>
      <c r="X382" s="13">
        <f t="shared" si="59"/>
        <v>138251.17814534606</v>
      </c>
      <c r="Y382" s="14">
        <f t="shared" si="65"/>
        <v>-7.8325479031026268E-2</v>
      </c>
      <c r="Z382" s="6" t="str">
        <f t="shared" si="60"/>
        <v>Il PAC conviene</v>
      </c>
    </row>
    <row r="383" spans="1:26" x14ac:dyDescent="0.25">
      <c r="A383" s="7">
        <v>44500</v>
      </c>
      <c r="B383" s="8">
        <v>4605.3798829999996</v>
      </c>
      <c r="C383" s="11">
        <f t="shared" si="58"/>
        <v>4605.3798829999996</v>
      </c>
      <c r="D383" s="11">
        <f t="shared" si="61"/>
        <v>4567</v>
      </c>
      <c r="E383" s="11">
        <f t="shared" si="61"/>
        <v>4766.1801759999998</v>
      </c>
      <c r="F383" s="11">
        <f t="shared" si="61"/>
        <v>4515.5498049999997</v>
      </c>
      <c r="G383" s="11">
        <f t="shared" si="61"/>
        <v>4373.9399409999996</v>
      </c>
      <c r="H383" s="11">
        <f t="shared" si="62"/>
        <v>4530.4101559999999</v>
      </c>
      <c r="I383" s="11">
        <f t="shared" si="62"/>
        <v>4131.9301759999998</v>
      </c>
      <c r="J383" s="11">
        <f t="shared" si="62"/>
        <v>4132.1499020000001</v>
      </c>
      <c r="K383" s="11">
        <f t="shared" si="62"/>
        <v>3785.3798830000001</v>
      </c>
      <c r="L383" s="11">
        <f t="shared" si="67"/>
        <v>4130.2900390000004</v>
      </c>
      <c r="M383" s="11">
        <f t="shared" si="66"/>
        <v>3955</v>
      </c>
      <c r="N383" s="11">
        <f t="shared" si="66"/>
        <v>3585.6201169999999</v>
      </c>
      <c r="O383" s="11">
        <f t="shared" si="68"/>
        <v>3871.9799800000001</v>
      </c>
      <c r="P383" s="11">
        <f t="shared" si="68"/>
        <v>4080.110107</v>
      </c>
      <c r="Q383" s="11">
        <f t="shared" si="68"/>
        <v>3839.5</v>
      </c>
      <c r="R383" s="11">
        <f t="shared" si="68"/>
        <v>4076.6000979999999</v>
      </c>
      <c r="S383" s="11">
        <f t="shared" si="68"/>
        <v>3970.1499020000001</v>
      </c>
      <c r="T383" s="11">
        <f t="shared" si="68"/>
        <v>4109.3100590000004</v>
      </c>
      <c r="U383" s="12" cm="1">
        <f t="array" ref="U383">quota_mese*SUMPRODUCT(1/C383:T383)</f>
        <v>36.192599646916428</v>
      </c>
      <c r="V383" s="13">
        <f t="shared" si="63"/>
        <v>148726.61379043353</v>
      </c>
      <c r="W383" s="14">
        <f t="shared" si="64"/>
        <v>-8.4892413971098257E-3</v>
      </c>
      <c r="X383" s="13">
        <f t="shared" si="59"/>
        <v>133842.70668426857</v>
      </c>
      <c r="Y383" s="14">
        <f t="shared" si="65"/>
        <v>-0.10771528877154279</v>
      </c>
      <c r="Z383" s="6" t="str">
        <f t="shared" si="60"/>
        <v>Il PAC conviene</v>
      </c>
    </row>
    <row r="384" spans="1:26" x14ac:dyDescent="0.25">
      <c r="A384" s="7">
        <v>44530</v>
      </c>
      <c r="B384" s="8">
        <v>4567</v>
      </c>
      <c r="C384" s="11">
        <f t="shared" si="58"/>
        <v>4567</v>
      </c>
      <c r="D384" s="11">
        <f t="shared" si="61"/>
        <v>4766.1801759999998</v>
      </c>
      <c r="E384" s="11">
        <f t="shared" si="61"/>
        <v>4515.5498049999997</v>
      </c>
      <c r="F384" s="11">
        <f t="shared" si="61"/>
        <v>4373.9399409999996</v>
      </c>
      <c r="G384" s="11">
        <f t="shared" si="61"/>
        <v>4530.4101559999999</v>
      </c>
      <c r="H384" s="11">
        <f t="shared" si="62"/>
        <v>4131.9301759999998</v>
      </c>
      <c r="I384" s="11">
        <f t="shared" si="62"/>
        <v>4132.1499020000001</v>
      </c>
      <c r="J384" s="11">
        <f t="shared" si="62"/>
        <v>3785.3798830000001</v>
      </c>
      <c r="K384" s="11">
        <f t="shared" si="62"/>
        <v>4130.2900390000004</v>
      </c>
      <c r="L384" s="11">
        <f t="shared" si="67"/>
        <v>3955</v>
      </c>
      <c r="M384" s="11">
        <f t="shared" si="66"/>
        <v>3585.6201169999999</v>
      </c>
      <c r="N384" s="11">
        <f t="shared" si="66"/>
        <v>3871.9799800000001</v>
      </c>
      <c r="O384" s="11">
        <f t="shared" si="68"/>
        <v>4080.110107</v>
      </c>
      <c r="P384" s="11">
        <f t="shared" si="68"/>
        <v>3839.5</v>
      </c>
      <c r="Q384" s="11">
        <f t="shared" si="68"/>
        <v>4076.6000979999999</v>
      </c>
      <c r="R384" s="11">
        <f t="shared" si="68"/>
        <v>3970.1499020000001</v>
      </c>
      <c r="S384" s="11">
        <f t="shared" si="68"/>
        <v>4109.3100590000004</v>
      </c>
      <c r="T384" s="11">
        <f t="shared" si="68"/>
        <v>4169.4799800000001</v>
      </c>
      <c r="U384" s="12" cm="1">
        <f t="array" ref="U384">quota_mese*SUMPRODUCT(1/C384:T384)</f>
        <v>36.381772221223926</v>
      </c>
      <c r="V384" s="13">
        <f t="shared" si="63"/>
        <v>151693.07091331331</v>
      </c>
      <c r="W384" s="14">
        <f t="shared" si="64"/>
        <v>1.128713942208881E-2</v>
      </c>
      <c r="X384" s="13">
        <f t="shared" si="59"/>
        <v>136943.72607838843</v>
      </c>
      <c r="Y384" s="14">
        <f t="shared" si="65"/>
        <v>-8.7041826144077183E-2</v>
      </c>
      <c r="Z384" s="6" t="str">
        <f t="shared" si="60"/>
        <v>Il PAC conviene</v>
      </c>
    </row>
    <row r="385" spans="1:26" x14ac:dyDescent="0.25">
      <c r="A385" s="7">
        <v>44561</v>
      </c>
      <c r="B385" s="8">
        <v>4766.1801759999998</v>
      </c>
      <c r="C385" s="11">
        <f t="shared" si="58"/>
        <v>4766.1801759999998</v>
      </c>
      <c r="D385" s="11">
        <f t="shared" si="61"/>
        <v>4515.5498049999997</v>
      </c>
      <c r="E385" s="11">
        <f t="shared" si="61"/>
        <v>4373.9399409999996</v>
      </c>
      <c r="F385" s="11">
        <f t="shared" si="61"/>
        <v>4530.4101559999999</v>
      </c>
      <c r="G385" s="11">
        <f t="shared" si="61"/>
        <v>4131.9301759999998</v>
      </c>
      <c r="H385" s="11">
        <f t="shared" si="62"/>
        <v>4132.1499020000001</v>
      </c>
      <c r="I385" s="11">
        <f t="shared" si="62"/>
        <v>3785.3798830000001</v>
      </c>
      <c r="J385" s="11">
        <f t="shared" si="62"/>
        <v>4130.2900390000004</v>
      </c>
      <c r="K385" s="11">
        <f t="shared" si="62"/>
        <v>3955</v>
      </c>
      <c r="L385" s="11">
        <f t="shared" si="67"/>
        <v>3585.6201169999999</v>
      </c>
      <c r="M385" s="11">
        <f t="shared" si="66"/>
        <v>3871.9799800000001</v>
      </c>
      <c r="N385" s="11">
        <f t="shared" si="66"/>
        <v>4080.110107</v>
      </c>
      <c r="O385" s="11">
        <f t="shared" si="68"/>
        <v>3839.5</v>
      </c>
      <c r="P385" s="11">
        <f t="shared" si="68"/>
        <v>4076.6000979999999</v>
      </c>
      <c r="Q385" s="11">
        <f t="shared" si="68"/>
        <v>3970.1499020000001</v>
      </c>
      <c r="R385" s="11">
        <f t="shared" si="68"/>
        <v>4109.3100590000004</v>
      </c>
      <c r="S385" s="11">
        <f t="shared" si="68"/>
        <v>4169.4799800000001</v>
      </c>
      <c r="T385" s="11">
        <f t="shared" si="68"/>
        <v>4179.830078</v>
      </c>
      <c r="U385" s="12" cm="1">
        <f t="array" ref="U385">quota_mese*SUMPRODUCT(1/C385:T385)</f>
        <v>36.550789352635199</v>
      </c>
      <c r="V385" s="13">
        <f t="shared" si="63"/>
        <v>152776.08871078675</v>
      </c>
      <c r="W385" s="14">
        <f t="shared" si="64"/>
        <v>1.850725807191167E-2</v>
      </c>
      <c r="X385" s="13">
        <f t="shared" si="59"/>
        <v>131546.54011132792</v>
      </c>
      <c r="Y385" s="14">
        <f t="shared" si="65"/>
        <v>-0.12302306592448053</v>
      </c>
      <c r="Z385" s="6" t="str">
        <f t="shared" si="60"/>
        <v>Il PAC conviene</v>
      </c>
    </row>
    <row r="386" spans="1:26" x14ac:dyDescent="0.25">
      <c r="A386" s="7">
        <v>44592</v>
      </c>
      <c r="B386" s="8">
        <v>4515.5498049999997</v>
      </c>
      <c r="C386" s="11">
        <f t="shared" ref="C386:C416" si="69">B386</f>
        <v>4515.5498049999997</v>
      </c>
      <c r="D386" s="11">
        <f t="shared" si="61"/>
        <v>4373.9399409999996</v>
      </c>
      <c r="E386" s="11">
        <f t="shared" si="61"/>
        <v>4530.4101559999999</v>
      </c>
      <c r="F386" s="11">
        <f t="shared" si="61"/>
        <v>4131.9301759999998</v>
      </c>
      <c r="G386" s="11">
        <f t="shared" ref="G386:N416" si="70">F387</f>
        <v>4132.1499020000001</v>
      </c>
      <c r="H386" s="11">
        <f t="shared" si="62"/>
        <v>3785.3798830000001</v>
      </c>
      <c r="I386" s="11">
        <f t="shared" si="62"/>
        <v>4130.2900390000004</v>
      </c>
      <c r="J386" s="11">
        <f t="shared" si="62"/>
        <v>3955</v>
      </c>
      <c r="K386" s="11">
        <f t="shared" si="62"/>
        <v>3585.6201169999999</v>
      </c>
      <c r="L386" s="11">
        <f t="shared" si="67"/>
        <v>3871.9799800000001</v>
      </c>
      <c r="M386" s="11">
        <f t="shared" si="66"/>
        <v>4080.110107</v>
      </c>
      <c r="N386" s="11">
        <f t="shared" si="66"/>
        <v>3839.5</v>
      </c>
      <c r="O386" s="11">
        <f t="shared" si="68"/>
        <v>4076.6000979999999</v>
      </c>
      <c r="P386" s="11">
        <f t="shared" si="68"/>
        <v>3970.1499020000001</v>
      </c>
      <c r="Q386" s="11">
        <f t="shared" si="68"/>
        <v>4109.3100590000004</v>
      </c>
      <c r="R386" s="11">
        <f t="shared" si="68"/>
        <v>4169.4799800000001</v>
      </c>
      <c r="S386" s="11">
        <f t="shared" si="68"/>
        <v>4179.830078</v>
      </c>
      <c r="T386" s="11">
        <f t="shared" si="68"/>
        <v>4450.3798829999996</v>
      </c>
      <c r="U386" s="12" cm="1">
        <f t="array" ref="U386">quota_mese*SUMPRODUCT(1/C386:T386)</f>
        <v>36.6748584843291</v>
      </c>
      <c r="V386" s="13">
        <f t="shared" si="63"/>
        <v>163217.05241053007</v>
      </c>
      <c r="W386" s="14">
        <f t="shared" si="64"/>
        <v>8.8113682736867149E-2</v>
      </c>
      <c r="X386" s="13">
        <f t="shared" ref="X386:X399" si="71">(capitale/C386)*T386</f>
        <v>147835.14993253408</v>
      </c>
      <c r="Y386" s="14">
        <f t="shared" si="65"/>
        <v>-1.4432333783106155E-2</v>
      </c>
      <c r="Z386" s="6" t="str">
        <f t="shared" ref="Z386:Z399" si="72">IF(ABS((X386-V386)/X386)&lt;=2.5%, "In Linea", IF(X386&gt;V386, "Il PAC NON conviene", "Il PAC conviene"))</f>
        <v>Il PAC conviene</v>
      </c>
    </row>
    <row r="387" spans="1:26" x14ac:dyDescent="0.25">
      <c r="A387" s="7">
        <v>44620</v>
      </c>
      <c r="B387" s="8">
        <v>4373.9399409999996</v>
      </c>
      <c r="C387" s="11">
        <f t="shared" si="69"/>
        <v>4373.9399409999996</v>
      </c>
      <c r="D387" s="11">
        <f t="shared" ref="D387:F416" si="73">C388</f>
        <v>4530.4101559999999</v>
      </c>
      <c r="E387" s="11">
        <f t="shared" si="73"/>
        <v>4131.9301759999998</v>
      </c>
      <c r="F387" s="11">
        <f t="shared" si="73"/>
        <v>4132.1499020000001</v>
      </c>
      <c r="G387" s="11">
        <f t="shared" si="70"/>
        <v>3785.3798830000001</v>
      </c>
      <c r="H387" s="11">
        <f t="shared" si="70"/>
        <v>4130.2900390000004</v>
      </c>
      <c r="I387" s="11">
        <f t="shared" si="70"/>
        <v>3955</v>
      </c>
      <c r="J387" s="11">
        <f t="shared" si="70"/>
        <v>3585.6201169999999</v>
      </c>
      <c r="K387" s="11">
        <f t="shared" si="70"/>
        <v>3871.9799800000001</v>
      </c>
      <c r="L387" s="11">
        <f t="shared" si="67"/>
        <v>4080.110107</v>
      </c>
      <c r="M387" s="11">
        <f t="shared" si="66"/>
        <v>3839.5</v>
      </c>
      <c r="N387" s="11">
        <f t="shared" si="66"/>
        <v>4076.6000979999999</v>
      </c>
      <c r="O387" s="11">
        <f t="shared" si="68"/>
        <v>3970.1499020000001</v>
      </c>
      <c r="P387" s="11">
        <f t="shared" si="68"/>
        <v>4109.3100590000004</v>
      </c>
      <c r="Q387" s="11">
        <f t="shared" si="68"/>
        <v>4169.4799800000001</v>
      </c>
      <c r="R387" s="11">
        <f t="shared" si="68"/>
        <v>4179.830078</v>
      </c>
      <c r="S387" s="11">
        <f t="shared" si="68"/>
        <v>4450.3798829999996</v>
      </c>
      <c r="T387" s="11">
        <f t="shared" si="68"/>
        <v>4588.9599609999996</v>
      </c>
      <c r="U387" s="12" cm="1">
        <f t="array" ref="U387">quota_mese*SUMPRODUCT(1/C387:T387)</f>
        <v>36.64533619747889</v>
      </c>
      <c r="V387" s="13">
        <f t="shared" ref="V387:V393" si="74">U387*T387</f>
        <v>168163.98056761461</v>
      </c>
      <c r="W387" s="14">
        <f t="shared" ref="W387:W393" si="75">V387/capitale -1</f>
        <v>0.12109320378409727</v>
      </c>
      <c r="X387" s="13">
        <f t="shared" si="71"/>
        <v>157373.90166190214</v>
      </c>
      <c r="Y387" s="14">
        <f t="shared" ref="Y387:Y393" si="76">X387/capitale -1</f>
        <v>4.9159344412680994E-2</v>
      </c>
      <c r="Z387" s="6" t="str">
        <f t="shared" si="72"/>
        <v>Il PAC conviene</v>
      </c>
    </row>
    <row r="388" spans="1:26" x14ac:dyDescent="0.25">
      <c r="A388" s="7">
        <v>44651</v>
      </c>
      <c r="B388" s="8">
        <v>4530.4101559999999</v>
      </c>
      <c r="C388" s="11">
        <f t="shared" si="69"/>
        <v>4530.4101559999999</v>
      </c>
      <c r="D388" s="11">
        <f t="shared" si="73"/>
        <v>4131.9301759999998</v>
      </c>
      <c r="E388" s="11">
        <f t="shared" si="73"/>
        <v>4132.1499020000001</v>
      </c>
      <c r="F388" s="11">
        <f t="shared" si="73"/>
        <v>3785.3798830000001</v>
      </c>
      <c r="G388" s="11">
        <f t="shared" si="70"/>
        <v>4130.2900390000004</v>
      </c>
      <c r="H388" s="11">
        <f t="shared" si="70"/>
        <v>3955</v>
      </c>
      <c r="I388" s="11">
        <f t="shared" si="70"/>
        <v>3585.6201169999999</v>
      </c>
      <c r="J388" s="11">
        <f t="shared" si="70"/>
        <v>3871.9799800000001</v>
      </c>
      <c r="K388" s="11">
        <f t="shared" si="70"/>
        <v>4080.110107</v>
      </c>
      <c r="L388" s="11">
        <f t="shared" si="67"/>
        <v>3839.5</v>
      </c>
      <c r="M388" s="11">
        <f t="shared" si="66"/>
        <v>4076.6000979999999</v>
      </c>
      <c r="N388" s="11">
        <f t="shared" si="66"/>
        <v>3970.1499020000001</v>
      </c>
      <c r="O388" s="11">
        <f t="shared" si="68"/>
        <v>4109.3100590000004</v>
      </c>
      <c r="P388" s="11">
        <f t="shared" si="68"/>
        <v>4169.4799800000001</v>
      </c>
      <c r="Q388" s="11">
        <f t="shared" si="68"/>
        <v>4179.830078</v>
      </c>
      <c r="R388" s="11">
        <f t="shared" si="68"/>
        <v>4450.3798829999996</v>
      </c>
      <c r="S388" s="11">
        <f t="shared" si="68"/>
        <v>4588.9599609999996</v>
      </c>
      <c r="T388" s="11">
        <f t="shared" si="68"/>
        <v>4507.6601559999999</v>
      </c>
      <c r="U388" s="12" cm="1">
        <f t="array" ref="U388">quota_mese*SUMPRODUCT(1/C388:T388)</f>
        <v>36.588817539809924</v>
      </c>
      <c r="V388" s="13">
        <f t="shared" si="74"/>
        <v>164929.95497935513</v>
      </c>
      <c r="W388" s="14">
        <f t="shared" si="75"/>
        <v>9.9533033195700948E-2</v>
      </c>
      <c r="X388" s="13">
        <f t="shared" si="71"/>
        <v>149246.75694197786</v>
      </c>
      <c r="Y388" s="14">
        <f t="shared" si="76"/>
        <v>-5.0216203868143072E-3</v>
      </c>
      <c r="Z388" s="6" t="str">
        <f t="shared" si="72"/>
        <v>Il PAC conviene</v>
      </c>
    </row>
    <row r="389" spans="1:26" x14ac:dyDescent="0.25">
      <c r="A389" s="7">
        <v>44681</v>
      </c>
      <c r="B389" s="8">
        <v>4131.9301759999998</v>
      </c>
      <c r="C389" s="11">
        <f t="shared" si="69"/>
        <v>4131.9301759999998</v>
      </c>
      <c r="D389" s="11">
        <f t="shared" si="73"/>
        <v>4132.1499020000001</v>
      </c>
      <c r="E389" s="11">
        <f t="shared" si="73"/>
        <v>3785.3798830000001</v>
      </c>
      <c r="F389" s="11">
        <f t="shared" si="73"/>
        <v>4130.2900390000004</v>
      </c>
      <c r="G389" s="11">
        <f t="shared" si="70"/>
        <v>3955</v>
      </c>
      <c r="H389" s="11">
        <f t="shared" si="70"/>
        <v>3585.6201169999999</v>
      </c>
      <c r="I389" s="11">
        <f t="shared" si="70"/>
        <v>3871.9799800000001</v>
      </c>
      <c r="J389" s="11">
        <f t="shared" si="70"/>
        <v>4080.110107</v>
      </c>
      <c r="K389" s="11">
        <f t="shared" si="70"/>
        <v>3839.5</v>
      </c>
      <c r="L389" s="11">
        <f t="shared" si="67"/>
        <v>4076.6000979999999</v>
      </c>
      <c r="M389" s="11">
        <f t="shared" si="67"/>
        <v>3970.1499020000001</v>
      </c>
      <c r="N389" s="11">
        <f t="shared" si="67"/>
        <v>4109.3100590000004</v>
      </c>
      <c r="O389" s="11">
        <f t="shared" si="68"/>
        <v>4169.4799800000001</v>
      </c>
      <c r="P389" s="11">
        <f t="shared" si="68"/>
        <v>4179.830078</v>
      </c>
      <c r="Q389" s="11">
        <f t="shared" si="68"/>
        <v>4450.3798829999996</v>
      </c>
      <c r="R389" s="11">
        <f t="shared" si="68"/>
        <v>4588.9599609999996</v>
      </c>
      <c r="S389" s="11">
        <f t="shared" si="68"/>
        <v>4507.6601559999999</v>
      </c>
      <c r="T389" s="11">
        <f t="shared" si="68"/>
        <v>4288.0498049999997</v>
      </c>
      <c r="U389" s="12" cm="1">
        <f t="array" ref="U389">quota_mese*SUMPRODUCT(1/C389:T389)</f>
        <v>36.692781540530582</v>
      </c>
      <c r="V389" s="13">
        <f t="shared" si="74"/>
        <v>157340.47472977976</v>
      </c>
      <c r="W389" s="14">
        <f t="shared" si="75"/>
        <v>4.8936498198531631E-2</v>
      </c>
      <c r="X389" s="13">
        <f t="shared" si="71"/>
        <v>155667.55568281896</v>
      </c>
      <c r="Y389" s="14">
        <f t="shared" si="76"/>
        <v>3.7783704552126318E-2</v>
      </c>
      <c r="Z389" s="6" t="str">
        <f t="shared" si="72"/>
        <v>In Linea</v>
      </c>
    </row>
    <row r="390" spans="1:26" x14ac:dyDescent="0.25">
      <c r="A390" s="7">
        <v>44712</v>
      </c>
      <c r="B390" s="8">
        <v>4132.1499020000001</v>
      </c>
      <c r="C390" s="11">
        <f t="shared" si="69"/>
        <v>4132.1499020000001</v>
      </c>
      <c r="D390" s="11">
        <f t="shared" si="73"/>
        <v>3785.3798830000001</v>
      </c>
      <c r="E390" s="11">
        <f t="shared" si="73"/>
        <v>4130.2900390000004</v>
      </c>
      <c r="F390" s="11">
        <f t="shared" si="73"/>
        <v>3955</v>
      </c>
      <c r="G390" s="11">
        <f t="shared" si="70"/>
        <v>3585.6201169999999</v>
      </c>
      <c r="H390" s="11">
        <f t="shared" si="70"/>
        <v>3871.9799800000001</v>
      </c>
      <c r="I390" s="11">
        <f t="shared" si="70"/>
        <v>4080.110107</v>
      </c>
      <c r="J390" s="11">
        <f t="shared" si="70"/>
        <v>3839.5</v>
      </c>
      <c r="K390" s="11">
        <f t="shared" si="70"/>
        <v>4076.6000979999999</v>
      </c>
      <c r="L390" s="11">
        <f t="shared" si="70"/>
        <v>3970.1499020000001</v>
      </c>
      <c r="M390" s="11">
        <f t="shared" si="70"/>
        <v>4109.3100590000004</v>
      </c>
      <c r="N390" s="11">
        <f t="shared" si="70"/>
        <v>4169.4799800000001</v>
      </c>
      <c r="O390" s="11">
        <f t="shared" si="68"/>
        <v>4179.830078</v>
      </c>
      <c r="P390" s="11">
        <f t="shared" si="68"/>
        <v>4450.3798829999996</v>
      </c>
      <c r="Q390" s="11">
        <f t="shared" si="68"/>
        <v>4588.9599609999996</v>
      </c>
      <c r="R390" s="11">
        <f t="shared" si="68"/>
        <v>4507.6601559999999</v>
      </c>
      <c r="S390" s="11">
        <f t="shared" si="68"/>
        <v>4288.0498049999997</v>
      </c>
      <c r="T390" s="11">
        <f t="shared" si="68"/>
        <v>4193.7998049999997</v>
      </c>
      <c r="U390" s="12" cm="1">
        <f t="array" ref="U390">quota_mese*SUMPRODUCT(1/C390:T390)</f>
        <v>36.663028209330143</v>
      </c>
      <c r="V390" s="13">
        <f t="shared" si="74"/>
        <v>153757.40055499825</v>
      </c>
      <c r="W390" s="14">
        <f t="shared" si="75"/>
        <v>2.5049337033321795E-2</v>
      </c>
      <c r="X390" s="13">
        <f t="shared" si="71"/>
        <v>152237.93561930658</v>
      </c>
      <c r="Y390" s="14">
        <f t="shared" si="76"/>
        <v>1.4919570795377091E-2</v>
      </c>
      <c r="Z390" s="6" t="str">
        <f t="shared" si="72"/>
        <v>In Linea</v>
      </c>
    </row>
    <row r="391" spans="1:26" x14ac:dyDescent="0.25">
      <c r="A391" s="7">
        <v>44742</v>
      </c>
      <c r="B391" s="8">
        <v>3785.3798830000001</v>
      </c>
      <c r="C391" s="11">
        <f t="shared" si="69"/>
        <v>3785.3798830000001</v>
      </c>
      <c r="D391" s="11">
        <f t="shared" si="73"/>
        <v>4130.2900390000004</v>
      </c>
      <c r="E391" s="11">
        <f t="shared" si="73"/>
        <v>3955</v>
      </c>
      <c r="F391" s="11">
        <f t="shared" si="73"/>
        <v>3585.6201169999999</v>
      </c>
      <c r="G391" s="11">
        <f t="shared" si="70"/>
        <v>3871.9799800000001</v>
      </c>
      <c r="H391" s="11">
        <f t="shared" si="70"/>
        <v>4080.110107</v>
      </c>
      <c r="I391" s="11">
        <f t="shared" si="70"/>
        <v>3839.5</v>
      </c>
      <c r="J391" s="11">
        <f t="shared" si="70"/>
        <v>4076.6000979999999</v>
      </c>
      <c r="K391" s="11">
        <f t="shared" si="70"/>
        <v>3970.1499020000001</v>
      </c>
      <c r="L391" s="11">
        <f t="shared" si="70"/>
        <v>4109.3100590000004</v>
      </c>
      <c r="M391" s="11">
        <f t="shared" si="70"/>
        <v>4169.4799800000001</v>
      </c>
      <c r="N391" s="11">
        <f t="shared" si="70"/>
        <v>4179.830078</v>
      </c>
      <c r="O391" s="11">
        <f t="shared" si="68"/>
        <v>4450.3798829999996</v>
      </c>
      <c r="P391" s="11">
        <f t="shared" si="68"/>
        <v>4588.9599609999996</v>
      </c>
      <c r="Q391" s="11">
        <f t="shared" si="68"/>
        <v>4507.6601559999999</v>
      </c>
      <c r="R391" s="11">
        <f t="shared" si="68"/>
        <v>4288.0498049999997</v>
      </c>
      <c r="S391" s="11">
        <f t="shared" si="68"/>
        <v>4193.7998049999997</v>
      </c>
      <c r="T391" s="11">
        <f t="shared" si="68"/>
        <v>4567.7998049999997</v>
      </c>
      <c r="U391" s="12" cm="1">
        <f t="array" ref="U391">quota_mese*SUMPRODUCT(1/C391:T391)</f>
        <v>36.470686599792607</v>
      </c>
      <c r="V391" s="13">
        <f t="shared" si="74"/>
        <v>166590.79513874877</v>
      </c>
      <c r="W391" s="14">
        <f t="shared" si="75"/>
        <v>0.11060530092499188</v>
      </c>
      <c r="X391" s="13">
        <f t="shared" si="71"/>
        <v>181004.28277412071</v>
      </c>
      <c r="Y391" s="14">
        <f t="shared" si="76"/>
        <v>0.20669521849413819</v>
      </c>
      <c r="Z391" s="6" t="str">
        <f t="shared" si="72"/>
        <v>Il PAC NON conviene</v>
      </c>
    </row>
    <row r="392" spans="1:26" x14ac:dyDescent="0.25">
      <c r="A392" s="7">
        <v>44773</v>
      </c>
      <c r="B392" s="8">
        <v>4130.2900390000004</v>
      </c>
      <c r="C392" s="11">
        <f t="shared" si="69"/>
        <v>4130.2900390000004</v>
      </c>
      <c r="D392" s="11">
        <f t="shared" si="73"/>
        <v>3955</v>
      </c>
      <c r="E392" s="11">
        <f t="shared" si="73"/>
        <v>3585.6201169999999</v>
      </c>
      <c r="F392" s="11">
        <f t="shared" si="73"/>
        <v>3871.9799800000001</v>
      </c>
      <c r="G392" s="11">
        <f t="shared" si="70"/>
        <v>4080.110107</v>
      </c>
      <c r="H392" s="11">
        <f t="shared" si="70"/>
        <v>3839.5</v>
      </c>
      <c r="I392" s="11">
        <f t="shared" si="70"/>
        <v>4076.6000979999999</v>
      </c>
      <c r="J392" s="11">
        <f t="shared" si="70"/>
        <v>3970.1499020000001</v>
      </c>
      <c r="K392" s="11">
        <f t="shared" si="70"/>
        <v>4109.3100590000004</v>
      </c>
      <c r="L392" s="11">
        <f t="shared" si="70"/>
        <v>4169.4799800000001</v>
      </c>
      <c r="M392" s="11">
        <f t="shared" si="70"/>
        <v>4179.830078</v>
      </c>
      <c r="N392" s="11">
        <f t="shared" si="70"/>
        <v>4450.3798829999996</v>
      </c>
      <c r="O392" s="11">
        <f t="shared" si="68"/>
        <v>4588.9599609999996</v>
      </c>
      <c r="P392" s="11">
        <f t="shared" si="68"/>
        <v>4507.6601559999999</v>
      </c>
      <c r="Q392" s="11">
        <f t="shared" si="68"/>
        <v>4288.0498049999997</v>
      </c>
      <c r="R392" s="11">
        <f t="shared" si="68"/>
        <v>4193.7998049999997</v>
      </c>
      <c r="S392" s="11">
        <f t="shared" si="68"/>
        <v>4567.7998049999997</v>
      </c>
      <c r="T392" s="11">
        <f t="shared" si="68"/>
        <v>4769.830078</v>
      </c>
      <c r="U392" s="12" cm="1">
        <f t="array" ref="U392">quota_mese*SUMPRODUCT(1/C392:T392)</f>
        <v>36.016326563417877</v>
      </c>
      <c r="V392" s="13">
        <f t="shared" si="74"/>
        <v>171791.75774126095</v>
      </c>
      <c r="W392" s="14">
        <f t="shared" si="75"/>
        <v>0.14527838494173961</v>
      </c>
      <c r="X392" s="13">
        <f t="shared" si="71"/>
        <v>173226.21533698056</v>
      </c>
      <c r="Y392" s="14">
        <f t="shared" si="76"/>
        <v>0.1548414355798704</v>
      </c>
      <c r="Z392" s="6" t="str">
        <f t="shared" si="72"/>
        <v>In Linea</v>
      </c>
    </row>
    <row r="393" spans="1:26" x14ac:dyDescent="0.25">
      <c r="A393" s="7">
        <v>44804</v>
      </c>
      <c r="B393" s="8">
        <v>3955</v>
      </c>
      <c r="C393" s="11">
        <f t="shared" si="69"/>
        <v>3955</v>
      </c>
      <c r="D393" s="11">
        <f t="shared" si="73"/>
        <v>3585.6201169999999</v>
      </c>
      <c r="E393" s="11">
        <f t="shared" si="73"/>
        <v>3871.9799800000001</v>
      </c>
      <c r="F393" s="11">
        <f t="shared" si="73"/>
        <v>4080.110107</v>
      </c>
      <c r="G393" s="11">
        <f t="shared" si="70"/>
        <v>3839.5</v>
      </c>
      <c r="H393" s="11">
        <f t="shared" si="70"/>
        <v>4076.6000979999999</v>
      </c>
      <c r="I393" s="11">
        <f t="shared" si="70"/>
        <v>3970.1499020000001</v>
      </c>
      <c r="J393" s="11">
        <f t="shared" si="70"/>
        <v>4109.3100590000004</v>
      </c>
      <c r="K393" s="11">
        <f t="shared" si="70"/>
        <v>4169.4799800000001</v>
      </c>
      <c r="L393" s="11">
        <f t="shared" si="70"/>
        <v>4179.830078</v>
      </c>
      <c r="M393" s="11">
        <f t="shared" si="70"/>
        <v>4450.3798829999996</v>
      </c>
      <c r="N393" s="11">
        <f t="shared" si="70"/>
        <v>4588.9599609999996</v>
      </c>
      <c r="O393" s="11">
        <f t="shared" si="68"/>
        <v>4507.6601559999999</v>
      </c>
      <c r="P393" s="11">
        <f t="shared" si="68"/>
        <v>4288.0498049999997</v>
      </c>
      <c r="Q393" s="11">
        <f t="shared" si="68"/>
        <v>4193.7998049999997</v>
      </c>
      <c r="R393" s="11">
        <f t="shared" si="68"/>
        <v>4567.7998049999997</v>
      </c>
      <c r="S393" s="11">
        <f t="shared" si="68"/>
        <v>4769.830078</v>
      </c>
      <c r="T393" s="11">
        <f t="shared" si="68"/>
        <v>4845.6499020000001</v>
      </c>
      <c r="U393" s="12" cm="1">
        <f t="array" ref="U393">quota_mese*SUMPRODUCT(1/C393:T393)</f>
        <v>35.718467554455572</v>
      </c>
      <c r="V393" s="13">
        <f t="shared" si="74"/>
        <v>173079.18880483782</v>
      </c>
      <c r="W393" s="14">
        <f t="shared" si="75"/>
        <v>0.15386125869891876</v>
      </c>
      <c r="X393" s="13">
        <f t="shared" si="71"/>
        <v>183779.38945638432</v>
      </c>
      <c r="Y393" s="14">
        <f t="shared" si="76"/>
        <v>0.22519592970922875</v>
      </c>
      <c r="Z393" s="6" t="str">
        <f t="shared" si="72"/>
        <v>Il PAC NON conviene</v>
      </c>
    </row>
    <row r="394" spans="1:26" x14ac:dyDescent="0.25">
      <c r="A394" s="7">
        <v>44834</v>
      </c>
      <c r="B394" s="8">
        <v>3585.6201169999999</v>
      </c>
      <c r="C394" s="11">
        <f t="shared" si="69"/>
        <v>3585.6201169999999</v>
      </c>
      <c r="D394" s="11">
        <f t="shared" si="73"/>
        <v>3871.9799800000001</v>
      </c>
      <c r="E394" s="11">
        <f t="shared" si="73"/>
        <v>4080.110107</v>
      </c>
      <c r="F394" s="11">
        <f t="shared" si="73"/>
        <v>3839.5</v>
      </c>
      <c r="G394" s="11">
        <f t="shared" si="70"/>
        <v>4076.6000979999999</v>
      </c>
      <c r="H394" s="11">
        <f t="shared" si="70"/>
        <v>3970.1499020000001</v>
      </c>
      <c r="I394" s="11">
        <f t="shared" si="70"/>
        <v>4109.3100590000004</v>
      </c>
      <c r="J394" s="11">
        <f t="shared" si="70"/>
        <v>4169.4799800000001</v>
      </c>
      <c r="K394" s="11">
        <f t="shared" si="70"/>
        <v>4179.830078</v>
      </c>
      <c r="L394" s="11">
        <f t="shared" si="70"/>
        <v>4450.3798829999996</v>
      </c>
      <c r="M394" s="11">
        <f t="shared" si="70"/>
        <v>4588.9599609999996</v>
      </c>
      <c r="N394" s="11">
        <f t="shared" si="70"/>
        <v>4507.6601559999999</v>
      </c>
      <c r="O394" s="11">
        <f t="shared" si="68"/>
        <v>4288.0498049999997</v>
      </c>
      <c r="P394" s="11">
        <f t="shared" si="68"/>
        <v>4193.7998049999997</v>
      </c>
      <c r="Q394" s="11">
        <f t="shared" si="68"/>
        <v>4567.7998049999997</v>
      </c>
      <c r="R394" s="11">
        <f t="shared" si="68"/>
        <v>4769.830078</v>
      </c>
      <c r="S394" s="11">
        <f t="shared" si="68"/>
        <v>4845.6499020000001</v>
      </c>
      <c r="T394" s="11">
        <f t="shared" si="68"/>
        <v>5096.2700199999999</v>
      </c>
      <c r="U394" s="12" cm="1">
        <f t="array" ref="U394">quota_mese*SUMPRODUCT(1/C394:T394)</f>
        <v>35.246612898728849</v>
      </c>
      <c r="V394" s="13">
        <f t="shared" ref="V394:V399" si="77">U394*T394</f>
        <v>179626.25662233713</v>
      </c>
      <c r="W394" s="14">
        <f t="shared" ref="W394:W399" si="78">V394/capitale -1</f>
        <v>0.19750837748224748</v>
      </c>
      <c r="X394" s="13">
        <f t="shared" si="71"/>
        <v>213196.17752468114</v>
      </c>
      <c r="Y394" s="14">
        <f t="shared" ref="Y394:Y399" si="79">X394/capitale -1</f>
        <v>0.42130785016454086</v>
      </c>
      <c r="Z394" s="6" t="str">
        <f t="shared" si="72"/>
        <v>Il PAC NON conviene</v>
      </c>
    </row>
    <row r="395" spans="1:26" x14ac:dyDescent="0.25">
      <c r="A395" s="7">
        <v>44865</v>
      </c>
      <c r="B395" s="8">
        <v>3871.9799800000001</v>
      </c>
      <c r="C395" s="11">
        <f t="shared" si="69"/>
        <v>3871.9799800000001</v>
      </c>
      <c r="D395" s="11">
        <f t="shared" si="73"/>
        <v>4080.110107</v>
      </c>
      <c r="E395" s="11">
        <f t="shared" si="73"/>
        <v>3839.5</v>
      </c>
      <c r="F395" s="11">
        <f t="shared" si="73"/>
        <v>4076.6000979999999</v>
      </c>
      <c r="G395" s="11">
        <f t="shared" si="70"/>
        <v>3970.1499020000001</v>
      </c>
      <c r="H395" s="11">
        <f t="shared" si="70"/>
        <v>4109.3100590000004</v>
      </c>
      <c r="I395" s="11">
        <f t="shared" si="70"/>
        <v>4169.4799800000001</v>
      </c>
      <c r="J395" s="11">
        <f t="shared" si="70"/>
        <v>4179.830078</v>
      </c>
      <c r="K395" s="11">
        <f t="shared" si="70"/>
        <v>4450.3798829999996</v>
      </c>
      <c r="L395" s="11">
        <f t="shared" si="70"/>
        <v>4588.9599609999996</v>
      </c>
      <c r="M395" s="11">
        <f t="shared" si="70"/>
        <v>4507.6601559999999</v>
      </c>
      <c r="N395" s="11">
        <f t="shared" si="70"/>
        <v>4288.0498049999997</v>
      </c>
      <c r="O395" s="11">
        <f t="shared" si="68"/>
        <v>4193.7998049999997</v>
      </c>
      <c r="P395" s="11">
        <f t="shared" si="68"/>
        <v>4567.7998049999997</v>
      </c>
      <c r="Q395" s="11">
        <f t="shared" si="68"/>
        <v>4769.830078</v>
      </c>
      <c r="R395" s="11">
        <f t="shared" si="68"/>
        <v>4845.6499020000001</v>
      </c>
      <c r="S395" s="11">
        <f t="shared" si="68"/>
        <v>5096.2700199999999</v>
      </c>
      <c r="T395" s="11">
        <f t="shared" si="68"/>
        <v>5254.3500979999999</v>
      </c>
      <c r="U395" s="12" cm="1">
        <f t="array" ref="U395">quota_mese*SUMPRODUCT(1/C395:T395)</f>
        <v>34.50850213202817</v>
      </c>
      <c r="V395" s="13">
        <f t="shared" si="77"/>
        <v>181319.75155925541</v>
      </c>
      <c r="W395" s="14">
        <f t="shared" si="78"/>
        <v>0.20879834372836936</v>
      </c>
      <c r="X395" s="13">
        <f t="shared" si="71"/>
        <v>203552.83828197891</v>
      </c>
      <c r="Y395" s="14">
        <f t="shared" si="79"/>
        <v>0.3570189218798594</v>
      </c>
      <c r="Z395" s="6" t="str">
        <f t="shared" si="72"/>
        <v>Il PAC NON conviene</v>
      </c>
    </row>
    <row r="396" spans="1:26" x14ac:dyDescent="0.25">
      <c r="A396" s="7">
        <v>44895</v>
      </c>
      <c r="B396" s="8">
        <v>4080.110107</v>
      </c>
      <c r="C396" s="11">
        <f t="shared" si="69"/>
        <v>4080.110107</v>
      </c>
      <c r="D396" s="11">
        <f t="shared" si="73"/>
        <v>3839.5</v>
      </c>
      <c r="E396" s="11">
        <f t="shared" si="73"/>
        <v>4076.6000979999999</v>
      </c>
      <c r="F396" s="11">
        <f t="shared" si="73"/>
        <v>3970.1499020000001</v>
      </c>
      <c r="G396" s="11">
        <f t="shared" si="70"/>
        <v>4109.3100590000004</v>
      </c>
      <c r="H396" s="11">
        <f t="shared" si="70"/>
        <v>4169.4799800000001</v>
      </c>
      <c r="I396" s="11">
        <f t="shared" si="70"/>
        <v>4179.830078</v>
      </c>
      <c r="J396" s="11">
        <f t="shared" si="70"/>
        <v>4450.3798829999996</v>
      </c>
      <c r="K396" s="11">
        <f t="shared" si="70"/>
        <v>4588.9599609999996</v>
      </c>
      <c r="L396" s="11">
        <f t="shared" si="70"/>
        <v>4507.6601559999999</v>
      </c>
      <c r="M396" s="11">
        <f t="shared" si="70"/>
        <v>4288.0498049999997</v>
      </c>
      <c r="N396" s="11">
        <f t="shared" si="70"/>
        <v>4193.7998049999997</v>
      </c>
      <c r="O396" s="11">
        <f t="shared" si="68"/>
        <v>4567.7998049999997</v>
      </c>
      <c r="P396" s="11">
        <f t="shared" si="68"/>
        <v>4769.830078</v>
      </c>
      <c r="Q396" s="11">
        <f t="shared" si="68"/>
        <v>4845.6499020000001</v>
      </c>
      <c r="R396" s="11">
        <f t="shared" si="68"/>
        <v>5096.2700199999999</v>
      </c>
      <c r="S396" s="11">
        <f t="shared" si="68"/>
        <v>5254.3500979999999</v>
      </c>
      <c r="T396" s="11">
        <f t="shared" si="68"/>
        <v>5035.6899409999996</v>
      </c>
      <c r="U396" s="12" cm="1">
        <f t="array" ref="U396">quota_mese*SUMPRODUCT(1/C396:T396)</f>
        <v>34.011141483293088</v>
      </c>
      <c r="V396" s="13">
        <f t="shared" si="77"/>
        <v>171269.56304934682</v>
      </c>
      <c r="W396" s="14">
        <f t="shared" si="78"/>
        <v>0.14179708699564553</v>
      </c>
      <c r="X396" s="13">
        <f t="shared" si="71"/>
        <v>185130.66347255808</v>
      </c>
      <c r="Y396" s="14">
        <f t="shared" si="79"/>
        <v>0.23420442315038725</v>
      </c>
      <c r="Z396" s="6" t="str">
        <f t="shared" si="72"/>
        <v>Il PAC NON conviene</v>
      </c>
    </row>
    <row r="397" spans="1:26" x14ac:dyDescent="0.25">
      <c r="A397" s="7">
        <v>44926</v>
      </c>
      <c r="B397" s="8">
        <v>3839.5</v>
      </c>
      <c r="C397" s="11">
        <f t="shared" si="69"/>
        <v>3839.5</v>
      </c>
      <c r="D397" s="11">
        <f t="shared" si="73"/>
        <v>4076.6000979999999</v>
      </c>
      <c r="E397" s="11">
        <f t="shared" si="73"/>
        <v>3970.1499020000001</v>
      </c>
      <c r="F397" s="11">
        <f t="shared" si="73"/>
        <v>4109.3100590000004</v>
      </c>
      <c r="G397" s="11">
        <f t="shared" si="70"/>
        <v>4169.4799800000001</v>
      </c>
      <c r="H397" s="11">
        <f t="shared" si="70"/>
        <v>4179.830078</v>
      </c>
      <c r="I397" s="11">
        <f t="shared" si="70"/>
        <v>4450.3798829999996</v>
      </c>
      <c r="J397" s="11">
        <f t="shared" si="70"/>
        <v>4588.9599609999996</v>
      </c>
      <c r="K397" s="11">
        <f t="shared" si="70"/>
        <v>4507.6601559999999</v>
      </c>
      <c r="L397" s="11">
        <f t="shared" si="70"/>
        <v>4288.0498049999997</v>
      </c>
      <c r="M397" s="11">
        <f t="shared" si="70"/>
        <v>4193.7998049999997</v>
      </c>
      <c r="N397" s="11">
        <f t="shared" si="70"/>
        <v>4567.7998049999997</v>
      </c>
      <c r="O397" s="11">
        <f t="shared" si="68"/>
        <v>4769.830078</v>
      </c>
      <c r="P397" s="11">
        <f t="shared" si="68"/>
        <v>4845.6499020000001</v>
      </c>
      <c r="Q397" s="11">
        <f t="shared" si="68"/>
        <v>5096.2700199999999</v>
      </c>
      <c r="R397" s="11">
        <f t="shared" si="68"/>
        <v>5254.3500979999999</v>
      </c>
      <c r="S397" s="11">
        <f t="shared" si="68"/>
        <v>5035.6899409999996</v>
      </c>
      <c r="T397" s="11">
        <f t="shared" si="68"/>
        <v>5277.5097660000001</v>
      </c>
      <c r="U397" s="12" cm="1">
        <f t="array" ref="U397">quota_mese*SUMPRODUCT(1/C397:T397)</f>
        <v>33.547740495503234</v>
      </c>
      <c r="V397" s="13">
        <f t="shared" si="77"/>
        <v>177048.528092252</v>
      </c>
      <c r="W397" s="14">
        <f t="shared" si="78"/>
        <v>0.18032352061501333</v>
      </c>
      <c r="X397" s="13">
        <f t="shared" si="71"/>
        <v>206179.57153275167</v>
      </c>
      <c r="Y397" s="14">
        <f t="shared" si="79"/>
        <v>0.37453047688501107</v>
      </c>
      <c r="Z397" s="6" t="str">
        <f t="shared" si="72"/>
        <v>Il PAC NON conviene</v>
      </c>
    </row>
    <row r="398" spans="1:26" x14ac:dyDescent="0.25">
      <c r="A398" s="7">
        <v>44957</v>
      </c>
      <c r="B398" s="8">
        <v>4076.6000979999999</v>
      </c>
      <c r="C398" s="11">
        <f t="shared" si="69"/>
        <v>4076.6000979999999</v>
      </c>
      <c r="D398" s="11">
        <f t="shared" si="73"/>
        <v>3970.1499020000001</v>
      </c>
      <c r="E398" s="11">
        <f t="shared" si="73"/>
        <v>4109.3100590000004</v>
      </c>
      <c r="F398" s="11">
        <f t="shared" si="73"/>
        <v>4169.4799800000001</v>
      </c>
      <c r="G398" s="11">
        <f t="shared" si="70"/>
        <v>4179.830078</v>
      </c>
      <c r="H398" s="11">
        <f t="shared" si="70"/>
        <v>4450.3798829999996</v>
      </c>
      <c r="I398" s="11">
        <f t="shared" si="70"/>
        <v>4588.9599609999996</v>
      </c>
      <c r="J398" s="11">
        <f t="shared" si="70"/>
        <v>4507.6601559999999</v>
      </c>
      <c r="K398" s="11">
        <f t="shared" si="70"/>
        <v>4288.0498049999997</v>
      </c>
      <c r="L398" s="11">
        <f t="shared" si="70"/>
        <v>4193.7998049999997</v>
      </c>
      <c r="M398" s="11">
        <f t="shared" si="70"/>
        <v>4567.7998049999997</v>
      </c>
      <c r="N398" s="11">
        <f t="shared" si="70"/>
        <v>4769.830078</v>
      </c>
      <c r="O398" s="11">
        <f t="shared" si="68"/>
        <v>4845.6499020000001</v>
      </c>
      <c r="P398" s="11">
        <f t="shared" si="68"/>
        <v>5096.2700199999999</v>
      </c>
      <c r="Q398" s="11">
        <f t="shared" si="68"/>
        <v>5254.3500979999999</v>
      </c>
      <c r="R398" s="11">
        <f t="shared" si="68"/>
        <v>5035.6899409999996</v>
      </c>
      <c r="S398" s="11">
        <f t="shared" si="68"/>
        <v>5277.5097660000001</v>
      </c>
      <c r="T398" s="11">
        <f t="shared" si="68"/>
        <v>5460.4799800000001</v>
      </c>
      <c r="U398" s="12" cm="1">
        <f t="array" ref="U398">quota_mese*SUMPRODUCT(1/C398:T398)</f>
        <v>32.90343636732625</v>
      </c>
      <c r="V398" s="13">
        <f t="shared" si="77"/>
        <v>179668.55555698893</v>
      </c>
      <c r="W398" s="14">
        <f t="shared" si="78"/>
        <v>0.19779037037992619</v>
      </c>
      <c r="X398" s="13">
        <f t="shared" si="71"/>
        <v>200920.36925619483</v>
      </c>
      <c r="Y398" s="14">
        <f t="shared" si="79"/>
        <v>0.33946912837463228</v>
      </c>
      <c r="Z398" s="6" t="str">
        <f t="shared" si="72"/>
        <v>Il PAC NON conviene</v>
      </c>
    </row>
    <row r="399" spans="1:26" x14ac:dyDescent="0.25">
      <c r="A399" s="7">
        <v>44985</v>
      </c>
      <c r="B399" s="8">
        <v>3970.1499020000001</v>
      </c>
      <c r="C399" s="11">
        <f t="shared" si="69"/>
        <v>3970.1499020000001</v>
      </c>
      <c r="D399" s="11">
        <f t="shared" si="73"/>
        <v>4109.3100590000004</v>
      </c>
      <c r="E399" s="11">
        <f t="shared" si="73"/>
        <v>4169.4799800000001</v>
      </c>
      <c r="F399" s="11">
        <f t="shared" si="73"/>
        <v>4179.830078</v>
      </c>
      <c r="G399" s="11">
        <f t="shared" si="70"/>
        <v>4450.3798829999996</v>
      </c>
      <c r="H399" s="11">
        <f t="shared" si="70"/>
        <v>4588.9599609999996</v>
      </c>
      <c r="I399" s="11">
        <f t="shared" si="70"/>
        <v>4507.6601559999999</v>
      </c>
      <c r="J399" s="11">
        <f t="shared" si="70"/>
        <v>4288.0498049999997</v>
      </c>
      <c r="K399" s="11">
        <f t="shared" si="70"/>
        <v>4193.7998049999997</v>
      </c>
      <c r="L399" s="11">
        <f t="shared" si="70"/>
        <v>4567.7998049999997</v>
      </c>
      <c r="M399" s="11">
        <f t="shared" si="70"/>
        <v>4769.830078</v>
      </c>
      <c r="N399" s="11">
        <f t="shared" si="70"/>
        <v>4845.6499020000001</v>
      </c>
      <c r="O399" s="11">
        <f t="shared" si="68"/>
        <v>5096.2700199999999</v>
      </c>
      <c r="P399" s="11">
        <f t="shared" si="68"/>
        <v>5254.3500979999999</v>
      </c>
      <c r="Q399" s="11">
        <f t="shared" si="68"/>
        <v>5035.6899409999996</v>
      </c>
      <c r="R399" s="11">
        <f t="shared" si="68"/>
        <v>5277.5097660000001</v>
      </c>
      <c r="S399" s="11">
        <f t="shared" si="68"/>
        <v>5460.4799800000001</v>
      </c>
      <c r="T399" s="11">
        <f t="shared" si="68"/>
        <v>5599.9702150000003</v>
      </c>
      <c r="U399" s="12" cm="1">
        <f t="array" ref="U399">quota_mese*SUMPRODUCT(1/C399:T399)</f>
        <v>32.347352419989747</v>
      </c>
      <c r="V399" s="13">
        <f t="shared" si="77"/>
        <v>181144.21008605076</v>
      </c>
      <c r="W399" s="14">
        <f t="shared" si="78"/>
        <v>0.20762806724033833</v>
      </c>
      <c r="X399" s="13">
        <f t="shared" si="71"/>
        <v>211577.78748526459</v>
      </c>
      <c r="Y399" s="14">
        <f t="shared" si="79"/>
        <v>0.41051858323509727</v>
      </c>
      <c r="Z399" s="6" t="str">
        <f t="shared" si="72"/>
        <v>Il PAC NON conviene</v>
      </c>
    </row>
    <row r="400" spans="1:26" x14ac:dyDescent="0.25">
      <c r="A400" s="7">
        <v>45016</v>
      </c>
      <c r="B400" s="8">
        <v>4109.3100590000004</v>
      </c>
      <c r="C400" s="11">
        <f t="shared" si="69"/>
        <v>4109.3100590000004</v>
      </c>
      <c r="D400" s="11">
        <f t="shared" si="73"/>
        <v>4169.4799800000001</v>
      </c>
      <c r="E400" s="11">
        <f t="shared" si="73"/>
        <v>4179.830078</v>
      </c>
      <c r="F400" s="11">
        <f t="shared" si="73"/>
        <v>4450.3798829999996</v>
      </c>
      <c r="G400" s="11">
        <f t="shared" si="70"/>
        <v>4588.9599609999996</v>
      </c>
      <c r="H400" s="11">
        <f t="shared" si="70"/>
        <v>4507.6601559999999</v>
      </c>
      <c r="I400" s="11">
        <f t="shared" si="70"/>
        <v>4288.0498049999997</v>
      </c>
      <c r="J400" s="11">
        <f t="shared" si="70"/>
        <v>4193.7998049999997</v>
      </c>
      <c r="K400" s="11">
        <f t="shared" si="70"/>
        <v>4567.7998049999997</v>
      </c>
      <c r="L400" s="11">
        <f t="shared" si="70"/>
        <v>4769.830078</v>
      </c>
      <c r="M400" s="11">
        <f t="shared" si="70"/>
        <v>4845.6499020000001</v>
      </c>
      <c r="N400" s="11">
        <f t="shared" si="70"/>
        <v>5096.2700199999999</v>
      </c>
      <c r="O400" s="11">
        <f t="shared" si="68"/>
        <v>5254.3500979999999</v>
      </c>
      <c r="P400" s="11">
        <f t="shared" si="68"/>
        <v>5035.6899409999996</v>
      </c>
      <c r="Q400" s="11">
        <f t="shared" ref="O400:T416" si="80">P401</f>
        <v>5277.5097660000001</v>
      </c>
      <c r="R400" s="11">
        <f t="shared" si="80"/>
        <v>5460.4799800000001</v>
      </c>
      <c r="S400" s="11">
        <f t="shared" si="80"/>
        <v>5599.9702150000003</v>
      </c>
      <c r="T400" s="11">
        <f t="shared" si="80"/>
        <v>0</v>
      </c>
      <c r="U400" s="12"/>
      <c r="V400" s="13"/>
      <c r="W400" s="14"/>
      <c r="X400" s="13"/>
      <c r="Y400" s="14"/>
      <c r="Z400" s="6"/>
    </row>
    <row r="401" spans="1:26" x14ac:dyDescent="0.25">
      <c r="A401" s="7">
        <v>45046</v>
      </c>
      <c r="B401" s="8">
        <v>4169.4799800000001</v>
      </c>
      <c r="C401" s="11">
        <f t="shared" si="69"/>
        <v>4169.4799800000001</v>
      </c>
      <c r="D401" s="11">
        <f t="shared" si="73"/>
        <v>4179.830078</v>
      </c>
      <c r="E401" s="11">
        <f t="shared" si="73"/>
        <v>4450.3798829999996</v>
      </c>
      <c r="F401" s="11">
        <f t="shared" si="73"/>
        <v>4588.9599609999996</v>
      </c>
      <c r="G401" s="11">
        <f t="shared" si="70"/>
        <v>4507.6601559999999</v>
      </c>
      <c r="H401" s="11">
        <f t="shared" si="70"/>
        <v>4288.0498049999997</v>
      </c>
      <c r="I401" s="11">
        <f t="shared" si="70"/>
        <v>4193.7998049999997</v>
      </c>
      <c r="J401" s="11">
        <f t="shared" si="70"/>
        <v>4567.7998049999997</v>
      </c>
      <c r="K401" s="11">
        <f t="shared" si="70"/>
        <v>4769.830078</v>
      </c>
      <c r="L401" s="11">
        <f t="shared" si="70"/>
        <v>4845.6499020000001</v>
      </c>
      <c r="M401" s="11">
        <f t="shared" si="70"/>
        <v>5096.2700199999999</v>
      </c>
      <c r="N401" s="11">
        <f t="shared" si="70"/>
        <v>5254.3500979999999</v>
      </c>
      <c r="O401" s="11">
        <f t="shared" si="80"/>
        <v>5035.6899409999996</v>
      </c>
      <c r="P401" s="11">
        <f t="shared" si="80"/>
        <v>5277.5097660000001</v>
      </c>
      <c r="Q401" s="11">
        <f t="shared" si="80"/>
        <v>5460.4799800000001</v>
      </c>
      <c r="R401" s="11">
        <f t="shared" si="80"/>
        <v>5599.9702150000003</v>
      </c>
      <c r="S401" s="11">
        <f t="shared" si="80"/>
        <v>0</v>
      </c>
      <c r="T401" s="11">
        <f t="shared" si="80"/>
        <v>0</v>
      </c>
      <c r="U401" s="12"/>
      <c r="V401" s="13"/>
      <c r="W401" s="14"/>
      <c r="X401" s="13"/>
      <c r="Y401" s="14"/>
      <c r="Z401" s="6"/>
    </row>
    <row r="402" spans="1:26" x14ac:dyDescent="0.25">
      <c r="A402" s="7">
        <v>45077</v>
      </c>
      <c r="B402" s="8">
        <v>4179.830078</v>
      </c>
      <c r="C402" s="11">
        <f t="shared" si="69"/>
        <v>4179.830078</v>
      </c>
      <c r="D402" s="11">
        <f t="shared" si="73"/>
        <v>4450.3798829999996</v>
      </c>
      <c r="E402" s="11">
        <f t="shared" si="73"/>
        <v>4588.9599609999996</v>
      </c>
      <c r="F402" s="11">
        <f t="shared" si="73"/>
        <v>4507.6601559999999</v>
      </c>
      <c r="G402" s="11">
        <f t="shared" si="70"/>
        <v>4288.0498049999997</v>
      </c>
      <c r="H402" s="11">
        <f t="shared" si="70"/>
        <v>4193.7998049999997</v>
      </c>
      <c r="I402" s="11">
        <f t="shared" si="70"/>
        <v>4567.7998049999997</v>
      </c>
      <c r="J402" s="11">
        <f t="shared" si="70"/>
        <v>4769.830078</v>
      </c>
      <c r="K402" s="11">
        <f t="shared" si="70"/>
        <v>4845.6499020000001</v>
      </c>
      <c r="L402" s="11">
        <f t="shared" si="70"/>
        <v>5096.2700199999999</v>
      </c>
      <c r="M402" s="11">
        <f t="shared" si="70"/>
        <v>5254.3500979999999</v>
      </c>
      <c r="N402" s="11">
        <f t="shared" si="70"/>
        <v>5035.6899409999996</v>
      </c>
      <c r="O402" s="11">
        <f t="shared" si="80"/>
        <v>5277.5097660000001</v>
      </c>
      <c r="P402" s="11">
        <f t="shared" si="80"/>
        <v>5460.4799800000001</v>
      </c>
      <c r="Q402" s="11">
        <f t="shared" si="80"/>
        <v>5599.9702150000003</v>
      </c>
      <c r="R402" s="11">
        <f t="shared" si="80"/>
        <v>0</v>
      </c>
      <c r="S402" s="11">
        <f t="shared" si="80"/>
        <v>0</v>
      </c>
      <c r="T402" s="11">
        <f t="shared" si="80"/>
        <v>0</v>
      </c>
      <c r="U402" s="12"/>
      <c r="V402" s="13"/>
      <c r="W402" s="14"/>
      <c r="X402" s="13"/>
      <c r="Y402" s="14"/>
      <c r="Z402" s="6"/>
    </row>
    <row r="403" spans="1:26" x14ac:dyDescent="0.25">
      <c r="A403" s="7">
        <v>45107</v>
      </c>
      <c r="B403" s="8">
        <v>4450.3798829999996</v>
      </c>
      <c r="C403" s="11">
        <f t="shared" si="69"/>
        <v>4450.3798829999996</v>
      </c>
      <c r="D403" s="11">
        <f t="shared" si="73"/>
        <v>4588.9599609999996</v>
      </c>
      <c r="E403" s="11">
        <f t="shared" si="73"/>
        <v>4507.6601559999999</v>
      </c>
      <c r="F403" s="11">
        <f t="shared" si="73"/>
        <v>4288.0498049999997</v>
      </c>
      <c r="G403" s="11">
        <f t="shared" si="70"/>
        <v>4193.7998049999997</v>
      </c>
      <c r="H403" s="11">
        <f t="shared" si="70"/>
        <v>4567.7998049999997</v>
      </c>
      <c r="I403" s="11">
        <f t="shared" si="70"/>
        <v>4769.830078</v>
      </c>
      <c r="J403" s="11">
        <f t="shared" si="70"/>
        <v>4845.6499020000001</v>
      </c>
      <c r="K403" s="11">
        <f t="shared" si="70"/>
        <v>5096.2700199999999</v>
      </c>
      <c r="L403" s="11">
        <f t="shared" si="70"/>
        <v>5254.3500979999999</v>
      </c>
      <c r="M403" s="11">
        <f t="shared" si="70"/>
        <v>5035.6899409999996</v>
      </c>
      <c r="N403" s="11">
        <f t="shared" si="70"/>
        <v>5277.5097660000001</v>
      </c>
      <c r="O403" s="11">
        <f t="shared" si="80"/>
        <v>5460.4799800000001</v>
      </c>
      <c r="P403" s="11">
        <f t="shared" si="80"/>
        <v>5599.9702150000003</v>
      </c>
      <c r="Q403" s="11">
        <f t="shared" si="80"/>
        <v>0</v>
      </c>
      <c r="R403" s="11">
        <f t="shared" si="80"/>
        <v>0</v>
      </c>
      <c r="S403" s="11">
        <f t="shared" si="80"/>
        <v>0</v>
      </c>
      <c r="T403" s="11">
        <f t="shared" si="80"/>
        <v>0</v>
      </c>
      <c r="U403" s="12"/>
      <c r="V403" s="13"/>
      <c r="W403" s="14"/>
      <c r="X403" s="13"/>
      <c r="Y403" s="14"/>
      <c r="Z403" s="6"/>
    </row>
    <row r="404" spans="1:26" x14ac:dyDescent="0.25">
      <c r="A404" s="7">
        <v>45138</v>
      </c>
      <c r="B404" s="8">
        <v>4588.9599609999996</v>
      </c>
      <c r="C404" s="11">
        <f t="shared" si="69"/>
        <v>4588.9599609999996</v>
      </c>
      <c r="D404" s="11">
        <f t="shared" si="73"/>
        <v>4507.6601559999999</v>
      </c>
      <c r="E404" s="11">
        <f t="shared" si="73"/>
        <v>4288.0498049999997</v>
      </c>
      <c r="F404" s="11">
        <f t="shared" si="73"/>
        <v>4193.7998049999997</v>
      </c>
      <c r="G404" s="11">
        <f t="shared" si="70"/>
        <v>4567.7998049999997</v>
      </c>
      <c r="H404" s="11">
        <f t="shared" si="70"/>
        <v>4769.830078</v>
      </c>
      <c r="I404" s="11">
        <f t="shared" si="70"/>
        <v>4845.6499020000001</v>
      </c>
      <c r="J404" s="11">
        <f t="shared" si="70"/>
        <v>5096.2700199999999</v>
      </c>
      <c r="K404" s="11">
        <f t="shared" si="70"/>
        <v>5254.3500979999999</v>
      </c>
      <c r="L404" s="11">
        <f t="shared" si="70"/>
        <v>5035.6899409999996</v>
      </c>
      <c r="M404" s="11">
        <f t="shared" si="70"/>
        <v>5277.5097660000001</v>
      </c>
      <c r="N404" s="11">
        <f t="shared" si="70"/>
        <v>5460.4799800000001</v>
      </c>
      <c r="O404" s="11">
        <f t="shared" si="80"/>
        <v>5599.9702150000003</v>
      </c>
      <c r="P404" s="11">
        <f t="shared" si="80"/>
        <v>0</v>
      </c>
      <c r="Q404" s="11">
        <f t="shared" si="80"/>
        <v>0</v>
      </c>
      <c r="R404" s="11">
        <f t="shared" si="80"/>
        <v>0</v>
      </c>
      <c r="S404" s="11">
        <f t="shared" si="80"/>
        <v>0</v>
      </c>
      <c r="T404" s="11">
        <f t="shared" si="80"/>
        <v>0</v>
      </c>
      <c r="U404" s="12"/>
      <c r="V404" s="13"/>
      <c r="W404" s="14"/>
      <c r="X404" s="13"/>
      <c r="Y404" s="14"/>
      <c r="Z404" s="6"/>
    </row>
    <row r="405" spans="1:26" x14ac:dyDescent="0.25">
      <c r="A405" s="7">
        <v>45169</v>
      </c>
      <c r="B405" s="8">
        <v>4507.6601559999999</v>
      </c>
      <c r="C405" s="11">
        <f t="shared" si="69"/>
        <v>4507.6601559999999</v>
      </c>
      <c r="D405" s="11">
        <f t="shared" si="73"/>
        <v>4288.0498049999997</v>
      </c>
      <c r="E405" s="11">
        <f t="shared" si="73"/>
        <v>4193.7998049999997</v>
      </c>
      <c r="F405" s="11">
        <f t="shared" si="73"/>
        <v>4567.7998049999997</v>
      </c>
      <c r="G405" s="11">
        <f t="shared" si="70"/>
        <v>4769.830078</v>
      </c>
      <c r="H405" s="11">
        <f t="shared" si="70"/>
        <v>4845.6499020000001</v>
      </c>
      <c r="I405" s="11">
        <f t="shared" si="70"/>
        <v>5096.2700199999999</v>
      </c>
      <c r="J405" s="11">
        <f t="shared" si="70"/>
        <v>5254.3500979999999</v>
      </c>
      <c r="K405" s="11">
        <f t="shared" si="70"/>
        <v>5035.6899409999996</v>
      </c>
      <c r="L405" s="11">
        <f t="shared" si="70"/>
        <v>5277.5097660000001</v>
      </c>
      <c r="M405" s="11">
        <f t="shared" si="70"/>
        <v>5460.4799800000001</v>
      </c>
      <c r="N405" s="11">
        <f t="shared" si="70"/>
        <v>5599.9702150000003</v>
      </c>
      <c r="O405" s="11">
        <f t="shared" si="80"/>
        <v>0</v>
      </c>
      <c r="P405" s="11">
        <f t="shared" si="80"/>
        <v>0</v>
      </c>
      <c r="Q405" s="11">
        <f t="shared" si="80"/>
        <v>0</v>
      </c>
      <c r="R405" s="11">
        <f t="shared" si="80"/>
        <v>0</v>
      </c>
      <c r="S405" s="11">
        <f t="shared" si="80"/>
        <v>0</v>
      </c>
      <c r="T405" s="11">
        <f t="shared" si="80"/>
        <v>0</v>
      </c>
      <c r="U405" s="12"/>
      <c r="V405" s="13"/>
      <c r="W405" s="14"/>
      <c r="X405" s="13"/>
      <c r="Y405" s="14"/>
      <c r="Z405" s="6"/>
    </row>
    <row r="406" spans="1:26" x14ac:dyDescent="0.25">
      <c r="A406" s="7">
        <v>45199</v>
      </c>
      <c r="B406" s="8">
        <v>4288.0498049999997</v>
      </c>
      <c r="C406" s="11">
        <f t="shared" si="69"/>
        <v>4288.0498049999997</v>
      </c>
      <c r="D406" s="11">
        <f t="shared" si="73"/>
        <v>4193.7998049999997</v>
      </c>
      <c r="E406" s="11">
        <f t="shared" si="73"/>
        <v>4567.7998049999997</v>
      </c>
      <c r="F406" s="11">
        <f t="shared" si="73"/>
        <v>4769.830078</v>
      </c>
      <c r="G406" s="11">
        <f t="shared" si="70"/>
        <v>4845.6499020000001</v>
      </c>
      <c r="H406" s="11">
        <f t="shared" si="70"/>
        <v>5096.2700199999999</v>
      </c>
      <c r="I406" s="11">
        <f t="shared" si="70"/>
        <v>5254.3500979999999</v>
      </c>
      <c r="J406" s="11">
        <f t="shared" si="70"/>
        <v>5035.6899409999996</v>
      </c>
      <c r="K406" s="11">
        <f t="shared" si="70"/>
        <v>5277.5097660000001</v>
      </c>
      <c r="L406" s="11">
        <f t="shared" si="70"/>
        <v>5460.4799800000001</v>
      </c>
      <c r="M406" s="11">
        <f t="shared" si="70"/>
        <v>5599.9702150000003</v>
      </c>
      <c r="N406" s="11">
        <f t="shared" si="70"/>
        <v>0</v>
      </c>
      <c r="O406" s="11">
        <f t="shared" si="80"/>
        <v>0</v>
      </c>
      <c r="P406" s="11">
        <f t="shared" si="80"/>
        <v>0</v>
      </c>
      <c r="Q406" s="11">
        <f t="shared" si="80"/>
        <v>0</v>
      </c>
      <c r="R406" s="11">
        <f t="shared" si="80"/>
        <v>0</v>
      </c>
      <c r="S406" s="11">
        <f t="shared" si="80"/>
        <v>0</v>
      </c>
      <c r="T406" s="11">
        <f t="shared" si="80"/>
        <v>0</v>
      </c>
      <c r="U406" s="12"/>
      <c r="V406" s="13"/>
      <c r="W406" s="14"/>
      <c r="X406" s="13"/>
      <c r="Y406" s="14"/>
      <c r="Z406" s="6"/>
    </row>
    <row r="407" spans="1:26" x14ac:dyDescent="0.25">
      <c r="A407" s="7">
        <v>45230</v>
      </c>
      <c r="B407" s="8">
        <v>4193.7998049999997</v>
      </c>
      <c r="C407" s="11">
        <f t="shared" si="69"/>
        <v>4193.7998049999997</v>
      </c>
      <c r="D407" s="11">
        <f t="shared" si="73"/>
        <v>4567.7998049999997</v>
      </c>
      <c r="E407" s="11">
        <f t="shared" si="73"/>
        <v>4769.830078</v>
      </c>
      <c r="F407" s="11">
        <f t="shared" si="73"/>
        <v>4845.6499020000001</v>
      </c>
      <c r="G407" s="11">
        <f t="shared" si="70"/>
        <v>5096.2700199999999</v>
      </c>
      <c r="H407" s="11">
        <f t="shared" si="70"/>
        <v>5254.3500979999999</v>
      </c>
      <c r="I407" s="11">
        <f t="shared" si="70"/>
        <v>5035.6899409999996</v>
      </c>
      <c r="J407" s="11">
        <f t="shared" si="70"/>
        <v>5277.5097660000001</v>
      </c>
      <c r="K407" s="11">
        <f t="shared" si="70"/>
        <v>5460.4799800000001</v>
      </c>
      <c r="L407" s="11">
        <f t="shared" si="70"/>
        <v>5599.9702150000003</v>
      </c>
      <c r="M407" s="11">
        <f t="shared" si="70"/>
        <v>0</v>
      </c>
      <c r="N407" s="11">
        <f t="shared" si="70"/>
        <v>0</v>
      </c>
      <c r="O407" s="11">
        <f t="shared" si="80"/>
        <v>0</v>
      </c>
      <c r="P407" s="11">
        <f t="shared" si="80"/>
        <v>0</v>
      </c>
      <c r="Q407" s="11">
        <f t="shared" si="80"/>
        <v>0</v>
      </c>
      <c r="R407" s="11">
        <f t="shared" si="80"/>
        <v>0</v>
      </c>
      <c r="S407" s="11">
        <f t="shared" si="80"/>
        <v>0</v>
      </c>
      <c r="T407" s="11">
        <f t="shared" si="80"/>
        <v>0</v>
      </c>
      <c r="U407" s="12"/>
      <c r="V407" s="13"/>
      <c r="W407" s="14"/>
      <c r="X407" s="13"/>
      <c r="Y407" s="14"/>
      <c r="Z407" s="6"/>
    </row>
    <row r="408" spans="1:26" x14ac:dyDescent="0.25">
      <c r="A408" s="7">
        <v>45260</v>
      </c>
      <c r="B408" s="8">
        <v>4567.7998049999997</v>
      </c>
      <c r="C408" s="11">
        <f t="shared" si="69"/>
        <v>4567.7998049999997</v>
      </c>
      <c r="D408" s="11">
        <f t="shared" si="73"/>
        <v>4769.830078</v>
      </c>
      <c r="E408" s="11">
        <f t="shared" si="73"/>
        <v>4845.6499020000001</v>
      </c>
      <c r="F408" s="11">
        <f t="shared" si="73"/>
        <v>5096.2700199999999</v>
      </c>
      <c r="G408" s="11">
        <f t="shared" si="70"/>
        <v>5254.3500979999999</v>
      </c>
      <c r="H408" s="11">
        <f t="shared" si="70"/>
        <v>5035.6899409999996</v>
      </c>
      <c r="I408" s="11">
        <f t="shared" si="70"/>
        <v>5277.5097660000001</v>
      </c>
      <c r="J408" s="11">
        <f t="shared" si="70"/>
        <v>5460.4799800000001</v>
      </c>
      <c r="K408" s="11">
        <f t="shared" si="70"/>
        <v>5599.9702150000003</v>
      </c>
      <c r="L408" s="11">
        <f t="shared" si="70"/>
        <v>0</v>
      </c>
      <c r="M408" s="11">
        <f t="shared" si="70"/>
        <v>0</v>
      </c>
      <c r="N408" s="11">
        <f t="shared" si="70"/>
        <v>0</v>
      </c>
      <c r="O408" s="11">
        <f t="shared" si="80"/>
        <v>0</v>
      </c>
      <c r="P408" s="11">
        <f t="shared" si="80"/>
        <v>0</v>
      </c>
      <c r="Q408" s="11">
        <f t="shared" si="80"/>
        <v>0</v>
      </c>
      <c r="R408" s="11">
        <f t="shared" si="80"/>
        <v>0</v>
      </c>
      <c r="S408" s="11">
        <f t="shared" si="80"/>
        <v>0</v>
      </c>
      <c r="T408" s="11">
        <f t="shared" si="80"/>
        <v>0</v>
      </c>
      <c r="U408" s="12"/>
      <c r="V408" s="13"/>
      <c r="W408" s="14"/>
      <c r="X408" s="13"/>
      <c r="Y408" s="14"/>
      <c r="Z408" s="6"/>
    </row>
    <row r="409" spans="1:26" x14ac:dyDescent="0.25">
      <c r="A409" s="7">
        <v>45291</v>
      </c>
      <c r="B409" s="8">
        <v>4769.830078</v>
      </c>
      <c r="C409" s="11">
        <f t="shared" si="69"/>
        <v>4769.830078</v>
      </c>
      <c r="D409" s="11">
        <f t="shared" si="73"/>
        <v>4845.6499020000001</v>
      </c>
      <c r="E409" s="11">
        <f t="shared" si="73"/>
        <v>5096.2700199999999</v>
      </c>
      <c r="F409" s="11">
        <f t="shared" si="73"/>
        <v>5254.3500979999999</v>
      </c>
      <c r="G409" s="11">
        <f t="shared" si="70"/>
        <v>5035.6899409999996</v>
      </c>
      <c r="H409" s="11">
        <f t="shared" si="70"/>
        <v>5277.5097660000001</v>
      </c>
      <c r="I409" s="11">
        <f t="shared" si="70"/>
        <v>5460.4799800000001</v>
      </c>
      <c r="J409" s="11">
        <f t="shared" si="70"/>
        <v>5599.9702150000003</v>
      </c>
      <c r="K409" s="11">
        <f t="shared" si="70"/>
        <v>0</v>
      </c>
      <c r="L409" s="11">
        <f t="shared" si="70"/>
        <v>0</v>
      </c>
      <c r="M409" s="11">
        <f t="shared" si="70"/>
        <v>0</v>
      </c>
      <c r="N409" s="11">
        <f t="shared" si="70"/>
        <v>0</v>
      </c>
      <c r="O409" s="11">
        <f t="shared" si="80"/>
        <v>0</v>
      </c>
      <c r="P409" s="11">
        <f t="shared" si="80"/>
        <v>0</v>
      </c>
      <c r="Q409" s="11">
        <f t="shared" si="80"/>
        <v>0</v>
      </c>
      <c r="R409" s="11">
        <f t="shared" si="80"/>
        <v>0</v>
      </c>
      <c r="S409" s="11">
        <f t="shared" si="80"/>
        <v>0</v>
      </c>
      <c r="T409" s="11">
        <f t="shared" si="80"/>
        <v>0</v>
      </c>
      <c r="U409" s="12"/>
      <c r="V409" s="13"/>
      <c r="W409" s="14"/>
      <c r="X409" s="13"/>
      <c r="Y409" s="14"/>
      <c r="Z409" s="6"/>
    </row>
    <row r="410" spans="1:26" x14ac:dyDescent="0.25">
      <c r="A410" s="7">
        <v>45322</v>
      </c>
      <c r="B410" s="8">
        <v>4845.6499020000001</v>
      </c>
      <c r="C410" s="11">
        <f t="shared" si="69"/>
        <v>4845.6499020000001</v>
      </c>
      <c r="D410" s="11">
        <f t="shared" si="73"/>
        <v>5096.2700199999999</v>
      </c>
      <c r="E410" s="11">
        <f t="shared" si="73"/>
        <v>5254.3500979999999</v>
      </c>
      <c r="F410" s="11">
        <f t="shared" si="73"/>
        <v>5035.6899409999996</v>
      </c>
      <c r="G410" s="11">
        <f t="shared" si="70"/>
        <v>5277.5097660000001</v>
      </c>
      <c r="H410" s="11">
        <f t="shared" si="70"/>
        <v>5460.4799800000001</v>
      </c>
      <c r="I410" s="11">
        <f t="shared" si="70"/>
        <v>5599.9702150000003</v>
      </c>
      <c r="J410" s="11">
        <f t="shared" si="70"/>
        <v>0</v>
      </c>
      <c r="K410" s="11">
        <f t="shared" si="70"/>
        <v>0</v>
      </c>
      <c r="L410" s="11">
        <f t="shared" si="70"/>
        <v>0</v>
      </c>
      <c r="M410" s="11">
        <f t="shared" si="70"/>
        <v>0</v>
      </c>
      <c r="N410" s="11">
        <f t="shared" si="70"/>
        <v>0</v>
      </c>
      <c r="O410" s="11">
        <f t="shared" si="80"/>
        <v>0</v>
      </c>
      <c r="P410" s="11">
        <f t="shared" si="80"/>
        <v>0</v>
      </c>
      <c r="Q410" s="11">
        <f t="shared" si="80"/>
        <v>0</v>
      </c>
      <c r="R410" s="11">
        <f t="shared" si="80"/>
        <v>0</v>
      </c>
      <c r="S410" s="11">
        <f t="shared" si="80"/>
        <v>0</v>
      </c>
      <c r="T410" s="11">
        <f t="shared" si="80"/>
        <v>0</v>
      </c>
      <c r="U410" s="12"/>
      <c r="V410" s="13"/>
      <c r="W410" s="14"/>
      <c r="X410" s="13"/>
      <c r="Y410" s="14"/>
      <c r="Z410" s="6"/>
    </row>
    <row r="411" spans="1:26" x14ac:dyDescent="0.25">
      <c r="A411" s="7">
        <v>45351</v>
      </c>
      <c r="B411" s="8">
        <v>5096.2700199999999</v>
      </c>
      <c r="C411" s="11">
        <f t="shared" si="69"/>
        <v>5096.2700199999999</v>
      </c>
      <c r="D411" s="11">
        <f t="shared" si="73"/>
        <v>5254.3500979999999</v>
      </c>
      <c r="E411" s="11">
        <f t="shared" si="73"/>
        <v>5035.6899409999996</v>
      </c>
      <c r="F411" s="11">
        <f t="shared" si="73"/>
        <v>5277.5097660000001</v>
      </c>
      <c r="G411" s="11">
        <f t="shared" si="70"/>
        <v>5460.4799800000001</v>
      </c>
      <c r="H411" s="11">
        <f t="shared" si="70"/>
        <v>5599.9702150000003</v>
      </c>
      <c r="I411" s="11">
        <f t="shared" si="70"/>
        <v>0</v>
      </c>
      <c r="J411" s="11">
        <f t="shared" si="70"/>
        <v>0</v>
      </c>
      <c r="K411" s="11">
        <f t="shared" si="70"/>
        <v>0</v>
      </c>
      <c r="L411" s="11">
        <f t="shared" si="70"/>
        <v>0</v>
      </c>
      <c r="M411" s="11">
        <f t="shared" si="70"/>
        <v>0</v>
      </c>
      <c r="N411" s="11">
        <f t="shared" si="70"/>
        <v>0</v>
      </c>
      <c r="O411" s="11">
        <f t="shared" si="80"/>
        <v>0</v>
      </c>
      <c r="P411" s="11">
        <f t="shared" si="80"/>
        <v>0</v>
      </c>
      <c r="Q411" s="11">
        <f t="shared" si="80"/>
        <v>0</v>
      </c>
      <c r="R411" s="11">
        <f t="shared" si="80"/>
        <v>0</v>
      </c>
      <c r="S411" s="11">
        <f t="shared" si="80"/>
        <v>0</v>
      </c>
      <c r="T411" s="11">
        <f t="shared" si="80"/>
        <v>0</v>
      </c>
      <c r="U411" s="12"/>
      <c r="V411" s="13"/>
      <c r="W411" s="14"/>
      <c r="X411" s="13"/>
      <c r="Y411" s="14"/>
      <c r="Z411" s="6"/>
    </row>
    <row r="412" spans="1:26" x14ac:dyDescent="0.25">
      <c r="A412" s="7">
        <v>45382</v>
      </c>
      <c r="B412" s="8">
        <v>5254.3500979999999</v>
      </c>
      <c r="C412" s="11">
        <f t="shared" si="69"/>
        <v>5254.3500979999999</v>
      </c>
      <c r="D412" s="11">
        <f t="shared" si="73"/>
        <v>5035.6899409999996</v>
      </c>
      <c r="E412" s="11">
        <f t="shared" si="73"/>
        <v>5277.5097660000001</v>
      </c>
      <c r="F412" s="11">
        <f t="shared" si="73"/>
        <v>5460.4799800000001</v>
      </c>
      <c r="G412" s="11">
        <f t="shared" si="70"/>
        <v>5599.9702150000003</v>
      </c>
      <c r="H412" s="11">
        <f t="shared" si="70"/>
        <v>0</v>
      </c>
      <c r="I412" s="11">
        <f t="shared" si="70"/>
        <v>0</v>
      </c>
      <c r="J412" s="11">
        <f t="shared" si="70"/>
        <v>0</v>
      </c>
      <c r="K412" s="11">
        <f t="shared" si="70"/>
        <v>0</v>
      </c>
      <c r="L412" s="11">
        <f t="shared" si="70"/>
        <v>0</v>
      </c>
      <c r="M412" s="11">
        <f t="shared" si="70"/>
        <v>0</v>
      </c>
      <c r="N412" s="11">
        <f t="shared" si="70"/>
        <v>0</v>
      </c>
      <c r="O412" s="11">
        <f t="shared" si="80"/>
        <v>0</v>
      </c>
      <c r="P412" s="11">
        <f t="shared" si="80"/>
        <v>0</v>
      </c>
      <c r="Q412" s="11">
        <f t="shared" si="80"/>
        <v>0</v>
      </c>
      <c r="R412" s="11">
        <f t="shared" si="80"/>
        <v>0</v>
      </c>
      <c r="S412" s="11">
        <f t="shared" si="80"/>
        <v>0</v>
      </c>
      <c r="T412" s="11">
        <f t="shared" si="80"/>
        <v>0</v>
      </c>
      <c r="U412" s="12"/>
      <c r="V412" s="13"/>
      <c r="W412" s="14"/>
      <c r="X412" s="13"/>
      <c r="Y412" s="14"/>
      <c r="Z412" s="6"/>
    </row>
    <row r="413" spans="1:26" x14ac:dyDescent="0.25">
      <c r="A413" s="7">
        <v>45412</v>
      </c>
      <c r="B413" s="8">
        <v>5035.6899409999996</v>
      </c>
      <c r="C413" s="11">
        <f t="shared" si="69"/>
        <v>5035.6899409999996</v>
      </c>
      <c r="D413" s="11">
        <f t="shared" si="73"/>
        <v>5277.5097660000001</v>
      </c>
      <c r="E413" s="11">
        <f t="shared" si="73"/>
        <v>5460.4799800000001</v>
      </c>
      <c r="F413" s="11">
        <f t="shared" si="73"/>
        <v>5599.9702150000003</v>
      </c>
      <c r="G413" s="11">
        <f t="shared" si="70"/>
        <v>0</v>
      </c>
      <c r="H413" s="11">
        <f t="shared" si="70"/>
        <v>0</v>
      </c>
      <c r="I413" s="11">
        <f t="shared" si="70"/>
        <v>0</v>
      </c>
      <c r="J413" s="11">
        <f t="shared" si="70"/>
        <v>0</v>
      </c>
      <c r="K413" s="11">
        <f t="shared" si="70"/>
        <v>0</v>
      </c>
      <c r="L413" s="11">
        <f t="shared" si="70"/>
        <v>0</v>
      </c>
      <c r="M413" s="11">
        <f t="shared" si="70"/>
        <v>0</v>
      </c>
      <c r="N413" s="11">
        <f t="shared" si="70"/>
        <v>0</v>
      </c>
      <c r="O413" s="11">
        <f t="shared" si="80"/>
        <v>0</v>
      </c>
      <c r="P413" s="11">
        <f t="shared" si="80"/>
        <v>0</v>
      </c>
      <c r="Q413" s="11">
        <f t="shared" si="80"/>
        <v>0</v>
      </c>
      <c r="R413" s="11">
        <f t="shared" si="80"/>
        <v>0</v>
      </c>
      <c r="S413" s="11">
        <f t="shared" si="80"/>
        <v>0</v>
      </c>
      <c r="T413" s="11">
        <f t="shared" si="80"/>
        <v>0</v>
      </c>
      <c r="U413" s="12"/>
      <c r="V413" s="13"/>
      <c r="W413" s="14"/>
      <c r="X413" s="13"/>
      <c r="Y413" s="14"/>
      <c r="Z413" s="6"/>
    </row>
    <row r="414" spans="1:26" x14ac:dyDescent="0.25">
      <c r="A414" s="7">
        <v>45443</v>
      </c>
      <c r="B414" s="8">
        <v>5277.5097660000001</v>
      </c>
      <c r="C414" s="11">
        <f t="shared" si="69"/>
        <v>5277.5097660000001</v>
      </c>
      <c r="D414" s="11">
        <f t="shared" si="73"/>
        <v>5460.4799800000001</v>
      </c>
      <c r="E414" s="11">
        <f t="shared" si="73"/>
        <v>5599.9702150000003</v>
      </c>
      <c r="F414" s="11">
        <f t="shared" si="73"/>
        <v>0</v>
      </c>
      <c r="G414" s="11">
        <f t="shared" si="70"/>
        <v>0</v>
      </c>
      <c r="H414" s="11">
        <f t="shared" si="70"/>
        <v>0</v>
      </c>
      <c r="I414" s="11">
        <f t="shared" si="70"/>
        <v>0</v>
      </c>
      <c r="J414" s="11">
        <f t="shared" si="70"/>
        <v>0</v>
      </c>
      <c r="K414" s="11">
        <f t="shared" si="70"/>
        <v>0</v>
      </c>
      <c r="L414" s="11">
        <f t="shared" si="70"/>
        <v>0</v>
      </c>
      <c r="M414" s="11">
        <f t="shared" si="70"/>
        <v>0</v>
      </c>
      <c r="N414" s="11">
        <f t="shared" si="70"/>
        <v>0</v>
      </c>
      <c r="O414" s="11">
        <f t="shared" si="80"/>
        <v>0</v>
      </c>
      <c r="P414" s="11">
        <f t="shared" si="80"/>
        <v>0</v>
      </c>
      <c r="Q414" s="11">
        <f t="shared" si="80"/>
        <v>0</v>
      </c>
      <c r="R414" s="11">
        <f t="shared" si="80"/>
        <v>0</v>
      </c>
      <c r="S414" s="11">
        <f t="shared" si="80"/>
        <v>0</v>
      </c>
      <c r="T414" s="11">
        <f t="shared" si="80"/>
        <v>0</v>
      </c>
      <c r="U414" s="12"/>
      <c r="V414" s="13"/>
      <c r="W414" s="14"/>
      <c r="X414" s="13"/>
      <c r="Y414" s="14"/>
      <c r="Z414" s="6"/>
    </row>
    <row r="415" spans="1:26" x14ac:dyDescent="0.25">
      <c r="A415" s="7">
        <v>45473</v>
      </c>
      <c r="B415" s="8">
        <v>5460.4799800000001</v>
      </c>
      <c r="C415" s="11">
        <f t="shared" si="69"/>
        <v>5460.4799800000001</v>
      </c>
      <c r="D415" s="11">
        <f t="shared" si="73"/>
        <v>5599.9702150000003</v>
      </c>
      <c r="E415" s="11">
        <f t="shared" si="73"/>
        <v>0</v>
      </c>
      <c r="F415" s="11">
        <f t="shared" si="73"/>
        <v>0</v>
      </c>
      <c r="G415" s="11">
        <f t="shared" si="70"/>
        <v>0</v>
      </c>
      <c r="H415" s="11">
        <f t="shared" si="70"/>
        <v>0</v>
      </c>
      <c r="I415" s="11">
        <f t="shared" si="70"/>
        <v>0</v>
      </c>
      <c r="J415" s="11">
        <f t="shared" si="70"/>
        <v>0</v>
      </c>
      <c r="K415" s="11">
        <f t="shared" si="70"/>
        <v>0</v>
      </c>
      <c r="L415" s="11">
        <f t="shared" si="70"/>
        <v>0</v>
      </c>
      <c r="M415" s="11">
        <f t="shared" si="70"/>
        <v>0</v>
      </c>
      <c r="N415" s="11">
        <f t="shared" si="70"/>
        <v>0</v>
      </c>
      <c r="O415" s="11">
        <f t="shared" si="80"/>
        <v>0</v>
      </c>
      <c r="P415" s="11">
        <f t="shared" si="80"/>
        <v>0</v>
      </c>
      <c r="Q415" s="11">
        <f t="shared" si="80"/>
        <v>0</v>
      </c>
      <c r="R415" s="11">
        <f t="shared" si="80"/>
        <v>0</v>
      </c>
      <c r="S415" s="11">
        <f t="shared" si="80"/>
        <v>0</v>
      </c>
      <c r="T415" s="11">
        <f t="shared" si="80"/>
        <v>0</v>
      </c>
      <c r="U415" s="12"/>
      <c r="V415" s="13"/>
      <c r="W415" s="14"/>
      <c r="X415" s="13"/>
      <c r="Y415" s="14"/>
      <c r="Z415" s="6"/>
    </row>
    <row r="416" spans="1:26" x14ac:dyDescent="0.25">
      <c r="A416" s="7">
        <v>45485</v>
      </c>
      <c r="B416" s="8">
        <v>5599.9702150000003</v>
      </c>
      <c r="C416" s="11">
        <f t="shared" si="69"/>
        <v>5599.9702150000003</v>
      </c>
      <c r="D416" s="11">
        <f t="shared" si="73"/>
        <v>0</v>
      </c>
      <c r="E416" s="11">
        <f t="shared" si="73"/>
        <v>0</v>
      </c>
      <c r="F416" s="11">
        <f t="shared" si="73"/>
        <v>0</v>
      </c>
      <c r="G416" s="11">
        <f t="shared" si="70"/>
        <v>0</v>
      </c>
      <c r="H416" s="11">
        <f t="shared" si="70"/>
        <v>0</v>
      </c>
      <c r="I416" s="11">
        <f t="shared" si="70"/>
        <v>0</v>
      </c>
      <c r="J416" s="11">
        <f t="shared" si="70"/>
        <v>0</v>
      </c>
      <c r="K416" s="11">
        <f t="shared" si="70"/>
        <v>0</v>
      </c>
      <c r="L416" s="11">
        <f t="shared" si="70"/>
        <v>0</v>
      </c>
      <c r="M416" s="11">
        <f t="shared" si="70"/>
        <v>0</v>
      </c>
      <c r="N416" s="11">
        <f t="shared" si="70"/>
        <v>0</v>
      </c>
      <c r="O416" s="11">
        <f t="shared" si="80"/>
        <v>0</v>
      </c>
      <c r="P416" s="11">
        <f t="shared" si="80"/>
        <v>0</v>
      </c>
      <c r="Q416" s="11">
        <f t="shared" si="80"/>
        <v>0</v>
      </c>
      <c r="R416" s="11">
        <f t="shared" si="80"/>
        <v>0</v>
      </c>
      <c r="S416" s="11">
        <f t="shared" si="80"/>
        <v>0</v>
      </c>
      <c r="T416" s="11">
        <f t="shared" si="80"/>
        <v>0</v>
      </c>
      <c r="U416" s="12"/>
      <c r="V416" s="13"/>
      <c r="W416" s="14"/>
      <c r="X416" s="13"/>
      <c r="Y416" s="14"/>
      <c r="Z416" s="6"/>
    </row>
  </sheetData>
  <autoFilter ref="A1:Z416" xr:uid="{CD638CA0-352E-4620-A323-B2DA8DC2E53C}"/>
  <dataConsolidate/>
  <pageMargins left="0.7" right="0.7" top="0.75" bottom="0.75" header="0.3" footer="0.3"/>
  <ignoredErrors>
    <ignoredError sqref="X2 X3:X39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5ACB-13EE-4AAE-BBC8-548AC7E219E6}">
  <sheetPr>
    <tabColor rgb="FFFFFF00"/>
  </sheetPr>
  <dimension ref="A1:C37"/>
  <sheetViews>
    <sheetView workbookViewId="0">
      <selection activeCell="B9" sqref="B9"/>
    </sheetView>
  </sheetViews>
  <sheetFormatPr defaultRowHeight="15" x14ac:dyDescent="0.25"/>
  <cols>
    <col min="2" max="2" width="9.42578125" bestFit="1" customWidth="1"/>
  </cols>
  <sheetData>
    <row r="1" spans="1:3" x14ac:dyDescent="0.25">
      <c r="A1" s="6"/>
      <c r="B1" s="6" t="s">
        <v>22</v>
      </c>
      <c r="C1" s="6" t="s">
        <v>24</v>
      </c>
    </row>
    <row r="2" spans="1:3" x14ac:dyDescent="0.25">
      <c r="A2" s="26" t="s">
        <v>44</v>
      </c>
      <c r="B2" s="6">
        <f>COUNTIF('SeP500'!W:W,"&lt;-65%")</f>
        <v>0</v>
      </c>
      <c r="C2" s="6">
        <f>COUNTIF('SeP500'!Y:Y,"&lt;-65%")</f>
        <v>0</v>
      </c>
    </row>
    <row r="3" spans="1:3" x14ac:dyDescent="0.25">
      <c r="A3" s="27">
        <v>-0.6</v>
      </c>
      <c r="B3" s="6">
        <f>COUNTIFS('SeP500'!W:W,"&lt;"&amp;$A3,'SeP500'!W:W,"&gt;=-65%")</f>
        <v>0</v>
      </c>
      <c r="C3" s="6">
        <f>COUNTIFS('SeP500'!Y:Y,"&lt;"&amp;$A3,'SeP500'!Y:Y,"&gt;=-65%")</f>
        <v>0</v>
      </c>
    </row>
    <row r="4" spans="1:3" x14ac:dyDescent="0.25">
      <c r="A4" s="27">
        <v>-0.55000000000000004</v>
      </c>
      <c r="B4" s="6">
        <f>COUNTIFS('SeP500'!W:W,"&lt;"&amp;$A4,'SeP500'!W:W,"&gt;="&amp;$A3)</f>
        <v>0</v>
      </c>
      <c r="C4" s="6">
        <f>COUNTIFS('SeP500'!Y:Y,"&lt;"&amp;$A4,'SeP500'!Y:Y,"&gt;="&amp;$A3)</f>
        <v>0</v>
      </c>
    </row>
    <row r="5" spans="1:3" x14ac:dyDescent="0.25">
      <c r="A5" s="27">
        <v>-0.5</v>
      </c>
      <c r="B5" s="6">
        <f>COUNTIFS('SeP500'!W:W,"&lt;"&amp;$A5,'SeP500'!W:W,"&gt;="&amp;$A4)</f>
        <v>0</v>
      </c>
      <c r="C5" s="6">
        <f>COUNTIFS('SeP500'!Y:Y,"&lt;"&amp;$A5,'SeP500'!Y:Y,"&gt;="&amp;$A4)</f>
        <v>1</v>
      </c>
    </row>
    <row r="6" spans="1:3" x14ac:dyDescent="0.25">
      <c r="A6" s="27">
        <v>-0.45</v>
      </c>
      <c r="B6" s="6">
        <f>COUNTIFS('SeP500'!W:W,"&lt;"&amp;$A6,'SeP500'!W:W,"&gt;="&amp;$A5)</f>
        <v>0</v>
      </c>
      <c r="C6" s="6">
        <f>COUNTIFS('SeP500'!Y:Y,"&lt;"&amp;$A6,'SeP500'!Y:Y,"&gt;="&amp;$A5)</f>
        <v>1</v>
      </c>
    </row>
    <row r="7" spans="1:3" x14ac:dyDescent="0.25">
      <c r="A7" s="27">
        <v>-0.4</v>
      </c>
      <c r="B7" s="6">
        <f>COUNTIFS('SeP500'!W:W,"&lt;"&amp;$A7,'SeP500'!W:W,"&gt;="&amp;$A6)</f>
        <v>0</v>
      </c>
      <c r="C7" s="6">
        <f>COUNTIFS('SeP500'!Y:Y,"&lt;"&amp;$A7,'SeP500'!Y:Y,"&gt;="&amp;$A6)</f>
        <v>3</v>
      </c>
    </row>
    <row r="8" spans="1:3" x14ac:dyDescent="0.25">
      <c r="A8" s="27">
        <v>-0.35</v>
      </c>
      <c r="B8" s="6">
        <f>COUNTIFS('SeP500'!W:W,"&lt;"&amp;$A8,'SeP500'!W:W,"&gt;="&amp;$A7)</f>
        <v>1</v>
      </c>
      <c r="C8" s="6">
        <f>COUNTIFS('SeP500'!Y:Y,"&lt;"&amp;$A8,'SeP500'!Y:Y,"&gt;="&amp;$A7)</f>
        <v>3</v>
      </c>
    </row>
    <row r="9" spans="1:3" x14ac:dyDescent="0.25">
      <c r="A9" s="27">
        <v>-0.3</v>
      </c>
      <c r="B9" s="6">
        <f>COUNTIFS('SeP500'!W:W,"&lt;"&amp;$A9,'SeP500'!W:W,"&gt;="&amp;$A8)</f>
        <v>2</v>
      </c>
      <c r="C9" s="6">
        <f>COUNTIFS('SeP500'!Y:Y,"&lt;"&amp;$A9,'SeP500'!Y:Y,"&gt;="&amp;$A8)</f>
        <v>2</v>
      </c>
    </row>
    <row r="10" spans="1:3" x14ac:dyDescent="0.25">
      <c r="A10" s="27">
        <v>-0.25</v>
      </c>
      <c r="B10" s="6">
        <f>COUNTIFS('SeP500'!W:W,"&lt;"&amp;$A10,'SeP500'!W:W,"&gt;="&amp;$A9)</f>
        <v>3</v>
      </c>
      <c r="C10" s="6">
        <f>COUNTIFS('SeP500'!Y:Y,"&lt;"&amp;$A10,'SeP500'!Y:Y,"&gt;="&amp;$A9)</f>
        <v>9</v>
      </c>
    </row>
    <row r="11" spans="1:3" x14ac:dyDescent="0.25">
      <c r="A11" s="27">
        <v>-0.2</v>
      </c>
      <c r="B11" s="6">
        <f>COUNTIFS('SeP500'!W:W,"&lt;"&amp;$A11,'SeP500'!W:W,"&gt;="&amp;$A10)</f>
        <v>3</v>
      </c>
      <c r="C11" s="6">
        <f>COUNTIFS('SeP500'!Y:Y,"&lt;"&amp;$A11,'SeP500'!Y:Y,"&gt;="&amp;$A10)</f>
        <v>9</v>
      </c>
    </row>
    <row r="12" spans="1:3" x14ac:dyDescent="0.25">
      <c r="A12" s="27">
        <v>-0.15</v>
      </c>
      <c r="B12" s="6">
        <f>COUNTIFS('SeP500'!W:W,"&lt;"&amp;$A12,'SeP500'!W:W,"&gt;="&amp;$A11)</f>
        <v>7</v>
      </c>
      <c r="C12" s="6">
        <f>COUNTIFS('SeP500'!Y:Y,"&lt;"&amp;$A12,'SeP500'!Y:Y,"&gt;="&amp;$A11)</f>
        <v>9</v>
      </c>
    </row>
    <row r="13" spans="1:3" x14ac:dyDescent="0.25">
      <c r="A13" s="27">
        <v>-0.1</v>
      </c>
      <c r="B13" s="6">
        <f>COUNTIFS('SeP500'!W:W,"&lt;"&amp;$A13,'SeP500'!W:W,"&gt;="&amp;$A12)</f>
        <v>13</v>
      </c>
      <c r="C13" s="6">
        <f>COUNTIFS('SeP500'!Y:Y,"&lt;"&amp;$A13,'SeP500'!Y:Y,"&gt;="&amp;$A12)</f>
        <v>15</v>
      </c>
    </row>
    <row r="14" spans="1:3" x14ac:dyDescent="0.25">
      <c r="A14" s="27">
        <v>-0.05</v>
      </c>
      <c r="B14" s="6">
        <f>COUNTIFS('SeP500'!W:W,"&lt;"&amp;$A14,'SeP500'!W:W,"&gt;="&amp;$A13)</f>
        <v>21</v>
      </c>
      <c r="C14" s="6">
        <f>COUNTIFS('SeP500'!Y:Y,"&lt;"&amp;$A14,'SeP500'!Y:Y,"&gt;="&amp;$A13)</f>
        <v>9</v>
      </c>
    </row>
    <row r="15" spans="1:3" x14ac:dyDescent="0.25">
      <c r="A15" s="27">
        <v>0</v>
      </c>
      <c r="B15" s="6">
        <f>COUNTIFS('SeP500'!W:W,"&lt;"&amp;$A15,'SeP500'!W:W,"&gt;="&amp;$A14)</f>
        <v>24</v>
      </c>
      <c r="C15" s="6">
        <f>COUNTIFS('SeP500'!Y:Y,"&lt;"&amp;$A15,'SeP500'!Y:Y,"&gt;="&amp;$A14)</f>
        <v>16</v>
      </c>
    </row>
    <row r="16" spans="1:3" x14ac:dyDescent="0.25">
      <c r="A16" s="27">
        <v>0.05</v>
      </c>
      <c r="B16" s="6">
        <f>COUNTIFS('SeP500'!W:W,"&lt;"&amp;$A16,'SeP500'!W:W,"&gt;="&amp;$A15)</f>
        <v>62</v>
      </c>
      <c r="C16" s="6">
        <f>COUNTIFS('SeP500'!Y:Y,"&lt;"&amp;$A16,'SeP500'!Y:Y,"&gt;="&amp;$A15)</f>
        <v>30</v>
      </c>
    </row>
    <row r="17" spans="1:3" x14ac:dyDescent="0.25">
      <c r="A17" s="27">
        <v>0.1</v>
      </c>
      <c r="B17" s="6">
        <f>COUNTIFS('SeP500'!W:W,"&lt;"&amp;$A17,'SeP500'!W:W,"&gt;="&amp;$A16)</f>
        <v>97</v>
      </c>
      <c r="C17" s="6">
        <f>COUNTIFS('SeP500'!Y:Y,"&lt;"&amp;$A17,'SeP500'!Y:Y,"&gt;="&amp;$A16)</f>
        <v>38</v>
      </c>
    </row>
    <row r="18" spans="1:3" x14ac:dyDescent="0.25">
      <c r="A18" s="27">
        <v>0.15</v>
      </c>
      <c r="B18" s="6">
        <f>COUNTIFS('SeP500'!W:W,"&lt;"&amp;$A18,'SeP500'!W:W,"&gt;="&amp;$A17)</f>
        <v>86</v>
      </c>
      <c r="C18" s="6">
        <f>COUNTIFS('SeP500'!Y:Y,"&lt;"&amp;$A18,'SeP500'!Y:Y,"&gt;="&amp;$A17)</f>
        <v>47</v>
      </c>
    </row>
    <row r="19" spans="1:3" x14ac:dyDescent="0.25">
      <c r="A19" s="27">
        <v>0.2</v>
      </c>
      <c r="B19" s="6">
        <f>COUNTIFS('SeP500'!W:W,"&lt;"&amp;$A19,'SeP500'!W:W,"&gt;="&amp;$A18)</f>
        <v>49</v>
      </c>
      <c r="C19" s="6">
        <f>COUNTIFS('SeP500'!Y:Y,"&lt;"&amp;$A19,'SeP500'!Y:Y,"&gt;="&amp;$A18)</f>
        <v>47</v>
      </c>
    </row>
    <row r="20" spans="1:3" x14ac:dyDescent="0.25">
      <c r="A20" s="27">
        <v>0.25</v>
      </c>
      <c r="B20" s="6">
        <f>COUNTIFS('SeP500'!W:W,"&lt;"&amp;$A20,'SeP500'!W:W,"&gt;="&amp;$A19)</f>
        <v>22</v>
      </c>
      <c r="C20" s="6">
        <f>COUNTIFS('SeP500'!Y:Y,"&lt;"&amp;$A20,'SeP500'!Y:Y,"&gt;="&amp;$A19)</f>
        <v>43</v>
      </c>
    </row>
    <row r="21" spans="1:3" x14ac:dyDescent="0.25">
      <c r="A21" s="27">
        <v>0.3</v>
      </c>
      <c r="B21" s="6">
        <f>COUNTIFS('SeP500'!W:W,"&lt;"&amp;$A21,'SeP500'!W:W,"&gt;="&amp;$A20)</f>
        <v>7</v>
      </c>
      <c r="C21" s="6">
        <f>COUNTIFS('SeP500'!Y:Y,"&lt;"&amp;$A21,'SeP500'!Y:Y,"&gt;="&amp;$A20)</f>
        <v>36</v>
      </c>
    </row>
    <row r="22" spans="1:3" x14ac:dyDescent="0.25">
      <c r="A22" s="27">
        <v>0.35</v>
      </c>
      <c r="B22" s="6">
        <f>COUNTIFS('SeP500'!W:W,"&lt;"&amp;$A22,'SeP500'!W:W,"&gt;="&amp;$A21)</f>
        <v>1</v>
      </c>
      <c r="C22" s="6">
        <f>COUNTIFS('SeP500'!Y:Y,"&lt;"&amp;$A22,'SeP500'!Y:Y,"&gt;="&amp;$A21)</f>
        <v>37</v>
      </c>
    </row>
    <row r="23" spans="1:3" x14ac:dyDescent="0.25">
      <c r="A23" s="27">
        <v>0.4</v>
      </c>
      <c r="B23" s="6">
        <f>COUNTIFS('SeP500'!W:W,"&lt;"&amp;$A23,'SeP500'!W:W,"&gt;="&amp;$A22)</f>
        <v>0</v>
      </c>
      <c r="C23" s="6">
        <f>COUNTIFS('SeP500'!Y:Y,"&lt;"&amp;$A23,'SeP500'!Y:Y,"&gt;="&amp;$A22)</f>
        <v>15</v>
      </c>
    </row>
    <row r="24" spans="1:3" x14ac:dyDescent="0.25">
      <c r="A24" s="27">
        <v>0.45</v>
      </c>
      <c r="B24" s="6">
        <f>COUNTIFS('SeP500'!W:W,"&lt;"&amp;$A24,'SeP500'!W:W,"&gt;="&amp;$A23)</f>
        <v>0</v>
      </c>
      <c r="C24" s="6">
        <f>COUNTIFS('SeP500'!Y:Y,"&lt;"&amp;$A24,'SeP500'!Y:Y,"&gt;="&amp;$A23)</f>
        <v>12</v>
      </c>
    </row>
    <row r="25" spans="1:3" x14ac:dyDescent="0.25">
      <c r="A25" s="27">
        <v>0.5</v>
      </c>
      <c r="B25" s="6">
        <f>COUNTIFS('SeP500'!W:W,"&lt;"&amp;$A25,'SeP500'!W:W,"&gt;="&amp;$A24)</f>
        <v>0</v>
      </c>
      <c r="C25" s="6">
        <f>COUNTIFS('SeP500'!Y:Y,"&lt;"&amp;$A25,'SeP500'!Y:Y,"&gt;="&amp;$A24)</f>
        <v>10</v>
      </c>
    </row>
    <row r="26" spans="1:3" x14ac:dyDescent="0.25">
      <c r="A26" s="27">
        <v>0.55000000000000004</v>
      </c>
      <c r="B26" s="6">
        <f>COUNTIFS('SeP500'!W:W,"&lt;"&amp;$A26,'SeP500'!W:W,"&gt;="&amp;$A25)</f>
        <v>0</v>
      </c>
      <c r="C26" s="6">
        <f>COUNTIFS('SeP500'!Y:Y,"&lt;"&amp;$A26,'SeP500'!Y:Y,"&gt;="&amp;$A25)</f>
        <v>4</v>
      </c>
    </row>
    <row r="27" spans="1:3" x14ac:dyDescent="0.25">
      <c r="A27" s="27">
        <v>0.6</v>
      </c>
      <c r="B27" s="6">
        <f>COUNTIFS('SeP500'!W:W,"&lt;"&amp;$A27,'SeP500'!W:W,"&gt;="&amp;$A26)</f>
        <v>0</v>
      </c>
      <c r="C27" s="6">
        <f>COUNTIFS('SeP500'!Y:Y,"&lt;"&amp;$A27,'SeP500'!Y:Y,"&gt;="&amp;$A26)</f>
        <v>1</v>
      </c>
    </row>
    <row r="28" spans="1:3" x14ac:dyDescent="0.25">
      <c r="A28" s="28" t="s">
        <v>43</v>
      </c>
      <c r="B28" s="6">
        <f>COUNTIF('SeP500'!W:W,"&gt;="&amp;$A27)</f>
        <v>0</v>
      </c>
      <c r="C28" s="6">
        <f>COUNTIF('SeP500'!Y:Y,"&gt;="&amp;$A27)</f>
        <v>1</v>
      </c>
    </row>
    <row r="29" spans="1:3" x14ac:dyDescent="0.25">
      <c r="A29" s="27"/>
      <c r="B29" s="6">
        <f>SUM(B2:B28)</f>
        <v>398</v>
      </c>
      <c r="C29" s="6">
        <f>SUM(C2:C28)</f>
        <v>398</v>
      </c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A236-D48E-4271-BD35-C9D046A4A592}">
  <sheetPr>
    <tabColor theme="3" tint="0.749992370372631"/>
  </sheetPr>
  <dimension ref="A1:AH416"/>
  <sheetViews>
    <sheetView workbookViewId="0">
      <pane ySplit="1" topLeftCell="A2" activePane="bottomLeft" state="frozen"/>
      <selection pane="bottomLeft" activeCell="AC29" sqref="AC29"/>
    </sheetView>
  </sheetViews>
  <sheetFormatPr defaultRowHeight="15" outlineLevelCol="1" x14ac:dyDescent="0.25"/>
  <cols>
    <col min="2" max="2" width="11.7109375" customWidth="1"/>
    <col min="3" max="20" width="6.5703125" style="9" hidden="1" customWidth="1" outlineLevel="1"/>
    <col min="21" max="21" width="9.140625" collapsed="1"/>
    <col min="22" max="22" width="11.5703125" style="10" customWidth="1"/>
    <col min="23" max="23" width="9.42578125" style="10" customWidth="1"/>
    <col min="24" max="24" width="11.5703125" style="10" customWidth="1"/>
    <col min="25" max="25" width="9.42578125" style="10" customWidth="1"/>
    <col min="26" max="26" width="19.28515625" bestFit="1" customWidth="1"/>
    <col min="27" max="27" width="10.7109375" customWidth="1"/>
    <col min="28" max="30" width="20.7109375" customWidth="1"/>
    <col min="31" max="31" width="10.7109375" customWidth="1"/>
    <col min="32" max="34" width="20.7109375" customWidth="1"/>
  </cols>
  <sheetData>
    <row r="1" spans="1:34" s="17" customFormat="1" ht="30" x14ac:dyDescent="0.25">
      <c r="A1" s="4" t="s">
        <v>2</v>
      </c>
      <c r="B1" s="5" t="s">
        <v>19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5" t="s">
        <v>23</v>
      </c>
      <c r="V1" s="16" t="s">
        <v>25</v>
      </c>
      <c r="W1" s="16" t="s">
        <v>26</v>
      </c>
      <c r="X1" s="18" t="s">
        <v>27</v>
      </c>
      <c r="Y1" s="18" t="s">
        <v>28</v>
      </c>
      <c r="Z1" s="5" t="s">
        <v>29</v>
      </c>
      <c r="AB1" s="19" t="s">
        <v>22</v>
      </c>
      <c r="AC1" s="20" t="s">
        <v>24</v>
      </c>
      <c r="AD1" s="5"/>
      <c r="AF1" s="5" t="s">
        <v>36</v>
      </c>
      <c r="AG1" s="19" t="s">
        <v>22</v>
      </c>
      <c r="AH1" s="20" t="s">
        <v>24</v>
      </c>
    </row>
    <row r="2" spans="1:34" x14ac:dyDescent="0.25">
      <c r="A2" s="7">
        <v>32904</v>
      </c>
      <c r="B2" s="8">
        <v>212.95525474999999</v>
      </c>
      <c r="C2" s="11">
        <f t="shared" ref="C2:C65" si="0">B2</f>
        <v>212.95525474999999</v>
      </c>
      <c r="D2" s="11">
        <f>C3</f>
        <v>214.29717764</v>
      </c>
      <c r="E2" s="11">
        <f t="shared" ref="E2:T17" si="1">D3</f>
        <v>219.31060959000001</v>
      </c>
      <c r="F2" s="11">
        <f t="shared" si="1"/>
        <v>210.36867973</v>
      </c>
      <c r="G2" s="11">
        <f t="shared" si="1"/>
        <v>232.03366649</v>
      </c>
      <c r="H2" s="11">
        <f t="shared" si="1"/>
        <v>226.74519346</v>
      </c>
      <c r="I2" s="11">
        <f t="shared" si="1"/>
        <v>214.72702683</v>
      </c>
      <c r="J2" s="11">
        <f t="shared" si="1"/>
        <v>193.13418904</v>
      </c>
      <c r="K2" s="11">
        <f t="shared" si="1"/>
        <v>185.03247299</v>
      </c>
      <c r="L2" s="11">
        <f t="shared" si="1"/>
        <v>178.77919888</v>
      </c>
      <c r="M2" s="11">
        <f t="shared" si="1"/>
        <v>188.03807742999999</v>
      </c>
      <c r="N2" s="11">
        <f t="shared" si="1"/>
        <v>192.73989764000001</v>
      </c>
      <c r="O2" s="11">
        <f t="shared" si="1"/>
        <v>198.51727242000001</v>
      </c>
      <c r="P2" s="11">
        <f t="shared" si="1"/>
        <v>215.4766353</v>
      </c>
      <c r="Q2" s="11">
        <f t="shared" si="1"/>
        <v>247.71531052</v>
      </c>
      <c r="R2" s="11">
        <f t="shared" si="1"/>
        <v>248.26557758000001</v>
      </c>
      <c r="S2" s="11">
        <f t="shared" si="1"/>
        <v>257.89516602999998</v>
      </c>
      <c r="T2" s="11">
        <f t="shared" si="1"/>
        <v>258.36590775000002</v>
      </c>
      <c r="U2" s="12" cm="1">
        <f t="array" ref="U2">quota_mese*SUMPRODUCT(1/C2:T2)</f>
        <v>701.88134014935031</v>
      </c>
      <c r="V2" s="13">
        <f>U2*T2</f>
        <v>181342.20958047343</v>
      </c>
      <c r="W2" s="14">
        <f t="shared" ref="W2:W65" si="2">V2/capitale -1</f>
        <v>0.2089480638698229</v>
      </c>
      <c r="X2" s="13">
        <f t="shared" ref="X2:X65" si="3">(capitale/C2)*T2</f>
        <v>181986.05245968932</v>
      </c>
      <c r="Y2" s="14">
        <f t="shared" ref="Y2:Y65" si="4">X2/capitale -1</f>
        <v>0.21324034973126205</v>
      </c>
      <c r="Z2" s="6" t="str">
        <f t="shared" ref="Z2:Z65" si="5">IF(ABS((X2-V2)/X2)&lt;=2.5%, "In Linea", IF(X2&gt;V2, "Il PAC NON conviene", "Il PAC conviene"))</f>
        <v>In Linea</v>
      </c>
      <c r="AB2" s="21">
        <f>MIN(W2:W399)</f>
        <v>-0.29837325018484118</v>
      </c>
      <c r="AC2" s="21">
        <f>MIN(Y2:Y399)</f>
        <v>-0.46007464729687175</v>
      </c>
      <c r="AD2" s="6" t="s">
        <v>30</v>
      </c>
      <c r="AF2" s="22" t="s">
        <v>38</v>
      </c>
      <c r="AG2" s="6">
        <f>COUNTIFS(W:W,"&lt;0%",W:W,"&gt;=-10%")</f>
        <v>49</v>
      </c>
      <c r="AH2" s="6">
        <f>COUNTIFS(Y:Y,"&lt;0%",Y:Y,"&gt;=-10%")</f>
        <v>19</v>
      </c>
    </row>
    <row r="3" spans="1:34" x14ac:dyDescent="0.25">
      <c r="A3" s="7">
        <v>32932</v>
      </c>
      <c r="B3" s="8">
        <v>214.29717764</v>
      </c>
      <c r="C3" s="11">
        <f t="shared" si="0"/>
        <v>214.29717764</v>
      </c>
      <c r="D3" s="11">
        <f t="shared" ref="D3:S32" si="6">C4</f>
        <v>219.31060959000001</v>
      </c>
      <c r="E3" s="11">
        <f t="shared" si="1"/>
        <v>210.36867973</v>
      </c>
      <c r="F3" s="11">
        <f t="shared" si="1"/>
        <v>232.03366649</v>
      </c>
      <c r="G3" s="11">
        <f t="shared" si="1"/>
        <v>226.74519346</v>
      </c>
      <c r="H3" s="11">
        <f t="shared" si="1"/>
        <v>214.72702683</v>
      </c>
      <c r="I3" s="11">
        <f t="shared" si="1"/>
        <v>193.13418904</v>
      </c>
      <c r="J3" s="11">
        <f t="shared" si="1"/>
        <v>185.03247299</v>
      </c>
      <c r="K3" s="11">
        <f t="shared" si="1"/>
        <v>178.77919888</v>
      </c>
      <c r="L3" s="11">
        <f t="shared" si="1"/>
        <v>188.03807742999999</v>
      </c>
      <c r="M3" s="11">
        <f t="shared" si="1"/>
        <v>192.73989764000001</v>
      </c>
      <c r="N3" s="11">
        <f t="shared" si="1"/>
        <v>198.51727242000001</v>
      </c>
      <c r="O3" s="11">
        <f t="shared" si="1"/>
        <v>215.4766353</v>
      </c>
      <c r="P3" s="11">
        <f t="shared" si="1"/>
        <v>247.71531052</v>
      </c>
      <c r="Q3" s="11">
        <f t="shared" si="1"/>
        <v>248.26557758000001</v>
      </c>
      <c r="R3" s="11">
        <f t="shared" si="1"/>
        <v>257.89516602999998</v>
      </c>
      <c r="S3" s="11">
        <f t="shared" si="1"/>
        <v>258.36590775000002</v>
      </c>
      <c r="T3" s="11">
        <f t="shared" si="1"/>
        <v>261.21350003999999</v>
      </c>
      <c r="U3" s="12" cm="1">
        <f t="array" ref="U3">quota_mese*SUMPRODUCT(1/C3:T3)</f>
        <v>694.65187279102395</v>
      </c>
      <c r="V3" s="13">
        <f t="shared" ref="V3:V66" si="7">U3*T3</f>
        <v>181452.44700108419</v>
      </c>
      <c r="W3" s="14">
        <f t="shared" si="2"/>
        <v>0.20968298000722796</v>
      </c>
      <c r="X3" s="13">
        <f t="shared" si="3"/>
        <v>182839.66890045689</v>
      </c>
      <c r="Y3" s="14">
        <f t="shared" si="4"/>
        <v>0.21893112600304598</v>
      </c>
      <c r="Z3" s="6" t="str">
        <f t="shared" si="5"/>
        <v>In Linea</v>
      </c>
      <c r="AB3" s="21">
        <f>MAX(W2:W399)</f>
        <v>0.47799692047631903</v>
      </c>
      <c r="AC3" s="21">
        <f>MAX(Y2:Y399)</f>
        <v>0.8759126339992116</v>
      </c>
      <c r="AD3" s="6" t="s">
        <v>31</v>
      </c>
      <c r="AF3" s="24" t="s">
        <v>39</v>
      </c>
      <c r="AG3" s="6">
        <f>COUNTIFS(W:W,"&lt;-10%",W:W,"&gt;=-20%")</f>
        <v>19</v>
      </c>
      <c r="AH3" s="6">
        <f>COUNTIFS(Y:Y,"&lt;-10%",Y:Y,"&gt;=-20%")</f>
        <v>12</v>
      </c>
    </row>
    <row r="4" spans="1:34" x14ac:dyDescent="0.25">
      <c r="A4" s="7">
        <v>32962</v>
      </c>
      <c r="B4" s="8">
        <v>219.31060959000001</v>
      </c>
      <c r="C4" s="11">
        <f t="shared" si="0"/>
        <v>219.31060959000001</v>
      </c>
      <c r="D4" s="11">
        <f t="shared" si="6"/>
        <v>210.36867973</v>
      </c>
      <c r="E4" s="11">
        <f t="shared" si="1"/>
        <v>232.03366649</v>
      </c>
      <c r="F4" s="11">
        <f t="shared" si="1"/>
        <v>226.74519346</v>
      </c>
      <c r="G4" s="11">
        <f t="shared" si="1"/>
        <v>214.72702683</v>
      </c>
      <c r="H4" s="11">
        <f t="shared" si="1"/>
        <v>193.13418904</v>
      </c>
      <c r="I4" s="11">
        <f t="shared" si="1"/>
        <v>185.03247299</v>
      </c>
      <c r="J4" s="11">
        <f t="shared" si="1"/>
        <v>178.77919888</v>
      </c>
      <c r="K4" s="11">
        <f t="shared" si="1"/>
        <v>188.03807742999999</v>
      </c>
      <c r="L4" s="11">
        <f t="shared" si="1"/>
        <v>192.73989764000001</v>
      </c>
      <c r="M4" s="11">
        <f t="shared" si="1"/>
        <v>198.51727242000001</v>
      </c>
      <c r="N4" s="11">
        <f t="shared" si="1"/>
        <v>215.4766353</v>
      </c>
      <c r="O4" s="11">
        <f t="shared" si="1"/>
        <v>247.71531052</v>
      </c>
      <c r="P4" s="11">
        <f t="shared" si="1"/>
        <v>248.26557758000001</v>
      </c>
      <c r="Q4" s="11">
        <f t="shared" si="1"/>
        <v>257.89516602999998</v>
      </c>
      <c r="R4" s="11">
        <f t="shared" si="1"/>
        <v>258.36590775000002</v>
      </c>
      <c r="S4" s="11">
        <f t="shared" si="1"/>
        <v>261.21350003999999</v>
      </c>
      <c r="T4" s="11">
        <f t="shared" si="1"/>
        <v>265.50973285999999</v>
      </c>
      <c r="U4" s="12" cm="1">
        <f t="array" ref="U4">quota_mese*SUMPRODUCT(1/C4:T4)</f>
        <v>687.15123312706646</v>
      </c>
      <c r="V4" s="13">
        <f t="shared" si="7"/>
        <v>182445.340341987</v>
      </c>
      <c r="W4" s="14">
        <f t="shared" si="2"/>
        <v>0.21630226894658011</v>
      </c>
      <c r="X4" s="13">
        <f t="shared" si="3"/>
        <v>181598.4188063466</v>
      </c>
      <c r="Y4" s="14">
        <f t="shared" si="4"/>
        <v>0.21065612537564404</v>
      </c>
      <c r="Z4" s="6" t="str">
        <f t="shared" si="5"/>
        <v>In Linea</v>
      </c>
      <c r="AB4" s="21">
        <f>AVERAGE(W2:W399)</f>
        <v>8.0326573059083181E-2</v>
      </c>
      <c r="AC4" s="21">
        <f>AVERAGE(Y2:Y399)</f>
        <v>0.16412120487871584</v>
      </c>
      <c r="AD4" s="6" t="s">
        <v>32</v>
      </c>
      <c r="AF4" s="24" t="s">
        <v>40</v>
      </c>
      <c r="AG4" s="6">
        <f>COUNTIFS(W:W,"&lt;-20%",W:W,"&gt;=-30%")</f>
        <v>15</v>
      </c>
      <c r="AH4" s="6">
        <f>COUNTIFS(Y:Y,"&lt;-20%",Y:Y,"&gt;=-30%")</f>
        <v>18</v>
      </c>
    </row>
    <row r="5" spans="1:34" x14ac:dyDescent="0.25">
      <c r="A5" s="7">
        <v>32993</v>
      </c>
      <c r="B5" s="8">
        <v>210.36867973</v>
      </c>
      <c r="C5" s="11">
        <f t="shared" si="0"/>
        <v>210.36867973</v>
      </c>
      <c r="D5" s="11">
        <f t="shared" si="6"/>
        <v>232.03366649</v>
      </c>
      <c r="E5" s="11">
        <f t="shared" si="1"/>
        <v>226.74519346</v>
      </c>
      <c r="F5" s="11">
        <f t="shared" si="1"/>
        <v>214.72702683</v>
      </c>
      <c r="G5" s="11">
        <f t="shared" si="1"/>
        <v>193.13418904</v>
      </c>
      <c r="H5" s="11">
        <f t="shared" si="1"/>
        <v>185.03247299</v>
      </c>
      <c r="I5" s="11">
        <f t="shared" si="1"/>
        <v>178.77919888</v>
      </c>
      <c r="J5" s="11">
        <f t="shared" si="1"/>
        <v>188.03807742999999</v>
      </c>
      <c r="K5" s="11">
        <f t="shared" si="1"/>
        <v>192.73989764000001</v>
      </c>
      <c r="L5" s="11">
        <f t="shared" si="1"/>
        <v>198.51727242000001</v>
      </c>
      <c r="M5" s="11">
        <f t="shared" si="1"/>
        <v>215.4766353</v>
      </c>
      <c r="N5" s="11">
        <f t="shared" si="1"/>
        <v>247.71531052</v>
      </c>
      <c r="O5" s="11">
        <f t="shared" si="1"/>
        <v>248.26557758000001</v>
      </c>
      <c r="P5" s="11">
        <f t="shared" si="1"/>
        <v>257.89516602999998</v>
      </c>
      <c r="Q5" s="11">
        <f t="shared" si="1"/>
        <v>258.36590775000002</v>
      </c>
      <c r="R5" s="11">
        <f t="shared" si="1"/>
        <v>261.21350003999999</v>
      </c>
      <c r="S5" s="11">
        <f t="shared" si="1"/>
        <v>265.50973285999999</v>
      </c>
      <c r="T5" s="11">
        <f t="shared" si="1"/>
        <v>249.44973686</v>
      </c>
      <c r="U5" s="12" cm="1">
        <f t="array" ref="U5">quota_mese*SUMPRODUCT(1/C5:T5)</f>
        <v>682.56023903201174</v>
      </c>
      <c r="V5" s="13">
        <f t="shared" si="7"/>
        <v>170264.47201763402</v>
      </c>
      <c r="W5" s="14">
        <f t="shared" si="2"/>
        <v>0.13509648011756004</v>
      </c>
      <c r="X5" s="13">
        <f t="shared" si="3"/>
        <v>177866.11855445334</v>
      </c>
      <c r="Y5" s="14">
        <f t="shared" si="4"/>
        <v>0.18577412369635549</v>
      </c>
      <c r="Z5" s="6" t="str">
        <f t="shared" si="5"/>
        <v>Il PAC NON conviene</v>
      </c>
      <c r="AF5" s="24" t="s">
        <v>41</v>
      </c>
      <c r="AG5" s="6">
        <f>COUNTIFS(W:W,"&lt;-30%",W:W,"&gt;=-40%")</f>
        <v>0</v>
      </c>
      <c r="AH5" s="6">
        <f>COUNTIFS(Y:Y,"&lt;-30%",Y:Y,"&gt;=-40%")</f>
        <v>17</v>
      </c>
    </row>
    <row r="6" spans="1:34" x14ac:dyDescent="0.25">
      <c r="A6" s="7">
        <v>33024</v>
      </c>
      <c r="B6" s="8">
        <v>232.03366649</v>
      </c>
      <c r="C6" s="11">
        <f t="shared" si="0"/>
        <v>232.03366649</v>
      </c>
      <c r="D6" s="11">
        <f t="shared" si="6"/>
        <v>226.74519346</v>
      </c>
      <c r="E6" s="11">
        <f t="shared" si="1"/>
        <v>214.72702683</v>
      </c>
      <c r="F6" s="11">
        <f t="shared" si="1"/>
        <v>193.13418904</v>
      </c>
      <c r="G6" s="11">
        <f t="shared" si="1"/>
        <v>185.03247299</v>
      </c>
      <c r="H6" s="11">
        <f t="shared" si="1"/>
        <v>178.77919888</v>
      </c>
      <c r="I6" s="11">
        <f t="shared" si="1"/>
        <v>188.03807742999999</v>
      </c>
      <c r="J6" s="11">
        <f t="shared" si="1"/>
        <v>192.73989764000001</v>
      </c>
      <c r="K6" s="11">
        <f t="shared" si="1"/>
        <v>198.51727242000001</v>
      </c>
      <c r="L6" s="11">
        <f t="shared" si="1"/>
        <v>215.4766353</v>
      </c>
      <c r="M6" s="11">
        <f t="shared" si="1"/>
        <v>247.71531052</v>
      </c>
      <c r="N6" s="11">
        <f t="shared" si="1"/>
        <v>248.26557758000001</v>
      </c>
      <c r="O6" s="11">
        <f t="shared" si="1"/>
        <v>257.89516602999998</v>
      </c>
      <c r="P6" s="11">
        <f t="shared" si="1"/>
        <v>258.36590775000002</v>
      </c>
      <c r="Q6" s="11">
        <f t="shared" si="1"/>
        <v>261.21350003999999</v>
      </c>
      <c r="R6" s="11">
        <f t="shared" si="1"/>
        <v>265.50973285999999</v>
      </c>
      <c r="S6" s="11">
        <f t="shared" si="1"/>
        <v>249.44973686</v>
      </c>
      <c r="T6" s="11">
        <f t="shared" si="1"/>
        <v>254.04858684000001</v>
      </c>
      <c r="U6" s="12" cm="1">
        <f t="array" ref="U6">quota_mese*SUMPRODUCT(1/C6:T6)</f>
        <v>675.74936896371662</v>
      </c>
      <c r="V6" s="13">
        <f t="shared" si="7"/>
        <v>171673.17224325397</v>
      </c>
      <c r="W6" s="14">
        <f t="shared" si="2"/>
        <v>0.14448781495502638</v>
      </c>
      <c r="X6" s="13">
        <f t="shared" si="3"/>
        <v>164231.71948473397</v>
      </c>
      <c r="Y6" s="14">
        <f t="shared" si="4"/>
        <v>9.4878129898226415E-2</v>
      </c>
      <c r="Z6" s="6" t="str">
        <f t="shared" si="5"/>
        <v>Il PAC conviene</v>
      </c>
      <c r="AB6" s="6" t="s">
        <v>33</v>
      </c>
      <c r="AC6" s="6">
        <f>COUNTIF(Z:Z,"="&amp;AB6)</f>
        <v>273</v>
      </c>
      <c r="AF6" s="24" t="s">
        <v>42</v>
      </c>
      <c r="AG6" s="6">
        <f>COUNTIFS(W:W,"&lt;-40%",W:W,"&gt;=-50%")</f>
        <v>0</v>
      </c>
      <c r="AH6" s="6">
        <f>COUNTIFS(Y:Y,"&lt;-40%",Y:Y,"&gt;=-50%")</f>
        <v>4</v>
      </c>
    </row>
    <row r="7" spans="1:34" x14ac:dyDescent="0.25">
      <c r="A7" s="7">
        <v>33053</v>
      </c>
      <c r="B7" s="8">
        <v>226.74519346</v>
      </c>
      <c r="C7" s="11">
        <f t="shared" si="0"/>
        <v>226.74519346</v>
      </c>
      <c r="D7" s="11">
        <f t="shared" si="6"/>
        <v>214.72702683</v>
      </c>
      <c r="E7" s="11">
        <f t="shared" si="1"/>
        <v>193.13418904</v>
      </c>
      <c r="F7" s="11">
        <f t="shared" si="1"/>
        <v>185.03247299</v>
      </c>
      <c r="G7" s="11">
        <f t="shared" si="1"/>
        <v>178.77919888</v>
      </c>
      <c r="H7" s="11">
        <f t="shared" si="1"/>
        <v>188.03807742999999</v>
      </c>
      <c r="I7" s="11">
        <f t="shared" si="1"/>
        <v>192.73989764000001</v>
      </c>
      <c r="J7" s="11">
        <f t="shared" si="1"/>
        <v>198.51727242000001</v>
      </c>
      <c r="K7" s="11">
        <f t="shared" si="1"/>
        <v>215.4766353</v>
      </c>
      <c r="L7" s="11">
        <f t="shared" si="1"/>
        <v>247.71531052</v>
      </c>
      <c r="M7" s="11">
        <f t="shared" si="1"/>
        <v>248.26557758000001</v>
      </c>
      <c r="N7" s="11">
        <f t="shared" si="1"/>
        <v>257.89516602999998</v>
      </c>
      <c r="O7" s="11">
        <f t="shared" si="1"/>
        <v>258.36590775000002</v>
      </c>
      <c r="P7" s="11">
        <f t="shared" si="1"/>
        <v>261.21350003999999</v>
      </c>
      <c r="Q7" s="11">
        <f t="shared" si="1"/>
        <v>265.50973285999999</v>
      </c>
      <c r="R7" s="11">
        <f t="shared" si="1"/>
        <v>249.44973686</v>
      </c>
      <c r="S7" s="11">
        <f t="shared" si="1"/>
        <v>254.04858684000001</v>
      </c>
      <c r="T7" s="11">
        <f t="shared" si="1"/>
        <v>238.11908149999999</v>
      </c>
      <c r="U7" s="12" cm="1">
        <f t="array" ref="U7">quota_mese*SUMPRODUCT(1/C7:T7)</f>
        <v>674.83153578266831</v>
      </c>
      <c r="V7" s="13">
        <f t="shared" si="7"/>
        <v>160690.26546780334</v>
      </c>
      <c r="W7" s="14">
        <f t="shared" si="2"/>
        <v>7.1268436452022188E-2</v>
      </c>
      <c r="X7" s="13">
        <f t="shared" si="3"/>
        <v>157524.23096589683</v>
      </c>
      <c r="Y7" s="14">
        <f t="shared" si="4"/>
        <v>5.0161539772645591E-2</v>
      </c>
      <c r="Z7" s="6" t="str">
        <f t="shared" si="5"/>
        <v>In Linea</v>
      </c>
      <c r="AB7" s="6" t="s">
        <v>34</v>
      </c>
      <c r="AC7" s="6">
        <f>COUNTIF(Z:Z,"="&amp;AB7)</f>
        <v>57</v>
      </c>
      <c r="AF7" s="22" t="s">
        <v>37</v>
      </c>
      <c r="AG7" s="6">
        <f>COUNTIFS(W:W,"&lt;-50%",W:W,"&gt;=-99999%")</f>
        <v>0</v>
      </c>
      <c r="AH7" s="6">
        <f>COUNTIFS(Y:Y,"&lt;-50%",Y:Y,"&gt;=-99999%")</f>
        <v>0</v>
      </c>
    </row>
    <row r="8" spans="1:34" x14ac:dyDescent="0.25">
      <c r="A8" s="7">
        <v>33085</v>
      </c>
      <c r="B8" s="8">
        <v>214.72702683</v>
      </c>
      <c r="C8" s="11">
        <f t="shared" si="0"/>
        <v>214.72702683</v>
      </c>
      <c r="D8" s="11">
        <f t="shared" si="6"/>
        <v>193.13418904</v>
      </c>
      <c r="E8" s="11">
        <f t="shared" si="1"/>
        <v>185.03247299</v>
      </c>
      <c r="F8" s="11">
        <f t="shared" si="1"/>
        <v>178.77919888</v>
      </c>
      <c r="G8" s="11">
        <f t="shared" si="1"/>
        <v>188.03807742999999</v>
      </c>
      <c r="H8" s="11">
        <f t="shared" si="1"/>
        <v>192.73989764000001</v>
      </c>
      <c r="I8" s="11">
        <f t="shared" si="1"/>
        <v>198.51727242000001</v>
      </c>
      <c r="J8" s="11">
        <f t="shared" si="1"/>
        <v>215.4766353</v>
      </c>
      <c r="K8" s="11">
        <f t="shared" si="1"/>
        <v>247.71531052</v>
      </c>
      <c r="L8" s="11">
        <f t="shared" si="1"/>
        <v>248.26557758000001</v>
      </c>
      <c r="M8" s="11">
        <f t="shared" si="1"/>
        <v>257.89516602999998</v>
      </c>
      <c r="N8" s="11">
        <f t="shared" si="1"/>
        <v>258.36590775000002</v>
      </c>
      <c r="O8" s="11">
        <f t="shared" si="1"/>
        <v>261.21350003999999</v>
      </c>
      <c r="P8" s="11">
        <f t="shared" si="1"/>
        <v>265.50973285999999</v>
      </c>
      <c r="Q8" s="11">
        <f t="shared" si="1"/>
        <v>249.44973686</v>
      </c>
      <c r="R8" s="11">
        <f t="shared" si="1"/>
        <v>254.04858684000001</v>
      </c>
      <c r="S8" s="11">
        <f t="shared" si="1"/>
        <v>238.11908149999999</v>
      </c>
      <c r="T8" s="11">
        <f t="shared" si="1"/>
        <v>247.94761505</v>
      </c>
      <c r="U8" s="12" cm="1">
        <f t="array" ref="U8">quota_mese*SUMPRODUCT(1/C8:T8)</f>
        <v>671.68881212505232</v>
      </c>
      <c r="V8" s="13">
        <f t="shared" si="7"/>
        <v>166543.63902217423</v>
      </c>
      <c r="W8" s="14">
        <f t="shared" si="2"/>
        <v>0.11029092681449493</v>
      </c>
      <c r="X8" s="13">
        <f t="shared" si="3"/>
        <v>173206.61868496472</v>
      </c>
      <c r="Y8" s="14">
        <f t="shared" si="4"/>
        <v>0.15471079123309806</v>
      </c>
      <c r="Z8" s="6" t="str">
        <f t="shared" si="5"/>
        <v>Il PAC NON conviene</v>
      </c>
      <c r="AB8" s="6" t="s">
        <v>35</v>
      </c>
      <c r="AC8" s="6">
        <f>COUNTIF(Z:Z,"="&amp;AB8)</f>
        <v>68</v>
      </c>
      <c r="AF8" s="23"/>
      <c r="AG8" s="23">
        <f>SUM(AG2:AG7)</f>
        <v>83</v>
      </c>
      <c r="AH8" s="23">
        <f>SUM(AH2:AH7)</f>
        <v>70</v>
      </c>
    </row>
    <row r="9" spans="1:34" x14ac:dyDescent="0.25">
      <c r="A9" s="7">
        <v>33116</v>
      </c>
      <c r="B9" s="8">
        <v>193.13418904</v>
      </c>
      <c r="C9" s="11">
        <f t="shared" si="0"/>
        <v>193.13418904</v>
      </c>
      <c r="D9" s="11">
        <f t="shared" si="6"/>
        <v>185.03247299</v>
      </c>
      <c r="E9" s="11">
        <f t="shared" si="1"/>
        <v>178.77919888</v>
      </c>
      <c r="F9" s="11">
        <f t="shared" si="1"/>
        <v>188.03807742999999</v>
      </c>
      <c r="G9" s="11">
        <f t="shared" si="1"/>
        <v>192.73989764000001</v>
      </c>
      <c r="H9" s="11">
        <f t="shared" si="1"/>
        <v>198.51727242000001</v>
      </c>
      <c r="I9" s="11">
        <f t="shared" si="1"/>
        <v>215.4766353</v>
      </c>
      <c r="J9" s="11">
        <f t="shared" si="1"/>
        <v>247.71531052</v>
      </c>
      <c r="K9" s="11">
        <f t="shared" si="1"/>
        <v>248.26557758000001</v>
      </c>
      <c r="L9" s="11">
        <f t="shared" si="1"/>
        <v>257.89516602999998</v>
      </c>
      <c r="M9" s="11">
        <f t="shared" si="1"/>
        <v>258.36590775000002</v>
      </c>
      <c r="N9" s="11">
        <f t="shared" si="1"/>
        <v>261.21350003999999</v>
      </c>
      <c r="O9" s="11">
        <f t="shared" si="1"/>
        <v>265.50973285999999</v>
      </c>
      <c r="P9" s="11">
        <f t="shared" si="1"/>
        <v>249.44973686</v>
      </c>
      <c r="Q9" s="11">
        <f t="shared" si="1"/>
        <v>254.04858684000001</v>
      </c>
      <c r="R9" s="11">
        <f t="shared" si="1"/>
        <v>238.11908149999999</v>
      </c>
      <c r="S9" s="11">
        <f t="shared" si="1"/>
        <v>247.94761505</v>
      </c>
      <c r="T9" s="11">
        <f t="shared" si="1"/>
        <v>256.01027993999998</v>
      </c>
      <c r="U9" s="12" cm="1">
        <f t="array" ref="U9">quota_mese*SUMPRODUCT(1/C9:T9)</f>
        <v>665.43062491119849</v>
      </c>
      <c r="V9" s="13">
        <f t="shared" si="7"/>
        <v>170357.08056416505</v>
      </c>
      <c r="W9" s="14">
        <f t="shared" si="2"/>
        <v>0.13571387042776695</v>
      </c>
      <c r="X9" s="13">
        <f t="shared" si="3"/>
        <v>198833.47522196942</v>
      </c>
      <c r="Y9" s="14">
        <f t="shared" si="4"/>
        <v>0.32555650147979609</v>
      </c>
      <c r="Z9" s="6" t="str">
        <f t="shared" si="5"/>
        <v>Il PAC NON conviene</v>
      </c>
    </row>
    <row r="10" spans="1:34" x14ac:dyDescent="0.25">
      <c r="A10" s="7">
        <v>33144</v>
      </c>
      <c r="B10" s="8">
        <v>185.03247299</v>
      </c>
      <c r="C10" s="11">
        <f t="shared" si="0"/>
        <v>185.03247299</v>
      </c>
      <c r="D10" s="11">
        <f t="shared" si="6"/>
        <v>178.77919888</v>
      </c>
      <c r="E10" s="11">
        <f t="shared" si="1"/>
        <v>188.03807742999999</v>
      </c>
      <c r="F10" s="11">
        <f t="shared" si="1"/>
        <v>192.73989764000001</v>
      </c>
      <c r="G10" s="11">
        <f t="shared" si="1"/>
        <v>198.51727242000001</v>
      </c>
      <c r="H10" s="11">
        <f t="shared" si="1"/>
        <v>215.4766353</v>
      </c>
      <c r="I10" s="11">
        <f t="shared" si="1"/>
        <v>247.71531052</v>
      </c>
      <c r="J10" s="11">
        <f t="shared" si="1"/>
        <v>248.26557758000001</v>
      </c>
      <c r="K10" s="11">
        <f t="shared" si="1"/>
        <v>257.89516602999998</v>
      </c>
      <c r="L10" s="11">
        <f t="shared" si="1"/>
        <v>258.36590775000002</v>
      </c>
      <c r="M10" s="11">
        <f t="shared" si="1"/>
        <v>261.21350003999999</v>
      </c>
      <c r="N10" s="11">
        <f t="shared" si="1"/>
        <v>265.50973285999999</v>
      </c>
      <c r="O10" s="11">
        <f t="shared" si="1"/>
        <v>249.44973686</v>
      </c>
      <c r="P10" s="11">
        <f t="shared" si="1"/>
        <v>254.04858684000001</v>
      </c>
      <c r="Q10" s="11">
        <f t="shared" si="1"/>
        <v>238.11908149999999</v>
      </c>
      <c r="R10" s="11">
        <f t="shared" si="1"/>
        <v>247.94761505</v>
      </c>
      <c r="S10" s="11">
        <f t="shared" si="1"/>
        <v>256.01027993999998</v>
      </c>
      <c r="T10" s="11">
        <f t="shared" si="1"/>
        <v>262.03009668999999</v>
      </c>
      <c r="U10" s="12" cm="1">
        <f t="array" ref="U10">quota_mese*SUMPRODUCT(1/C10:T10)</f>
        <v>654.08569433819639</v>
      </c>
      <c r="V10" s="13">
        <f t="shared" si="7"/>
        <v>171390.13773098338</v>
      </c>
      <c r="W10" s="14">
        <f t="shared" si="2"/>
        <v>0.14260091820655574</v>
      </c>
      <c r="X10" s="13">
        <f t="shared" si="3"/>
        <v>212419.54921947239</v>
      </c>
      <c r="Y10" s="14">
        <f t="shared" si="4"/>
        <v>0.41613032812981587</v>
      </c>
      <c r="Z10" s="6" t="str">
        <f t="shared" si="5"/>
        <v>Il PAC NON conviene</v>
      </c>
    </row>
    <row r="11" spans="1:34" x14ac:dyDescent="0.25">
      <c r="A11" s="7">
        <v>33177</v>
      </c>
      <c r="B11" s="8">
        <v>178.77919888</v>
      </c>
      <c r="C11" s="11">
        <f t="shared" si="0"/>
        <v>178.77919888</v>
      </c>
      <c r="D11" s="11">
        <f t="shared" si="6"/>
        <v>188.03807742999999</v>
      </c>
      <c r="E11" s="11">
        <f t="shared" si="1"/>
        <v>192.73989764000001</v>
      </c>
      <c r="F11" s="11">
        <f t="shared" si="1"/>
        <v>198.51727242000001</v>
      </c>
      <c r="G11" s="11">
        <f t="shared" si="1"/>
        <v>215.4766353</v>
      </c>
      <c r="H11" s="11">
        <f t="shared" si="1"/>
        <v>247.71531052</v>
      </c>
      <c r="I11" s="11">
        <f t="shared" si="1"/>
        <v>248.26557758000001</v>
      </c>
      <c r="J11" s="11">
        <f t="shared" si="1"/>
        <v>257.89516602999998</v>
      </c>
      <c r="K11" s="11">
        <f t="shared" si="1"/>
        <v>258.36590775000002</v>
      </c>
      <c r="L11" s="11">
        <f t="shared" si="1"/>
        <v>261.21350003999999</v>
      </c>
      <c r="M11" s="11">
        <f t="shared" si="1"/>
        <v>265.50973285999999</v>
      </c>
      <c r="N11" s="11">
        <f t="shared" si="1"/>
        <v>249.44973686</v>
      </c>
      <c r="O11" s="11">
        <f t="shared" si="1"/>
        <v>254.04858684000001</v>
      </c>
      <c r="P11" s="11">
        <f t="shared" si="1"/>
        <v>238.11908149999999</v>
      </c>
      <c r="Q11" s="11">
        <f t="shared" si="1"/>
        <v>247.94761505</v>
      </c>
      <c r="R11" s="11">
        <f t="shared" si="1"/>
        <v>256.01027993999998</v>
      </c>
      <c r="S11" s="11">
        <f t="shared" si="1"/>
        <v>262.03009668999999</v>
      </c>
      <c r="T11" s="11">
        <f t="shared" si="1"/>
        <v>258.30681247000001</v>
      </c>
      <c r="U11" s="12" cm="1">
        <f t="array" ref="U11">quota_mese*SUMPRODUCT(1/C11:T11)</f>
        <v>641.30993116209072</v>
      </c>
      <c r="V11" s="13">
        <f t="shared" si="7"/>
        <v>165654.72412383478</v>
      </c>
      <c r="W11" s="14">
        <f t="shared" si="2"/>
        <v>0.10436482749223175</v>
      </c>
      <c r="X11" s="13">
        <f t="shared" si="3"/>
        <v>216725.55931133282</v>
      </c>
      <c r="Y11" s="14">
        <f t="shared" si="4"/>
        <v>0.44483706207555218</v>
      </c>
      <c r="Z11" s="6" t="str">
        <f t="shared" si="5"/>
        <v>Il PAC NON conviene</v>
      </c>
    </row>
    <row r="12" spans="1:34" x14ac:dyDescent="0.25">
      <c r="A12" s="7">
        <v>33207</v>
      </c>
      <c r="B12" s="8">
        <v>188.03807742999999</v>
      </c>
      <c r="C12" s="11">
        <f t="shared" si="0"/>
        <v>188.03807742999999</v>
      </c>
      <c r="D12" s="11">
        <f t="shared" si="6"/>
        <v>192.73989764000001</v>
      </c>
      <c r="E12" s="11">
        <f t="shared" si="1"/>
        <v>198.51727242000001</v>
      </c>
      <c r="F12" s="11">
        <f t="shared" si="1"/>
        <v>215.4766353</v>
      </c>
      <c r="G12" s="11">
        <f t="shared" si="1"/>
        <v>247.71531052</v>
      </c>
      <c r="H12" s="11">
        <f t="shared" si="1"/>
        <v>248.26557758000001</v>
      </c>
      <c r="I12" s="11">
        <f t="shared" si="1"/>
        <v>257.89516602999998</v>
      </c>
      <c r="J12" s="11">
        <f t="shared" si="1"/>
        <v>258.36590775000002</v>
      </c>
      <c r="K12" s="11">
        <f t="shared" si="1"/>
        <v>261.21350003999999</v>
      </c>
      <c r="L12" s="11">
        <f t="shared" si="1"/>
        <v>265.50973285999999</v>
      </c>
      <c r="M12" s="11">
        <f t="shared" si="1"/>
        <v>249.44973686</v>
      </c>
      <c r="N12" s="11">
        <f t="shared" si="1"/>
        <v>254.04858684000001</v>
      </c>
      <c r="O12" s="11">
        <f t="shared" si="1"/>
        <v>238.11908149999999</v>
      </c>
      <c r="P12" s="11">
        <f t="shared" si="1"/>
        <v>247.94761505</v>
      </c>
      <c r="Q12" s="11">
        <f t="shared" si="1"/>
        <v>256.01027993999998</v>
      </c>
      <c r="R12" s="11">
        <f t="shared" si="1"/>
        <v>262.03009668999999</v>
      </c>
      <c r="S12" s="11">
        <f t="shared" si="1"/>
        <v>258.30681247000001</v>
      </c>
      <c r="T12" s="11">
        <f t="shared" si="1"/>
        <v>267.24218990000003</v>
      </c>
      <c r="U12" s="12" cm="1">
        <f t="array" ref="U12">quota_mese*SUMPRODUCT(1/C12:T12)</f>
        <v>625.88019981684909</v>
      </c>
      <c r="V12" s="13">
        <f t="shared" si="7"/>
        <v>167261.59521410434</v>
      </c>
      <c r="W12" s="14">
        <f t="shared" si="2"/>
        <v>0.11507730142736228</v>
      </c>
      <c r="X12" s="13">
        <f t="shared" si="3"/>
        <v>213181.97374105116</v>
      </c>
      <c r="Y12" s="14">
        <f t="shared" si="4"/>
        <v>0.42121315827367445</v>
      </c>
      <c r="Z12" s="6" t="str">
        <f t="shared" si="5"/>
        <v>Il PAC NON conviene</v>
      </c>
    </row>
    <row r="13" spans="1:34" x14ac:dyDescent="0.25">
      <c r="A13" s="7">
        <v>33238</v>
      </c>
      <c r="B13" s="8">
        <v>192.73989764000001</v>
      </c>
      <c r="C13" s="11">
        <f t="shared" si="0"/>
        <v>192.73989764000001</v>
      </c>
      <c r="D13" s="11">
        <f t="shared" si="6"/>
        <v>198.51727242000001</v>
      </c>
      <c r="E13" s="11">
        <f t="shared" si="1"/>
        <v>215.4766353</v>
      </c>
      <c r="F13" s="11">
        <f t="shared" si="1"/>
        <v>247.71531052</v>
      </c>
      <c r="G13" s="11">
        <f t="shared" si="1"/>
        <v>248.26557758000001</v>
      </c>
      <c r="H13" s="11">
        <f t="shared" si="1"/>
        <v>257.89516602999998</v>
      </c>
      <c r="I13" s="11">
        <f t="shared" si="1"/>
        <v>258.36590775000002</v>
      </c>
      <c r="J13" s="11">
        <f t="shared" si="1"/>
        <v>261.21350003999999</v>
      </c>
      <c r="K13" s="11">
        <f t="shared" si="1"/>
        <v>265.50973285999999</v>
      </c>
      <c r="L13" s="11">
        <f t="shared" si="1"/>
        <v>249.44973686</v>
      </c>
      <c r="M13" s="11">
        <f t="shared" si="1"/>
        <v>254.04858684000001</v>
      </c>
      <c r="N13" s="11">
        <f t="shared" si="1"/>
        <v>238.11908149999999</v>
      </c>
      <c r="O13" s="11">
        <f t="shared" si="1"/>
        <v>247.94761505</v>
      </c>
      <c r="P13" s="11">
        <f t="shared" si="1"/>
        <v>256.01027993999998</v>
      </c>
      <c r="Q13" s="11">
        <f t="shared" si="1"/>
        <v>262.03009668999999</v>
      </c>
      <c r="R13" s="11">
        <f t="shared" si="1"/>
        <v>258.30681247000001</v>
      </c>
      <c r="S13" s="11">
        <f t="shared" si="1"/>
        <v>267.24218990000003</v>
      </c>
      <c r="T13" s="11">
        <f t="shared" si="1"/>
        <v>260.45635263999998</v>
      </c>
      <c r="U13" s="12" cm="1">
        <f t="array" ref="U13">quota_mese*SUMPRODUCT(1/C13:T13)</f>
        <v>613.55805881041306</v>
      </c>
      <c r="V13" s="13">
        <f t="shared" si="7"/>
        <v>159805.09413063878</v>
      </c>
      <c r="W13" s="14">
        <f t="shared" si="2"/>
        <v>6.5367294204258464E-2</v>
      </c>
      <c r="X13" s="13">
        <f t="shared" si="3"/>
        <v>202700.3924686737</v>
      </c>
      <c r="Y13" s="14">
        <f t="shared" si="4"/>
        <v>0.3513359497911579</v>
      </c>
      <c r="Z13" s="6" t="str">
        <f t="shared" si="5"/>
        <v>Il PAC NON conviene</v>
      </c>
    </row>
    <row r="14" spans="1:34" x14ac:dyDescent="0.25">
      <c r="A14" s="7">
        <v>33269</v>
      </c>
      <c r="B14" s="8">
        <v>198.51727242000001</v>
      </c>
      <c r="C14" s="11">
        <f t="shared" si="0"/>
        <v>198.51727242000001</v>
      </c>
      <c r="D14" s="11">
        <f t="shared" si="6"/>
        <v>215.4766353</v>
      </c>
      <c r="E14" s="11">
        <f t="shared" si="1"/>
        <v>247.71531052</v>
      </c>
      <c r="F14" s="11">
        <f t="shared" si="1"/>
        <v>248.26557758000001</v>
      </c>
      <c r="G14" s="11">
        <f t="shared" si="1"/>
        <v>257.89516602999998</v>
      </c>
      <c r="H14" s="11">
        <f t="shared" si="1"/>
        <v>258.36590775000002</v>
      </c>
      <c r="I14" s="11">
        <f t="shared" si="1"/>
        <v>261.21350003999999</v>
      </c>
      <c r="J14" s="11">
        <f t="shared" si="1"/>
        <v>265.50973285999999</v>
      </c>
      <c r="K14" s="11">
        <f t="shared" si="1"/>
        <v>249.44973686</v>
      </c>
      <c r="L14" s="11">
        <f t="shared" si="1"/>
        <v>254.04858684000001</v>
      </c>
      <c r="M14" s="11">
        <f t="shared" si="1"/>
        <v>238.11908149999999</v>
      </c>
      <c r="N14" s="11">
        <f t="shared" si="1"/>
        <v>247.94761505</v>
      </c>
      <c r="O14" s="11">
        <f t="shared" si="1"/>
        <v>256.01027993999998</v>
      </c>
      <c r="P14" s="11">
        <f t="shared" si="1"/>
        <v>262.03009668999999</v>
      </c>
      <c r="Q14" s="11">
        <f t="shared" si="1"/>
        <v>258.30681247000001</v>
      </c>
      <c r="R14" s="11">
        <f t="shared" si="1"/>
        <v>267.24218990000003</v>
      </c>
      <c r="S14" s="11">
        <f t="shared" si="1"/>
        <v>260.45635263999998</v>
      </c>
      <c r="T14" s="11">
        <f t="shared" si="1"/>
        <v>243.44075244000001</v>
      </c>
      <c r="U14" s="12" cm="1">
        <f t="array" ref="U14">quota_mese*SUMPRODUCT(1/C14:T14)</f>
        <v>604.55336127268652</v>
      </c>
      <c r="V14" s="13">
        <f t="shared" si="7"/>
        <v>147172.92515835396</v>
      </c>
      <c r="W14" s="14">
        <f t="shared" si="2"/>
        <v>-1.884716561097366E-2</v>
      </c>
      <c r="X14" s="13">
        <f t="shared" si="3"/>
        <v>183944.26047091463</v>
      </c>
      <c r="Y14" s="14">
        <f t="shared" si="4"/>
        <v>0.22629506980609748</v>
      </c>
      <c r="Z14" s="6" t="str">
        <f t="shared" si="5"/>
        <v>Il PAC NON conviene</v>
      </c>
    </row>
    <row r="15" spans="1:34" x14ac:dyDescent="0.25">
      <c r="A15" s="7">
        <v>33297</v>
      </c>
      <c r="B15" s="8">
        <v>215.4766353</v>
      </c>
      <c r="C15" s="11">
        <f t="shared" si="0"/>
        <v>215.4766353</v>
      </c>
      <c r="D15" s="11">
        <f t="shared" si="6"/>
        <v>247.71531052</v>
      </c>
      <c r="E15" s="11">
        <f t="shared" si="1"/>
        <v>248.26557758000001</v>
      </c>
      <c r="F15" s="11">
        <f t="shared" si="1"/>
        <v>257.89516602999998</v>
      </c>
      <c r="G15" s="11">
        <f t="shared" si="1"/>
        <v>258.36590775000002</v>
      </c>
      <c r="H15" s="11">
        <f t="shared" si="1"/>
        <v>261.21350003999999</v>
      </c>
      <c r="I15" s="11">
        <f t="shared" si="1"/>
        <v>265.50973285999999</v>
      </c>
      <c r="J15" s="11">
        <f t="shared" si="1"/>
        <v>249.44973686</v>
      </c>
      <c r="K15" s="11">
        <f t="shared" si="1"/>
        <v>254.04858684000001</v>
      </c>
      <c r="L15" s="11">
        <f t="shared" si="1"/>
        <v>238.11908149999999</v>
      </c>
      <c r="M15" s="11">
        <f t="shared" si="1"/>
        <v>247.94761505</v>
      </c>
      <c r="N15" s="11">
        <f t="shared" si="1"/>
        <v>256.01027993999998</v>
      </c>
      <c r="O15" s="11">
        <f t="shared" si="1"/>
        <v>262.03009668999999</v>
      </c>
      <c r="P15" s="11">
        <f t="shared" si="1"/>
        <v>258.30681247000001</v>
      </c>
      <c r="Q15" s="11">
        <f t="shared" si="1"/>
        <v>267.24218990000003</v>
      </c>
      <c r="R15" s="11">
        <f t="shared" si="1"/>
        <v>260.45635263999998</v>
      </c>
      <c r="S15" s="11">
        <f t="shared" si="1"/>
        <v>243.44075244000001</v>
      </c>
      <c r="T15" s="11">
        <f t="shared" si="1"/>
        <v>245.14209629000001</v>
      </c>
      <c r="U15" s="12" cm="1">
        <f t="array" ref="U15">quota_mese*SUMPRODUCT(1/C15:T15)</f>
        <v>596.56937533876464</v>
      </c>
      <c r="V15" s="13">
        <f t="shared" si="7"/>
        <v>146244.26725296059</v>
      </c>
      <c r="W15" s="14">
        <f t="shared" si="2"/>
        <v>-2.5038218313596095E-2</v>
      </c>
      <c r="X15" s="13">
        <f t="shared" si="3"/>
        <v>170651.0517592995</v>
      </c>
      <c r="Y15" s="14">
        <f t="shared" si="4"/>
        <v>0.13767367839533007</v>
      </c>
      <c r="Z15" s="6" t="str">
        <f t="shared" si="5"/>
        <v>Il PAC NON conviene</v>
      </c>
    </row>
    <row r="16" spans="1:34" x14ac:dyDescent="0.25">
      <c r="A16" s="7">
        <v>33325</v>
      </c>
      <c r="B16" s="8">
        <v>247.71531052</v>
      </c>
      <c r="C16" s="11">
        <f t="shared" si="0"/>
        <v>247.71531052</v>
      </c>
      <c r="D16" s="11">
        <f t="shared" si="6"/>
        <v>248.26557758000001</v>
      </c>
      <c r="E16" s="11">
        <f t="shared" si="1"/>
        <v>257.89516602999998</v>
      </c>
      <c r="F16" s="11">
        <f t="shared" si="1"/>
        <v>258.36590775000002</v>
      </c>
      <c r="G16" s="11">
        <f t="shared" si="1"/>
        <v>261.21350003999999</v>
      </c>
      <c r="H16" s="11">
        <f t="shared" si="1"/>
        <v>265.50973285999999</v>
      </c>
      <c r="I16" s="11">
        <f t="shared" si="1"/>
        <v>249.44973686</v>
      </c>
      <c r="J16" s="11">
        <f t="shared" si="1"/>
        <v>254.04858684000001</v>
      </c>
      <c r="K16" s="11">
        <f t="shared" si="1"/>
        <v>238.11908149999999</v>
      </c>
      <c r="L16" s="11">
        <f t="shared" si="1"/>
        <v>247.94761505</v>
      </c>
      <c r="M16" s="11">
        <f t="shared" si="1"/>
        <v>256.01027993999998</v>
      </c>
      <c r="N16" s="11">
        <f t="shared" si="1"/>
        <v>262.03009668999999</v>
      </c>
      <c r="O16" s="11">
        <f t="shared" si="1"/>
        <v>258.30681247000001</v>
      </c>
      <c r="P16" s="11">
        <f t="shared" si="1"/>
        <v>267.24218990000003</v>
      </c>
      <c r="Q16" s="11">
        <f t="shared" si="1"/>
        <v>260.45635263999998</v>
      </c>
      <c r="R16" s="11">
        <f t="shared" si="1"/>
        <v>243.44075244000001</v>
      </c>
      <c r="S16" s="11">
        <f t="shared" si="1"/>
        <v>245.14209629000001</v>
      </c>
      <c r="T16" s="11">
        <f t="shared" si="1"/>
        <v>230.51797547000001</v>
      </c>
      <c r="U16" s="12" cm="1">
        <f t="array" ref="U16">quota_mese*SUMPRODUCT(1/C16:T16)</f>
        <v>594.04589279345578</v>
      </c>
      <c r="V16" s="13">
        <f t="shared" si="7"/>
        <v>136938.25654301609</v>
      </c>
      <c r="W16" s="14">
        <f t="shared" si="2"/>
        <v>-8.7078289713226065E-2</v>
      </c>
      <c r="X16" s="13">
        <f t="shared" si="3"/>
        <v>139586.43189197735</v>
      </c>
      <c r="Y16" s="14">
        <f t="shared" si="4"/>
        <v>-6.9423787386817648E-2</v>
      </c>
      <c r="Z16" s="6" t="str">
        <f t="shared" si="5"/>
        <v>In Linea</v>
      </c>
    </row>
    <row r="17" spans="1:26" x14ac:dyDescent="0.25">
      <c r="A17" s="7">
        <v>33358</v>
      </c>
      <c r="B17" s="8">
        <v>248.26557758000001</v>
      </c>
      <c r="C17" s="11">
        <f t="shared" si="0"/>
        <v>248.26557758000001</v>
      </c>
      <c r="D17" s="11">
        <f t="shared" si="6"/>
        <v>257.89516602999998</v>
      </c>
      <c r="E17" s="11">
        <f t="shared" si="1"/>
        <v>258.36590775000002</v>
      </c>
      <c r="F17" s="11">
        <f t="shared" si="1"/>
        <v>261.21350003999999</v>
      </c>
      <c r="G17" s="11">
        <f t="shared" si="1"/>
        <v>265.50973285999999</v>
      </c>
      <c r="H17" s="11">
        <f t="shared" si="1"/>
        <v>249.44973686</v>
      </c>
      <c r="I17" s="11">
        <f t="shared" si="1"/>
        <v>254.04858684000001</v>
      </c>
      <c r="J17" s="11">
        <f t="shared" si="1"/>
        <v>238.11908149999999</v>
      </c>
      <c r="K17" s="11">
        <f t="shared" si="1"/>
        <v>247.94761505</v>
      </c>
      <c r="L17" s="11">
        <f t="shared" si="1"/>
        <v>256.01027993999998</v>
      </c>
      <c r="M17" s="11">
        <f t="shared" si="1"/>
        <v>262.03009668999999</v>
      </c>
      <c r="N17" s="11">
        <f t="shared" si="1"/>
        <v>258.30681247000001</v>
      </c>
      <c r="O17" s="11">
        <f t="shared" si="1"/>
        <v>267.24218990000003</v>
      </c>
      <c r="P17" s="11">
        <f t="shared" si="1"/>
        <v>260.45635263999998</v>
      </c>
      <c r="Q17" s="11">
        <f t="shared" si="1"/>
        <v>243.44075244000001</v>
      </c>
      <c r="R17" s="11">
        <f t="shared" si="1"/>
        <v>245.14209629000001</v>
      </c>
      <c r="S17" s="11">
        <f t="shared" si="1"/>
        <v>230.51797547000001</v>
      </c>
      <c r="T17" s="11">
        <f t="shared" ref="T17:T47" si="8">S18</f>
        <v>267.12598324999999</v>
      </c>
      <c r="U17" s="12" cm="1">
        <f t="array" ref="U17">quota_mese*SUMPRODUCT(1/C17:T17)</f>
        <v>591.6013910142326</v>
      </c>
      <c r="V17" s="13">
        <f t="shared" si="7"/>
        <v>158032.10326674458</v>
      </c>
      <c r="W17" s="14">
        <f t="shared" si="2"/>
        <v>5.3547355111630557E-2</v>
      </c>
      <c r="X17" s="13">
        <f t="shared" si="3"/>
        <v>161395.30046040463</v>
      </c>
      <c r="Y17" s="14">
        <f t="shared" si="4"/>
        <v>7.5968669736030892E-2</v>
      </c>
      <c r="Z17" s="6" t="str">
        <f t="shared" si="5"/>
        <v>In Linea</v>
      </c>
    </row>
    <row r="18" spans="1:26" x14ac:dyDescent="0.25">
      <c r="A18" s="7">
        <v>33389</v>
      </c>
      <c r="B18" s="8">
        <v>257.89516602999998</v>
      </c>
      <c r="C18" s="11">
        <f t="shared" si="0"/>
        <v>257.89516602999998</v>
      </c>
      <c r="D18" s="11">
        <f t="shared" si="6"/>
        <v>258.36590775000002</v>
      </c>
      <c r="E18" s="11">
        <f t="shared" si="6"/>
        <v>261.21350003999999</v>
      </c>
      <c r="F18" s="11">
        <f t="shared" si="6"/>
        <v>265.50973285999999</v>
      </c>
      <c r="G18" s="11">
        <f t="shared" si="6"/>
        <v>249.44973686</v>
      </c>
      <c r="H18" s="11">
        <f t="shared" si="6"/>
        <v>254.04858684000001</v>
      </c>
      <c r="I18" s="11">
        <f t="shared" si="6"/>
        <v>238.11908149999999</v>
      </c>
      <c r="J18" s="11">
        <f t="shared" si="6"/>
        <v>247.94761505</v>
      </c>
      <c r="K18" s="11">
        <f t="shared" si="6"/>
        <v>256.01027993999998</v>
      </c>
      <c r="L18" s="11">
        <f t="shared" si="6"/>
        <v>262.03009668999999</v>
      </c>
      <c r="M18" s="11">
        <f t="shared" si="6"/>
        <v>258.30681247000001</v>
      </c>
      <c r="N18" s="11">
        <f t="shared" si="6"/>
        <v>267.24218990000003</v>
      </c>
      <c r="O18" s="11">
        <f t="shared" si="6"/>
        <v>260.45635263999998</v>
      </c>
      <c r="P18" s="11">
        <f t="shared" si="6"/>
        <v>243.44075244000001</v>
      </c>
      <c r="Q18" s="11">
        <f t="shared" si="6"/>
        <v>245.14209629000001</v>
      </c>
      <c r="R18" s="11">
        <f t="shared" si="6"/>
        <v>230.51797547000001</v>
      </c>
      <c r="S18" s="11">
        <f t="shared" si="6"/>
        <v>267.12598324999999</v>
      </c>
      <c r="T18" s="11">
        <f t="shared" si="8"/>
        <v>284.12428190999998</v>
      </c>
      <c r="U18" s="12" cm="1">
        <f t="array" ref="U18">quota_mese*SUMPRODUCT(1/C18:T18)</f>
        <v>587.36507364841032</v>
      </c>
      <c r="V18" s="13">
        <f t="shared" si="7"/>
        <v>166884.67976936884</v>
      </c>
      <c r="W18" s="14">
        <f t="shared" si="2"/>
        <v>0.11256453179579218</v>
      </c>
      <c r="X18" s="13">
        <f t="shared" si="3"/>
        <v>165255.68486825505</v>
      </c>
      <c r="Y18" s="14">
        <f t="shared" si="4"/>
        <v>0.10170456578836706</v>
      </c>
      <c r="Z18" s="6" t="str">
        <f t="shared" si="5"/>
        <v>In Linea</v>
      </c>
    </row>
    <row r="19" spans="1:26" x14ac:dyDescent="0.25">
      <c r="A19" s="7">
        <v>33417</v>
      </c>
      <c r="B19" s="8">
        <v>258.36590775000002</v>
      </c>
      <c r="C19" s="11">
        <f t="shared" si="0"/>
        <v>258.36590775000002</v>
      </c>
      <c r="D19" s="11">
        <f t="shared" si="6"/>
        <v>261.21350003999999</v>
      </c>
      <c r="E19" s="11">
        <f t="shared" si="6"/>
        <v>265.50973285999999</v>
      </c>
      <c r="F19" s="11">
        <f t="shared" si="6"/>
        <v>249.44973686</v>
      </c>
      <c r="G19" s="11">
        <f t="shared" si="6"/>
        <v>254.04858684000001</v>
      </c>
      <c r="H19" s="11">
        <f t="shared" si="6"/>
        <v>238.11908149999999</v>
      </c>
      <c r="I19" s="11">
        <f t="shared" si="6"/>
        <v>247.94761505</v>
      </c>
      <c r="J19" s="11">
        <f t="shared" si="6"/>
        <v>256.01027993999998</v>
      </c>
      <c r="K19" s="11">
        <f t="shared" si="6"/>
        <v>262.03009668999999</v>
      </c>
      <c r="L19" s="11">
        <f t="shared" si="6"/>
        <v>258.30681247000001</v>
      </c>
      <c r="M19" s="11">
        <f t="shared" si="6"/>
        <v>267.24218990000003</v>
      </c>
      <c r="N19" s="11">
        <f t="shared" si="6"/>
        <v>260.45635263999998</v>
      </c>
      <c r="O19" s="11">
        <f t="shared" si="6"/>
        <v>243.44075244000001</v>
      </c>
      <c r="P19" s="11">
        <f t="shared" si="6"/>
        <v>245.14209629000001</v>
      </c>
      <c r="Q19" s="11">
        <f t="shared" si="6"/>
        <v>230.51797547000001</v>
      </c>
      <c r="R19" s="11">
        <f t="shared" si="6"/>
        <v>267.12598324999999</v>
      </c>
      <c r="S19" s="11">
        <f t="shared" si="6"/>
        <v>284.12428190999998</v>
      </c>
      <c r="T19" s="11">
        <f t="shared" si="8"/>
        <v>311.58019006000001</v>
      </c>
      <c r="U19" s="12" cm="1">
        <f t="array" ref="U19">quota_mese*SUMPRODUCT(1/C19:T19)</f>
        <v>581.797591078393</v>
      </c>
      <c r="V19" s="13">
        <f t="shared" si="7"/>
        <v>181276.60400465585</v>
      </c>
      <c r="W19" s="14">
        <f t="shared" si="2"/>
        <v>0.20851069336437233</v>
      </c>
      <c r="X19" s="13">
        <f t="shared" si="3"/>
        <v>180894.71988008448</v>
      </c>
      <c r="Y19" s="14">
        <f t="shared" si="4"/>
        <v>0.2059647992005631</v>
      </c>
      <c r="Z19" s="6" t="str">
        <f t="shared" si="5"/>
        <v>In Linea</v>
      </c>
    </row>
    <row r="20" spans="1:26" x14ac:dyDescent="0.25">
      <c r="A20" s="7">
        <v>33450</v>
      </c>
      <c r="B20" s="8">
        <v>261.21350003999999</v>
      </c>
      <c r="C20" s="11">
        <f t="shared" si="0"/>
        <v>261.21350003999999</v>
      </c>
      <c r="D20" s="11">
        <f t="shared" si="6"/>
        <v>265.50973285999999</v>
      </c>
      <c r="E20" s="11">
        <f t="shared" si="6"/>
        <v>249.44973686</v>
      </c>
      <c r="F20" s="11">
        <f t="shared" si="6"/>
        <v>254.04858684000001</v>
      </c>
      <c r="G20" s="11">
        <f t="shared" si="6"/>
        <v>238.11908149999999</v>
      </c>
      <c r="H20" s="11">
        <f t="shared" si="6"/>
        <v>247.94761505</v>
      </c>
      <c r="I20" s="11">
        <f t="shared" si="6"/>
        <v>256.01027993999998</v>
      </c>
      <c r="J20" s="11">
        <f t="shared" si="6"/>
        <v>262.03009668999999</v>
      </c>
      <c r="K20" s="11">
        <f t="shared" si="6"/>
        <v>258.30681247000001</v>
      </c>
      <c r="L20" s="11">
        <f t="shared" si="6"/>
        <v>267.24218990000003</v>
      </c>
      <c r="M20" s="11">
        <f t="shared" si="6"/>
        <v>260.45635263999998</v>
      </c>
      <c r="N20" s="11">
        <f t="shared" si="6"/>
        <v>243.44075244000001</v>
      </c>
      <c r="O20" s="11">
        <f t="shared" si="6"/>
        <v>245.14209629000001</v>
      </c>
      <c r="P20" s="11">
        <f t="shared" si="6"/>
        <v>230.51797547000001</v>
      </c>
      <c r="Q20" s="11">
        <f t="shared" si="6"/>
        <v>267.12598324999999</v>
      </c>
      <c r="R20" s="11">
        <f t="shared" si="6"/>
        <v>284.12428190999998</v>
      </c>
      <c r="S20" s="11">
        <f t="shared" si="6"/>
        <v>311.58019006000001</v>
      </c>
      <c r="T20" s="11">
        <f t="shared" si="8"/>
        <v>330.98090322000002</v>
      </c>
      <c r="U20" s="12" cm="1">
        <f t="array" ref="U20">quota_mese*SUMPRODUCT(1/C20:T20)</f>
        <v>574.72127985636598</v>
      </c>
      <c r="V20" s="13">
        <f t="shared" si="7"/>
        <v>190221.76830661442</v>
      </c>
      <c r="W20" s="14">
        <f t="shared" si="2"/>
        <v>0.26814512204409624</v>
      </c>
      <c r="X20" s="13">
        <f t="shared" si="3"/>
        <v>190063.43651992513</v>
      </c>
      <c r="Y20" s="14">
        <f t="shared" si="4"/>
        <v>0.26708957679950096</v>
      </c>
      <c r="Z20" s="6" t="str">
        <f t="shared" si="5"/>
        <v>In Linea</v>
      </c>
    </row>
    <row r="21" spans="1:26" x14ac:dyDescent="0.25">
      <c r="A21" s="7">
        <v>33480</v>
      </c>
      <c r="B21" s="8">
        <v>265.50973285999999</v>
      </c>
      <c r="C21" s="11">
        <f t="shared" si="0"/>
        <v>265.50973285999999</v>
      </c>
      <c r="D21" s="11">
        <f t="shared" si="6"/>
        <v>249.44973686</v>
      </c>
      <c r="E21" s="11">
        <f t="shared" si="6"/>
        <v>254.04858684000001</v>
      </c>
      <c r="F21" s="11">
        <f t="shared" si="6"/>
        <v>238.11908149999999</v>
      </c>
      <c r="G21" s="11">
        <f t="shared" si="6"/>
        <v>247.94761505</v>
      </c>
      <c r="H21" s="11">
        <f t="shared" si="6"/>
        <v>256.01027993999998</v>
      </c>
      <c r="I21" s="11">
        <f t="shared" si="6"/>
        <v>262.03009668999999</v>
      </c>
      <c r="J21" s="11">
        <f t="shared" si="6"/>
        <v>258.30681247000001</v>
      </c>
      <c r="K21" s="11">
        <f t="shared" si="6"/>
        <v>267.24218990000003</v>
      </c>
      <c r="L21" s="11">
        <f t="shared" si="6"/>
        <v>260.45635263999998</v>
      </c>
      <c r="M21" s="11">
        <f t="shared" si="6"/>
        <v>243.44075244000001</v>
      </c>
      <c r="N21" s="11">
        <f t="shared" si="6"/>
        <v>245.14209629000001</v>
      </c>
      <c r="O21" s="11">
        <f t="shared" si="6"/>
        <v>230.51797547000001</v>
      </c>
      <c r="P21" s="11">
        <f t="shared" si="6"/>
        <v>267.12598324999999</v>
      </c>
      <c r="Q21" s="11">
        <f t="shared" si="6"/>
        <v>284.12428190999998</v>
      </c>
      <c r="R21" s="11">
        <f t="shared" si="6"/>
        <v>311.58019006000001</v>
      </c>
      <c r="S21" s="11">
        <f t="shared" si="6"/>
        <v>330.98090322000002</v>
      </c>
      <c r="T21" s="11">
        <f t="shared" si="8"/>
        <v>335.95527606000002</v>
      </c>
      <c r="U21" s="12" cm="1">
        <f t="array" ref="U21">quota_mese*SUMPRODUCT(1/C21:T21)</f>
        <v>567.62378505639026</v>
      </c>
      <c r="V21" s="13">
        <f t="shared" si="7"/>
        <v>190696.20540684171</v>
      </c>
      <c r="W21" s="14">
        <f t="shared" si="2"/>
        <v>0.27130803604561127</v>
      </c>
      <c r="X21" s="13">
        <f t="shared" si="3"/>
        <v>189798.28297131299</v>
      </c>
      <c r="Y21" s="14">
        <f t="shared" si="4"/>
        <v>0.26532188647541988</v>
      </c>
      <c r="Z21" s="6" t="str">
        <f t="shared" si="5"/>
        <v>In Linea</v>
      </c>
    </row>
    <row r="22" spans="1:26" x14ac:dyDescent="0.25">
      <c r="A22" s="7">
        <v>33511</v>
      </c>
      <c r="B22" s="8">
        <v>249.44973686</v>
      </c>
      <c r="C22" s="11">
        <f t="shared" si="0"/>
        <v>249.44973686</v>
      </c>
      <c r="D22" s="11">
        <f t="shared" si="6"/>
        <v>254.04858684000001</v>
      </c>
      <c r="E22" s="11">
        <f t="shared" si="6"/>
        <v>238.11908149999999</v>
      </c>
      <c r="F22" s="11">
        <f t="shared" si="6"/>
        <v>247.94761505</v>
      </c>
      <c r="G22" s="11">
        <f t="shared" si="6"/>
        <v>256.01027993999998</v>
      </c>
      <c r="H22" s="11">
        <f t="shared" si="6"/>
        <v>262.03009668999999</v>
      </c>
      <c r="I22" s="11">
        <f t="shared" si="6"/>
        <v>258.30681247000001</v>
      </c>
      <c r="J22" s="11">
        <f t="shared" si="6"/>
        <v>267.24218990000003</v>
      </c>
      <c r="K22" s="11">
        <f t="shared" si="6"/>
        <v>260.45635263999998</v>
      </c>
      <c r="L22" s="11">
        <f t="shared" si="6"/>
        <v>243.44075244000001</v>
      </c>
      <c r="M22" s="11">
        <f t="shared" si="6"/>
        <v>245.14209629000001</v>
      </c>
      <c r="N22" s="11">
        <f t="shared" si="6"/>
        <v>230.51797547000001</v>
      </c>
      <c r="O22" s="11">
        <f t="shared" si="6"/>
        <v>267.12598324999999</v>
      </c>
      <c r="P22" s="11">
        <f t="shared" si="6"/>
        <v>284.12428190999998</v>
      </c>
      <c r="Q22" s="11">
        <f t="shared" si="6"/>
        <v>311.58019006000001</v>
      </c>
      <c r="R22" s="11">
        <f t="shared" si="6"/>
        <v>330.98090322000002</v>
      </c>
      <c r="S22" s="11">
        <f t="shared" si="6"/>
        <v>335.95527606000002</v>
      </c>
      <c r="T22" s="11">
        <f t="shared" si="8"/>
        <v>364.02009628000002</v>
      </c>
      <c r="U22" s="12" cm="1">
        <f t="array" ref="U22">quota_mese*SUMPRODUCT(1/C22:T22)</f>
        <v>559.13012511510465</v>
      </c>
      <c r="V22" s="13">
        <f t="shared" si="7"/>
        <v>203534.60197744885</v>
      </c>
      <c r="W22" s="14">
        <f t="shared" si="2"/>
        <v>0.35689734651632565</v>
      </c>
      <c r="X22" s="13">
        <f t="shared" si="3"/>
        <v>218893.85464713938</v>
      </c>
      <c r="Y22" s="14">
        <f t="shared" si="4"/>
        <v>0.45929236431426257</v>
      </c>
      <c r="Z22" s="6" t="str">
        <f t="shared" si="5"/>
        <v>Il PAC NON conviene</v>
      </c>
    </row>
    <row r="23" spans="1:26" x14ac:dyDescent="0.25">
      <c r="A23" s="7">
        <v>33542</v>
      </c>
      <c r="B23" s="8">
        <v>254.04858684000001</v>
      </c>
      <c r="C23" s="11">
        <f t="shared" si="0"/>
        <v>254.04858684000001</v>
      </c>
      <c r="D23" s="11">
        <f t="shared" si="6"/>
        <v>238.11908149999999</v>
      </c>
      <c r="E23" s="11">
        <f t="shared" si="6"/>
        <v>247.94761505</v>
      </c>
      <c r="F23" s="11">
        <f t="shared" si="6"/>
        <v>256.01027993999998</v>
      </c>
      <c r="G23" s="11">
        <f t="shared" si="6"/>
        <v>262.03009668999999</v>
      </c>
      <c r="H23" s="11">
        <f t="shared" si="6"/>
        <v>258.30681247000001</v>
      </c>
      <c r="I23" s="11">
        <f t="shared" si="6"/>
        <v>267.24218990000003</v>
      </c>
      <c r="J23" s="11">
        <f t="shared" si="6"/>
        <v>260.45635263999998</v>
      </c>
      <c r="K23" s="11">
        <f t="shared" si="6"/>
        <v>243.44075244000001</v>
      </c>
      <c r="L23" s="11">
        <f t="shared" si="6"/>
        <v>245.14209629000001</v>
      </c>
      <c r="M23" s="11">
        <f t="shared" si="6"/>
        <v>230.51797547000001</v>
      </c>
      <c r="N23" s="11">
        <f t="shared" si="6"/>
        <v>267.12598324999999</v>
      </c>
      <c r="O23" s="11">
        <f t="shared" si="6"/>
        <v>284.12428190999998</v>
      </c>
      <c r="P23" s="11">
        <f t="shared" si="6"/>
        <v>311.58019006000001</v>
      </c>
      <c r="Q23" s="11">
        <f t="shared" si="6"/>
        <v>330.98090322000002</v>
      </c>
      <c r="R23" s="11">
        <f t="shared" si="6"/>
        <v>335.95527606000002</v>
      </c>
      <c r="S23" s="11">
        <f t="shared" si="6"/>
        <v>364.02009628000002</v>
      </c>
      <c r="T23" s="11">
        <f t="shared" si="8"/>
        <v>372.81606647000001</v>
      </c>
      <c r="U23" s="12" cm="1">
        <f t="array" ref="U23">quota_mese*SUMPRODUCT(1/C23:T23)</f>
        <v>548.07566014893689</v>
      </c>
      <c r="V23" s="13">
        <f t="shared" si="7"/>
        <v>204331.41174467519</v>
      </c>
      <c r="W23" s="14">
        <f t="shared" si="2"/>
        <v>0.36220941163116804</v>
      </c>
      <c r="X23" s="13">
        <f t="shared" si="3"/>
        <v>220124.86141369477</v>
      </c>
      <c r="Y23" s="14">
        <f t="shared" si="4"/>
        <v>0.46749907609129848</v>
      </c>
      <c r="Z23" s="6" t="str">
        <f t="shared" si="5"/>
        <v>Il PAC NON conviene</v>
      </c>
    </row>
    <row r="24" spans="1:26" x14ac:dyDescent="0.25">
      <c r="A24" s="7">
        <v>33571</v>
      </c>
      <c r="B24" s="8">
        <v>238.11908149999999</v>
      </c>
      <c r="C24" s="11">
        <f t="shared" si="0"/>
        <v>238.11908149999999</v>
      </c>
      <c r="D24" s="11">
        <f t="shared" si="6"/>
        <v>247.94761505</v>
      </c>
      <c r="E24" s="11">
        <f t="shared" si="6"/>
        <v>256.01027993999998</v>
      </c>
      <c r="F24" s="11">
        <f t="shared" si="6"/>
        <v>262.03009668999999</v>
      </c>
      <c r="G24" s="11">
        <f t="shared" si="6"/>
        <v>258.30681247000001</v>
      </c>
      <c r="H24" s="11">
        <f t="shared" si="6"/>
        <v>267.24218990000003</v>
      </c>
      <c r="I24" s="11">
        <f t="shared" si="6"/>
        <v>260.45635263999998</v>
      </c>
      <c r="J24" s="11">
        <f t="shared" si="6"/>
        <v>243.44075244000001</v>
      </c>
      <c r="K24" s="11">
        <f t="shared" si="6"/>
        <v>245.14209629000001</v>
      </c>
      <c r="L24" s="11">
        <f t="shared" si="6"/>
        <v>230.51797547000001</v>
      </c>
      <c r="M24" s="11">
        <f t="shared" si="6"/>
        <v>267.12598324999999</v>
      </c>
      <c r="N24" s="11">
        <f t="shared" si="6"/>
        <v>284.12428190999998</v>
      </c>
      <c r="O24" s="11">
        <f t="shared" si="6"/>
        <v>311.58019006000001</v>
      </c>
      <c r="P24" s="11">
        <f t="shared" si="6"/>
        <v>330.98090322000002</v>
      </c>
      <c r="Q24" s="11">
        <f t="shared" si="6"/>
        <v>335.95527606000002</v>
      </c>
      <c r="R24" s="11">
        <f t="shared" si="6"/>
        <v>364.02009628000002</v>
      </c>
      <c r="S24" s="11">
        <f t="shared" si="6"/>
        <v>372.81606647000001</v>
      </c>
      <c r="T24" s="11">
        <f t="shared" si="8"/>
        <v>336.13459230000001</v>
      </c>
      <c r="U24" s="12" cm="1">
        <f t="array" ref="U24">quota_mese*SUMPRODUCT(1/C24:T24)</f>
        <v>540.06519226148464</v>
      </c>
      <c r="V24" s="13">
        <f t="shared" si="7"/>
        <v>181534.59321623525</v>
      </c>
      <c r="W24" s="14">
        <f t="shared" si="2"/>
        <v>0.21023062144156834</v>
      </c>
      <c r="X24" s="13">
        <f t="shared" si="3"/>
        <v>211743.58865902142</v>
      </c>
      <c r="Y24" s="14">
        <f t="shared" si="4"/>
        <v>0.41162392439347606</v>
      </c>
      <c r="Z24" s="6" t="str">
        <f t="shared" si="5"/>
        <v>Il PAC NON conviene</v>
      </c>
    </row>
    <row r="25" spans="1:26" x14ac:dyDescent="0.25">
      <c r="A25" s="7">
        <v>33603</v>
      </c>
      <c r="B25" s="8">
        <v>247.94761505</v>
      </c>
      <c r="C25" s="11">
        <f t="shared" si="0"/>
        <v>247.94761505</v>
      </c>
      <c r="D25" s="11">
        <f t="shared" si="6"/>
        <v>256.01027993999998</v>
      </c>
      <c r="E25" s="11">
        <f t="shared" si="6"/>
        <v>262.03009668999999</v>
      </c>
      <c r="F25" s="11">
        <f t="shared" si="6"/>
        <v>258.30681247000001</v>
      </c>
      <c r="G25" s="11">
        <f t="shared" si="6"/>
        <v>267.24218990000003</v>
      </c>
      <c r="H25" s="11">
        <f t="shared" si="6"/>
        <v>260.45635263999998</v>
      </c>
      <c r="I25" s="11">
        <f t="shared" si="6"/>
        <v>243.44075244000001</v>
      </c>
      <c r="J25" s="11">
        <f t="shared" si="6"/>
        <v>245.14209629000001</v>
      </c>
      <c r="K25" s="11">
        <f t="shared" si="6"/>
        <v>230.51797547000001</v>
      </c>
      <c r="L25" s="11">
        <f t="shared" si="6"/>
        <v>267.12598324999999</v>
      </c>
      <c r="M25" s="11">
        <f t="shared" si="6"/>
        <v>284.12428190999998</v>
      </c>
      <c r="N25" s="11">
        <f t="shared" si="6"/>
        <v>311.58019006000001</v>
      </c>
      <c r="O25" s="11">
        <f t="shared" si="6"/>
        <v>330.98090322000002</v>
      </c>
      <c r="P25" s="11">
        <f t="shared" si="6"/>
        <v>335.95527606000002</v>
      </c>
      <c r="Q25" s="11">
        <f t="shared" si="6"/>
        <v>364.02009628000002</v>
      </c>
      <c r="R25" s="11">
        <f t="shared" si="6"/>
        <v>372.81606647000001</v>
      </c>
      <c r="S25" s="11">
        <f t="shared" si="6"/>
        <v>336.13459230000001</v>
      </c>
      <c r="T25" s="11">
        <f t="shared" si="8"/>
        <v>342.28036789999999</v>
      </c>
      <c r="U25" s="12" cm="1">
        <f t="array" ref="U25">quota_mese*SUMPRODUCT(1/C25:T25)</f>
        <v>529.41520961818003</v>
      </c>
      <c r="V25" s="13">
        <f t="shared" si="7"/>
        <v>181208.43271996628</v>
      </c>
      <c r="W25" s="14">
        <f t="shared" si="2"/>
        <v>0.20805621813310848</v>
      </c>
      <c r="X25" s="13">
        <f t="shared" si="3"/>
        <v>207068.15499978329</v>
      </c>
      <c r="Y25" s="14">
        <f t="shared" si="4"/>
        <v>0.38045436666522203</v>
      </c>
      <c r="Z25" s="6" t="str">
        <f t="shared" si="5"/>
        <v>Il PAC NON conviene</v>
      </c>
    </row>
    <row r="26" spans="1:26" x14ac:dyDescent="0.25">
      <c r="A26" s="7">
        <v>33634</v>
      </c>
      <c r="B26" s="8">
        <v>256.01027993999998</v>
      </c>
      <c r="C26" s="11">
        <f t="shared" si="0"/>
        <v>256.01027993999998</v>
      </c>
      <c r="D26" s="11">
        <f t="shared" si="6"/>
        <v>262.03009668999999</v>
      </c>
      <c r="E26" s="11">
        <f t="shared" si="6"/>
        <v>258.30681247000001</v>
      </c>
      <c r="F26" s="11">
        <f t="shared" si="6"/>
        <v>267.24218990000003</v>
      </c>
      <c r="G26" s="11">
        <f t="shared" si="6"/>
        <v>260.45635263999998</v>
      </c>
      <c r="H26" s="11">
        <f t="shared" si="6"/>
        <v>243.44075244000001</v>
      </c>
      <c r="I26" s="11">
        <f t="shared" si="6"/>
        <v>245.14209629000001</v>
      </c>
      <c r="J26" s="11">
        <f t="shared" si="6"/>
        <v>230.51797547000001</v>
      </c>
      <c r="K26" s="11">
        <f t="shared" si="6"/>
        <v>267.12598324999999</v>
      </c>
      <c r="L26" s="11">
        <f t="shared" si="6"/>
        <v>284.12428190999998</v>
      </c>
      <c r="M26" s="11">
        <f t="shared" si="6"/>
        <v>311.58019006000001</v>
      </c>
      <c r="N26" s="11">
        <f t="shared" si="6"/>
        <v>330.98090322000002</v>
      </c>
      <c r="O26" s="11">
        <f t="shared" si="6"/>
        <v>335.95527606000002</v>
      </c>
      <c r="P26" s="11">
        <f t="shared" si="6"/>
        <v>364.02009628000002</v>
      </c>
      <c r="Q26" s="11">
        <f t="shared" si="6"/>
        <v>372.81606647000001</v>
      </c>
      <c r="R26" s="11">
        <f t="shared" si="6"/>
        <v>336.13459230000001</v>
      </c>
      <c r="S26" s="11">
        <f t="shared" si="6"/>
        <v>342.28036789999999</v>
      </c>
      <c r="T26" s="11">
        <f t="shared" si="8"/>
        <v>357.02083075000002</v>
      </c>
      <c r="U26" s="12" cm="1">
        <f t="array" ref="U26">quota_mese*SUMPRODUCT(1/C26:T26)</f>
        <v>519.14726826012793</v>
      </c>
      <c r="V26" s="13">
        <f t="shared" si="7"/>
        <v>185346.388995824</v>
      </c>
      <c r="W26" s="14">
        <f t="shared" si="2"/>
        <v>0.23564259330549331</v>
      </c>
      <c r="X26" s="13">
        <f t="shared" si="3"/>
        <v>209183.49304196308</v>
      </c>
      <c r="Y26" s="14">
        <f t="shared" si="4"/>
        <v>0.39455662027975391</v>
      </c>
      <c r="Z26" s="6" t="str">
        <f t="shared" si="5"/>
        <v>Il PAC NON conviene</v>
      </c>
    </row>
    <row r="27" spans="1:26" x14ac:dyDescent="0.25">
      <c r="A27" s="7">
        <v>33662</v>
      </c>
      <c r="B27" s="8">
        <v>262.03009668999999</v>
      </c>
      <c r="C27" s="11">
        <f t="shared" si="0"/>
        <v>262.03009668999999</v>
      </c>
      <c r="D27" s="11">
        <f t="shared" si="6"/>
        <v>258.30681247000001</v>
      </c>
      <c r="E27" s="11">
        <f t="shared" si="6"/>
        <v>267.24218990000003</v>
      </c>
      <c r="F27" s="11">
        <f t="shared" si="6"/>
        <v>260.45635263999998</v>
      </c>
      <c r="G27" s="11">
        <f t="shared" si="6"/>
        <v>243.44075244000001</v>
      </c>
      <c r="H27" s="11">
        <f t="shared" si="6"/>
        <v>245.14209629000001</v>
      </c>
      <c r="I27" s="11">
        <f t="shared" si="6"/>
        <v>230.51797547000001</v>
      </c>
      <c r="J27" s="11">
        <f t="shared" si="6"/>
        <v>267.12598324999999</v>
      </c>
      <c r="K27" s="11">
        <f t="shared" si="6"/>
        <v>284.12428190999998</v>
      </c>
      <c r="L27" s="11">
        <f t="shared" si="6"/>
        <v>311.58019006000001</v>
      </c>
      <c r="M27" s="11">
        <f t="shared" si="6"/>
        <v>330.98090322000002</v>
      </c>
      <c r="N27" s="11">
        <f t="shared" si="6"/>
        <v>335.95527606000002</v>
      </c>
      <c r="O27" s="11">
        <f t="shared" si="6"/>
        <v>364.02009628000002</v>
      </c>
      <c r="P27" s="11">
        <f t="shared" si="6"/>
        <v>372.81606647000001</v>
      </c>
      <c r="Q27" s="11">
        <f t="shared" si="6"/>
        <v>336.13459230000001</v>
      </c>
      <c r="R27" s="11">
        <f t="shared" si="6"/>
        <v>342.28036789999999</v>
      </c>
      <c r="S27" s="11">
        <f t="shared" si="6"/>
        <v>357.02083075000002</v>
      </c>
      <c r="T27" s="11">
        <f t="shared" si="8"/>
        <v>373.89567880999999</v>
      </c>
      <c r="U27" s="12" cm="1">
        <f t="array" ref="U27">quota_mese*SUMPRODUCT(1/C27:T27)</f>
        <v>508.88434879850143</v>
      </c>
      <c r="V27" s="13">
        <f t="shared" si="7"/>
        <v>190269.6590298005</v>
      </c>
      <c r="W27" s="14">
        <f t="shared" si="2"/>
        <v>0.26846439353200324</v>
      </c>
      <c r="X27" s="13">
        <f t="shared" si="3"/>
        <v>214037.82439485082</v>
      </c>
      <c r="Y27" s="14">
        <f t="shared" si="4"/>
        <v>0.42691882929900538</v>
      </c>
      <c r="Z27" s="6" t="str">
        <f t="shared" si="5"/>
        <v>Il PAC NON conviene</v>
      </c>
    </row>
    <row r="28" spans="1:26" x14ac:dyDescent="0.25">
      <c r="A28" s="7">
        <v>33694</v>
      </c>
      <c r="B28" s="8">
        <v>258.30681247000001</v>
      </c>
      <c r="C28" s="11">
        <f t="shared" si="0"/>
        <v>258.30681247000001</v>
      </c>
      <c r="D28" s="11">
        <f t="shared" si="6"/>
        <v>267.24218990000003</v>
      </c>
      <c r="E28" s="11">
        <f t="shared" si="6"/>
        <v>260.45635263999998</v>
      </c>
      <c r="F28" s="11">
        <f t="shared" si="6"/>
        <v>243.44075244000001</v>
      </c>
      <c r="G28" s="11">
        <f t="shared" si="6"/>
        <v>245.14209629000001</v>
      </c>
      <c r="H28" s="11">
        <f t="shared" si="6"/>
        <v>230.51797547000001</v>
      </c>
      <c r="I28" s="11">
        <f t="shared" si="6"/>
        <v>267.12598324999999</v>
      </c>
      <c r="J28" s="11">
        <f t="shared" si="6"/>
        <v>284.12428190999998</v>
      </c>
      <c r="K28" s="11">
        <f t="shared" si="6"/>
        <v>311.58019006000001</v>
      </c>
      <c r="L28" s="11">
        <f t="shared" si="6"/>
        <v>330.98090322000002</v>
      </c>
      <c r="M28" s="11">
        <f t="shared" si="6"/>
        <v>335.95527606000002</v>
      </c>
      <c r="N28" s="11">
        <f t="shared" si="6"/>
        <v>364.02009628000002</v>
      </c>
      <c r="O28" s="11">
        <f t="shared" si="6"/>
        <v>372.81606647000001</v>
      </c>
      <c r="P28" s="11">
        <f t="shared" si="6"/>
        <v>336.13459230000001</v>
      </c>
      <c r="Q28" s="11">
        <f t="shared" si="6"/>
        <v>342.28036789999999</v>
      </c>
      <c r="R28" s="11">
        <f t="shared" si="6"/>
        <v>357.02083075000002</v>
      </c>
      <c r="S28" s="11">
        <f t="shared" si="6"/>
        <v>373.89567880999999</v>
      </c>
      <c r="T28" s="11">
        <f t="shared" si="8"/>
        <v>381.99103973000001</v>
      </c>
      <c r="U28" s="12" cm="1">
        <f t="array" ref="U28">quota_mese*SUMPRODUCT(1/C28:T28)</f>
        <v>498.89690675506421</v>
      </c>
      <c r="V28" s="13">
        <f t="shared" si="7"/>
        <v>190574.14812944783</v>
      </c>
      <c r="W28" s="14">
        <f t="shared" si="2"/>
        <v>0.27049432086298553</v>
      </c>
      <c r="X28" s="13">
        <f t="shared" si="3"/>
        <v>221824.02164153036</v>
      </c>
      <c r="Y28" s="14">
        <f t="shared" si="4"/>
        <v>0.47882681094353563</v>
      </c>
      <c r="Z28" s="6" t="str">
        <f t="shared" si="5"/>
        <v>Il PAC NON conviene</v>
      </c>
    </row>
    <row r="29" spans="1:26" x14ac:dyDescent="0.25">
      <c r="A29" s="7">
        <v>33724</v>
      </c>
      <c r="B29" s="8">
        <v>267.24218990000003</v>
      </c>
      <c r="C29" s="11">
        <f t="shared" si="0"/>
        <v>267.24218990000003</v>
      </c>
      <c r="D29" s="11">
        <f t="shared" si="6"/>
        <v>260.45635263999998</v>
      </c>
      <c r="E29" s="11">
        <f t="shared" si="6"/>
        <v>243.44075244000001</v>
      </c>
      <c r="F29" s="11">
        <f t="shared" si="6"/>
        <v>245.14209629000001</v>
      </c>
      <c r="G29" s="11">
        <f t="shared" si="6"/>
        <v>230.51797547000001</v>
      </c>
      <c r="H29" s="11">
        <f t="shared" si="6"/>
        <v>267.12598324999999</v>
      </c>
      <c r="I29" s="11">
        <f t="shared" si="6"/>
        <v>284.12428190999998</v>
      </c>
      <c r="J29" s="11">
        <f t="shared" si="6"/>
        <v>311.58019006000001</v>
      </c>
      <c r="K29" s="11">
        <f t="shared" si="6"/>
        <v>330.98090322000002</v>
      </c>
      <c r="L29" s="11">
        <f t="shared" si="6"/>
        <v>335.95527606000002</v>
      </c>
      <c r="M29" s="11">
        <f t="shared" si="6"/>
        <v>364.02009628000002</v>
      </c>
      <c r="N29" s="11">
        <f t="shared" si="6"/>
        <v>372.81606647000001</v>
      </c>
      <c r="O29" s="11">
        <f t="shared" si="6"/>
        <v>336.13459230000001</v>
      </c>
      <c r="P29" s="11">
        <f t="shared" si="6"/>
        <v>342.28036789999999</v>
      </c>
      <c r="Q29" s="11">
        <f t="shared" si="6"/>
        <v>357.02083075000002</v>
      </c>
      <c r="R29" s="11">
        <f t="shared" si="6"/>
        <v>373.89567880999999</v>
      </c>
      <c r="S29" s="11">
        <f t="shared" si="6"/>
        <v>381.99103973000001</v>
      </c>
      <c r="T29" s="11">
        <f t="shared" si="8"/>
        <v>374.99496485999998</v>
      </c>
      <c r="U29" s="12" cm="1">
        <f t="array" ref="U29">quota_mese*SUMPRODUCT(1/C29:T29)</f>
        <v>488.85805084554346</v>
      </c>
      <c r="V29" s="13">
        <f t="shared" si="7"/>
        <v>183319.30759835267</v>
      </c>
      <c r="W29" s="14">
        <f t="shared" si="2"/>
        <v>0.22212871732235118</v>
      </c>
      <c r="X29" s="13">
        <f t="shared" si="3"/>
        <v>210480.40636865023</v>
      </c>
      <c r="Y29" s="14">
        <f t="shared" si="4"/>
        <v>0.40320270912433487</v>
      </c>
      <c r="Z29" s="6" t="str">
        <f t="shared" si="5"/>
        <v>Il PAC NON conviene</v>
      </c>
    </row>
    <row r="30" spans="1:26" x14ac:dyDescent="0.25">
      <c r="A30" s="7">
        <v>33753</v>
      </c>
      <c r="B30" s="8">
        <v>260.45635263999998</v>
      </c>
      <c r="C30" s="11">
        <f t="shared" si="0"/>
        <v>260.45635263999998</v>
      </c>
      <c r="D30" s="11">
        <f t="shared" si="6"/>
        <v>243.44075244000001</v>
      </c>
      <c r="E30" s="11">
        <f t="shared" si="6"/>
        <v>245.14209629000001</v>
      </c>
      <c r="F30" s="11">
        <f t="shared" si="6"/>
        <v>230.51797547000001</v>
      </c>
      <c r="G30" s="11">
        <f t="shared" si="6"/>
        <v>267.12598324999999</v>
      </c>
      <c r="H30" s="11">
        <f t="shared" si="6"/>
        <v>284.12428190999998</v>
      </c>
      <c r="I30" s="11">
        <f t="shared" si="6"/>
        <v>311.58019006000001</v>
      </c>
      <c r="J30" s="11">
        <f t="shared" si="6"/>
        <v>330.98090322000002</v>
      </c>
      <c r="K30" s="11">
        <f t="shared" si="6"/>
        <v>335.95527606000002</v>
      </c>
      <c r="L30" s="11">
        <f t="shared" si="6"/>
        <v>364.02009628000002</v>
      </c>
      <c r="M30" s="11">
        <f t="shared" si="6"/>
        <v>372.81606647000001</v>
      </c>
      <c r="N30" s="11">
        <f t="shared" si="6"/>
        <v>336.13459230000001</v>
      </c>
      <c r="O30" s="11">
        <f t="shared" si="6"/>
        <v>342.28036789999999</v>
      </c>
      <c r="P30" s="11">
        <f t="shared" si="6"/>
        <v>357.02083075000002</v>
      </c>
      <c r="Q30" s="11">
        <f t="shared" si="6"/>
        <v>373.89567880999999</v>
      </c>
      <c r="R30" s="11">
        <f t="shared" si="6"/>
        <v>381.99103973000001</v>
      </c>
      <c r="S30" s="11">
        <f t="shared" si="6"/>
        <v>374.99496485999998</v>
      </c>
      <c r="T30" s="11">
        <f t="shared" si="8"/>
        <v>392.79433773</v>
      </c>
      <c r="U30" s="12" cm="1">
        <f t="array" ref="U30">quota_mese*SUMPRODUCT(1/C30:T30)</f>
        <v>478.89086261435477</v>
      </c>
      <c r="V30" s="13">
        <f t="shared" si="7"/>
        <v>188105.61922555391</v>
      </c>
      <c r="W30" s="14">
        <f t="shared" si="2"/>
        <v>0.25403746150369266</v>
      </c>
      <c r="X30" s="13">
        <f t="shared" si="3"/>
        <v>226215.06468278557</v>
      </c>
      <c r="Y30" s="14">
        <f t="shared" si="4"/>
        <v>0.5081004312185704</v>
      </c>
      <c r="Z30" s="6" t="str">
        <f t="shared" si="5"/>
        <v>Il PAC NON conviene</v>
      </c>
    </row>
    <row r="31" spans="1:26" x14ac:dyDescent="0.25">
      <c r="A31" s="7">
        <v>33785</v>
      </c>
      <c r="B31" s="8">
        <v>243.44075244000001</v>
      </c>
      <c r="C31" s="11">
        <f t="shared" si="0"/>
        <v>243.44075244000001</v>
      </c>
      <c r="D31" s="11">
        <f t="shared" si="6"/>
        <v>245.14209629000001</v>
      </c>
      <c r="E31" s="11">
        <f t="shared" si="6"/>
        <v>230.51797547000001</v>
      </c>
      <c r="F31" s="11">
        <f t="shared" si="6"/>
        <v>267.12598324999999</v>
      </c>
      <c r="G31" s="11">
        <f t="shared" si="6"/>
        <v>284.12428190999998</v>
      </c>
      <c r="H31" s="11">
        <f t="shared" si="6"/>
        <v>311.58019006000001</v>
      </c>
      <c r="I31" s="11">
        <f t="shared" si="6"/>
        <v>330.98090322000002</v>
      </c>
      <c r="J31" s="11">
        <f t="shared" si="6"/>
        <v>335.95527606000002</v>
      </c>
      <c r="K31" s="11">
        <f t="shared" si="6"/>
        <v>364.02009628000002</v>
      </c>
      <c r="L31" s="11">
        <f t="shared" si="6"/>
        <v>372.81606647000001</v>
      </c>
      <c r="M31" s="11">
        <f t="shared" si="6"/>
        <v>336.13459230000001</v>
      </c>
      <c r="N31" s="11">
        <f t="shared" si="6"/>
        <v>342.28036789999999</v>
      </c>
      <c r="O31" s="11">
        <f t="shared" si="6"/>
        <v>357.02083075000002</v>
      </c>
      <c r="P31" s="11">
        <f t="shared" si="6"/>
        <v>373.89567880999999</v>
      </c>
      <c r="Q31" s="11">
        <f t="shared" si="6"/>
        <v>381.99103973000001</v>
      </c>
      <c r="R31" s="11">
        <f t="shared" si="6"/>
        <v>374.99496485999998</v>
      </c>
      <c r="S31" s="11">
        <f t="shared" si="6"/>
        <v>392.79433773</v>
      </c>
      <c r="T31" s="11">
        <f t="shared" si="8"/>
        <v>405.82247298999999</v>
      </c>
      <c r="U31" s="12" cm="1">
        <f t="array" ref="U31">quota_mese*SUMPRODUCT(1/C31:T31)</f>
        <v>467.43016890086506</v>
      </c>
      <c r="V31" s="13">
        <f t="shared" si="7"/>
        <v>189693.66709348245</v>
      </c>
      <c r="W31" s="14">
        <f t="shared" si="2"/>
        <v>0.2646244472898831</v>
      </c>
      <c r="X31" s="13">
        <f t="shared" si="3"/>
        <v>250054.15214325403</v>
      </c>
      <c r="Y31" s="14">
        <f t="shared" si="4"/>
        <v>0.66702768095502685</v>
      </c>
      <c r="Z31" s="6" t="str">
        <f t="shared" si="5"/>
        <v>Il PAC NON conviene</v>
      </c>
    </row>
    <row r="32" spans="1:26" x14ac:dyDescent="0.25">
      <c r="A32" s="7">
        <v>33816</v>
      </c>
      <c r="B32" s="8">
        <v>245.14209629000001</v>
      </c>
      <c r="C32" s="11">
        <f t="shared" si="0"/>
        <v>245.14209629000001</v>
      </c>
      <c r="D32" s="11">
        <f t="shared" si="6"/>
        <v>230.51797547000001</v>
      </c>
      <c r="E32" s="11">
        <f t="shared" si="6"/>
        <v>267.12598324999999</v>
      </c>
      <c r="F32" s="11">
        <f t="shared" si="6"/>
        <v>284.12428190999998</v>
      </c>
      <c r="G32" s="11">
        <f t="shared" si="6"/>
        <v>311.58019006000001</v>
      </c>
      <c r="H32" s="11">
        <f t="shared" si="6"/>
        <v>330.98090322000002</v>
      </c>
      <c r="I32" s="11">
        <f t="shared" si="6"/>
        <v>335.95527606000002</v>
      </c>
      <c r="J32" s="11">
        <f t="shared" si="6"/>
        <v>364.02009628000002</v>
      </c>
      <c r="K32" s="11">
        <f t="shared" si="6"/>
        <v>372.81606647000001</v>
      </c>
      <c r="L32" s="11">
        <f t="shared" si="6"/>
        <v>336.13459230000001</v>
      </c>
      <c r="M32" s="11">
        <f t="shared" si="6"/>
        <v>342.28036789999999</v>
      </c>
      <c r="N32" s="11">
        <f t="shared" si="6"/>
        <v>357.02083075000002</v>
      </c>
      <c r="O32" s="11">
        <f t="shared" si="6"/>
        <v>373.89567880999999</v>
      </c>
      <c r="P32" s="11">
        <f t="shared" si="6"/>
        <v>381.99103973000001</v>
      </c>
      <c r="Q32" s="11">
        <f t="shared" si="6"/>
        <v>374.99496485999998</v>
      </c>
      <c r="R32" s="11">
        <f t="shared" si="6"/>
        <v>392.79433773</v>
      </c>
      <c r="S32" s="11">
        <f t="shared" si="6"/>
        <v>405.82247298999999</v>
      </c>
      <c r="T32" s="11">
        <f t="shared" si="8"/>
        <v>410.48863269999998</v>
      </c>
      <c r="U32" s="12" cm="1">
        <f t="array" ref="U32">quota_mese*SUMPRODUCT(1/C32:T32)</f>
        <v>453.49971375501843</v>
      </c>
      <c r="V32" s="13">
        <f t="shared" si="7"/>
        <v>186156.4774291389</v>
      </c>
      <c r="W32" s="14">
        <f t="shared" si="2"/>
        <v>0.24104318286092608</v>
      </c>
      <c r="X32" s="13">
        <f t="shared" si="3"/>
        <v>251173.89398579494</v>
      </c>
      <c r="Y32" s="14">
        <f t="shared" si="4"/>
        <v>0.6744926265719664</v>
      </c>
      <c r="Z32" s="6" t="str">
        <f t="shared" si="5"/>
        <v>Il PAC NON conviene</v>
      </c>
    </row>
    <row r="33" spans="1:26" x14ac:dyDescent="0.25">
      <c r="A33" s="7">
        <v>33847</v>
      </c>
      <c r="B33" s="8">
        <v>230.51797547000001</v>
      </c>
      <c r="C33" s="11">
        <f t="shared" si="0"/>
        <v>230.51797547000001</v>
      </c>
      <c r="D33" s="11">
        <f t="shared" ref="D33:S48" si="9">C34</f>
        <v>267.12598324999999</v>
      </c>
      <c r="E33" s="11">
        <f t="shared" si="9"/>
        <v>284.12428190999998</v>
      </c>
      <c r="F33" s="11">
        <f t="shared" si="9"/>
        <v>311.58019006000001</v>
      </c>
      <c r="G33" s="11">
        <f t="shared" si="9"/>
        <v>330.98090322000002</v>
      </c>
      <c r="H33" s="11">
        <f t="shared" si="9"/>
        <v>335.95527606000002</v>
      </c>
      <c r="I33" s="11">
        <f t="shared" si="9"/>
        <v>364.02009628000002</v>
      </c>
      <c r="J33" s="11">
        <f t="shared" si="9"/>
        <v>372.81606647000001</v>
      </c>
      <c r="K33" s="11">
        <f t="shared" si="9"/>
        <v>336.13459230000001</v>
      </c>
      <c r="L33" s="11">
        <f t="shared" si="9"/>
        <v>342.28036789999999</v>
      </c>
      <c r="M33" s="11">
        <f t="shared" si="9"/>
        <v>357.02083075000002</v>
      </c>
      <c r="N33" s="11">
        <f t="shared" si="9"/>
        <v>373.89567880999999</v>
      </c>
      <c r="O33" s="11">
        <f t="shared" si="9"/>
        <v>381.99103973000001</v>
      </c>
      <c r="P33" s="11">
        <f t="shared" si="9"/>
        <v>374.99496485999998</v>
      </c>
      <c r="Q33" s="11">
        <f t="shared" si="9"/>
        <v>392.79433773</v>
      </c>
      <c r="R33" s="11">
        <f t="shared" si="9"/>
        <v>405.82247298999999</v>
      </c>
      <c r="S33" s="11">
        <f t="shared" si="9"/>
        <v>410.48863269999998</v>
      </c>
      <c r="T33" s="11">
        <f t="shared" si="8"/>
        <v>422.22550888000001</v>
      </c>
      <c r="U33" s="12" cm="1">
        <f t="array" ref="U33">quota_mese*SUMPRODUCT(1/C33:T33)</f>
        <v>439.24251272512805</v>
      </c>
      <c r="V33" s="13">
        <f t="shared" si="7"/>
        <v>185459.39345709706</v>
      </c>
      <c r="W33" s="14">
        <f t="shared" si="2"/>
        <v>0.23639595638064703</v>
      </c>
      <c r="X33" s="13">
        <f t="shared" si="3"/>
        <v>274745.71647989494</v>
      </c>
      <c r="Y33" s="14">
        <f t="shared" si="4"/>
        <v>0.8316381098659662</v>
      </c>
      <c r="Z33" s="6" t="str">
        <f t="shared" si="5"/>
        <v>Il PAC NON conviene</v>
      </c>
    </row>
    <row r="34" spans="1:26" x14ac:dyDescent="0.25">
      <c r="A34" s="7">
        <v>33877</v>
      </c>
      <c r="B34" s="8">
        <v>267.12598324999999</v>
      </c>
      <c r="C34" s="11">
        <f t="shared" si="0"/>
        <v>267.12598324999999</v>
      </c>
      <c r="D34" s="11">
        <f t="shared" si="9"/>
        <v>284.12428190999998</v>
      </c>
      <c r="E34" s="11">
        <f t="shared" si="9"/>
        <v>311.58019006000001</v>
      </c>
      <c r="F34" s="11">
        <f t="shared" si="9"/>
        <v>330.98090322000002</v>
      </c>
      <c r="G34" s="11">
        <f t="shared" si="9"/>
        <v>335.95527606000002</v>
      </c>
      <c r="H34" s="11">
        <f t="shared" si="9"/>
        <v>364.02009628000002</v>
      </c>
      <c r="I34" s="11">
        <f t="shared" si="9"/>
        <v>372.81606647000001</v>
      </c>
      <c r="J34" s="11">
        <f t="shared" si="9"/>
        <v>336.13459230000001</v>
      </c>
      <c r="K34" s="11">
        <f t="shared" si="9"/>
        <v>342.28036789999999</v>
      </c>
      <c r="L34" s="11">
        <f t="shared" si="9"/>
        <v>357.02083075000002</v>
      </c>
      <c r="M34" s="11">
        <f t="shared" si="9"/>
        <v>373.89567880999999</v>
      </c>
      <c r="N34" s="11">
        <f t="shared" si="9"/>
        <v>381.99103973000001</v>
      </c>
      <c r="O34" s="11">
        <f t="shared" si="9"/>
        <v>374.99496485999998</v>
      </c>
      <c r="P34" s="11">
        <f t="shared" si="9"/>
        <v>392.79433773</v>
      </c>
      <c r="Q34" s="11">
        <f t="shared" si="9"/>
        <v>405.82247298999999</v>
      </c>
      <c r="R34" s="11">
        <f t="shared" si="9"/>
        <v>410.48863269999998</v>
      </c>
      <c r="S34" s="11">
        <f t="shared" si="9"/>
        <v>422.22550888000001</v>
      </c>
      <c r="T34" s="11">
        <f t="shared" si="8"/>
        <v>407.32258659000001</v>
      </c>
      <c r="U34" s="12" cm="1">
        <f t="array" ref="U34">quota_mese*SUMPRODUCT(1/C34:T34)</f>
        <v>423.55084686601634</v>
      </c>
      <c r="V34" s="13">
        <f t="shared" si="7"/>
        <v>172521.82649785077</v>
      </c>
      <c r="W34" s="14">
        <f t="shared" si="2"/>
        <v>0.15014550998567167</v>
      </c>
      <c r="X34" s="13">
        <f t="shared" si="3"/>
        <v>228724.99052747991</v>
      </c>
      <c r="Y34" s="14">
        <f t="shared" si="4"/>
        <v>0.52483327018319947</v>
      </c>
      <c r="Z34" s="6" t="str">
        <f t="shared" si="5"/>
        <v>Il PAC NON conviene</v>
      </c>
    </row>
    <row r="35" spans="1:26" x14ac:dyDescent="0.25">
      <c r="A35" s="7">
        <v>33907</v>
      </c>
      <c r="B35" s="8">
        <v>284.12428190999998</v>
      </c>
      <c r="C35" s="11">
        <f t="shared" si="0"/>
        <v>284.12428190999998</v>
      </c>
      <c r="D35" s="11">
        <f t="shared" si="9"/>
        <v>311.58019006000001</v>
      </c>
      <c r="E35" s="11">
        <f t="shared" si="9"/>
        <v>330.98090322000002</v>
      </c>
      <c r="F35" s="11">
        <f t="shared" si="9"/>
        <v>335.95527606000002</v>
      </c>
      <c r="G35" s="11">
        <f t="shared" si="9"/>
        <v>364.02009628000002</v>
      </c>
      <c r="H35" s="11">
        <f t="shared" si="9"/>
        <v>372.81606647000001</v>
      </c>
      <c r="I35" s="11">
        <f t="shared" si="9"/>
        <v>336.13459230000001</v>
      </c>
      <c r="J35" s="11">
        <f t="shared" si="9"/>
        <v>342.28036789999999</v>
      </c>
      <c r="K35" s="11">
        <f t="shared" si="9"/>
        <v>357.02083075000002</v>
      </c>
      <c r="L35" s="11">
        <f t="shared" si="9"/>
        <v>373.89567880999999</v>
      </c>
      <c r="M35" s="11">
        <f t="shared" si="9"/>
        <v>381.99103973000001</v>
      </c>
      <c r="N35" s="11">
        <f t="shared" si="9"/>
        <v>374.99496485999998</v>
      </c>
      <c r="O35" s="11">
        <f t="shared" si="9"/>
        <v>392.79433773</v>
      </c>
      <c r="P35" s="11">
        <f t="shared" si="9"/>
        <v>405.82247298999999</v>
      </c>
      <c r="Q35" s="11">
        <f t="shared" si="9"/>
        <v>410.48863269999998</v>
      </c>
      <c r="R35" s="11">
        <f t="shared" si="9"/>
        <v>422.22550888000001</v>
      </c>
      <c r="S35" s="11">
        <f t="shared" si="9"/>
        <v>407.32258659000001</v>
      </c>
      <c r="T35" s="11">
        <f t="shared" si="8"/>
        <v>370.95046962999999</v>
      </c>
      <c r="U35" s="12" cm="1">
        <f t="array" ref="U35">quota_mese*SUMPRODUCT(1/C35:T35)</f>
        <v>414.81939455591584</v>
      </c>
      <c r="V35" s="13">
        <f t="shared" si="7"/>
        <v>153877.44922214924</v>
      </c>
      <c r="W35" s="14">
        <f t="shared" si="2"/>
        <v>2.5849661480994879E-2</v>
      </c>
      <c r="X35" s="13">
        <f t="shared" si="3"/>
        <v>195838.84232085978</v>
      </c>
      <c r="Y35" s="14">
        <f t="shared" si="4"/>
        <v>0.30559228213906531</v>
      </c>
      <c r="Z35" s="6" t="str">
        <f t="shared" si="5"/>
        <v>Il PAC NON conviene</v>
      </c>
    </row>
    <row r="36" spans="1:26" x14ac:dyDescent="0.25">
      <c r="A36" s="7">
        <v>33938</v>
      </c>
      <c r="B36" s="8">
        <v>311.58019006000001</v>
      </c>
      <c r="C36" s="11">
        <f t="shared" si="0"/>
        <v>311.58019006000001</v>
      </c>
      <c r="D36" s="11">
        <f t="shared" si="9"/>
        <v>330.98090322000002</v>
      </c>
      <c r="E36" s="11">
        <f t="shared" si="9"/>
        <v>335.95527606000002</v>
      </c>
      <c r="F36" s="11">
        <f t="shared" si="9"/>
        <v>364.02009628000002</v>
      </c>
      <c r="G36" s="11">
        <f t="shared" si="9"/>
        <v>372.81606647000001</v>
      </c>
      <c r="H36" s="11">
        <f t="shared" si="9"/>
        <v>336.13459230000001</v>
      </c>
      <c r="I36" s="11">
        <f t="shared" si="9"/>
        <v>342.28036789999999</v>
      </c>
      <c r="J36" s="11">
        <f t="shared" si="9"/>
        <v>357.02083075000002</v>
      </c>
      <c r="K36" s="11">
        <f t="shared" si="9"/>
        <v>373.89567880999999</v>
      </c>
      <c r="L36" s="11">
        <f t="shared" si="9"/>
        <v>381.99103973000001</v>
      </c>
      <c r="M36" s="11">
        <f t="shared" si="9"/>
        <v>374.99496485999998</v>
      </c>
      <c r="N36" s="11">
        <f t="shared" si="9"/>
        <v>392.79433773</v>
      </c>
      <c r="O36" s="11">
        <f t="shared" si="9"/>
        <v>405.82247298999999</v>
      </c>
      <c r="P36" s="11">
        <f t="shared" si="9"/>
        <v>410.48863269999998</v>
      </c>
      <c r="Q36" s="11">
        <f t="shared" si="9"/>
        <v>422.22550888000001</v>
      </c>
      <c r="R36" s="11">
        <f t="shared" si="9"/>
        <v>407.32258659000001</v>
      </c>
      <c r="S36" s="11">
        <f t="shared" si="9"/>
        <v>370.95046962999999</v>
      </c>
      <c r="T36" s="11">
        <f t="shared" si="8"/>
        <v>371.04765129999998</v>
      </c>
      <c r="U36" s="12" cm="1">
        <f t="array" ref="U36">quota_mese*SUMPRODUCT(1/C36:T36)</f>
        <v>407.94843695865842</v>
      </c>
      <c r="V36" s="13">
        <f t="shared" si="7"/>
        <v>151368.30938501633</v>
      </c>
      <c r="W36" s="14">
        <f t="shared" si="2"/>
        <v>9.1220625667756128E-3</v>
      </c>
      <c r="X36" s="13">
        <f t="shared" si="3"/>
        <v>178628.6467194281</v>
      </c>
      <c r="Y36" s="14">
        <f t="shared" si="4"/>
        <v>0.19085764479618739</v>
      </c>
      <c r="Z36" s="6" t="str">
        <f t="shared" si="5"/>
        <v>Il PAC NON conviene</v>
      </c>
    </row>
    <row r="37" spans="1:26" x14ac:dyDescent="0.25">
      <c r="A37" s="7">
        <v>33969</v>
      </c>
      <c r="B37" s="8">
        <v>330.98090322000002</v>
      </c>
      <c r="C37" s="11">
        <f t="shared" si="0"/>
        <v>330.98090322000002</v>
      </c>
      <c r="D37" s="11">
        <f t="shared" si="9"/>
        <v>335.95527606000002</v>
      </c>
      <c r="E37" s="11">
        <f t="shared" si="9"/>
        <v>364.02009628000002</v>
      </c>
      <c r="F37" s="11">
        <f t="shared" si="9"/>
        <v>372.81606647000001</v>
      </c>
      <c r="G37" s="11">
        <f t="shared" si="9"/>
        <v>336.13459230000001</v>
      </c>
      <c r="H37" s="11">
        <f t="shared" si="9"/>
        <v>342.28036789999999</v>
      </c>
      <c r="I37" s="11">
        <f t="shared" si="9"/>
        <v>357.02083075000002</v>
      </c>
      <c r="J37" s="11">
        <f t="shared" si="9"/>
        <v>373.89567880999999</v>
      </c>
      <c r="K37" s="11">
        <f t="shared" si="9"/>
        <v>381.99103973000001</v>
      </c>
      <c r="L37" s="11">
        <f t="shared" si="9"/>
        <v>374.99496485999998</v>
      </c>
      <c r="M37" s="11">
        <f t="shared" si="9"/>
        <v>392.79433773</v>
      </c>
      <c r="N37" s="11">
        <f t="shared" si="9"/>
        <v>405.82247298999999</v>
      </c>
      <c r="O37" s="11">
        <f t="shared" si="9"/>
        <v>410.48863269999998</v>
      </c>
      <c r="P37" s="11">
        <f t="shared" si="9"/>
        <v>422.22550888000001</v>
      </c>
      <c r="Q37" s="11">
        <f t="shared" si="9"/>
        <v>407.32258659000001</v>
      </c>
      <c r="R37" s="11">
        <f t="shared" si="9"/>
        <v>370.95046962999999</v>
      </c>
      <c r="S37" s="11">
        <f t="shared" si="9"/>
        <v>371.04765129999998</v>
      </c>
      <c r="T37" s="11">
        <f t="shared" si="8"/>
        <v>374.78940791000002</v>
      </c>
      <c r="U37" s="12" cm="1">
        <f t="array" ref="U37">quota_mese*SUMPRODUCT(1/C37:T37)</f>
        <v>403.43775689928322</v>
      </c>
      <c r="V37" s="13">
        <f t="shared" si="7"/>
        <v>151204.19803682089</v>
      </c>
      <c r="W37" s="14">
        <f t="shared" si="2"/>
        <v>8.027986912139351E-3</v>
      </c>
      <c r="X37" s="13">
        <f t="shared" si="3"/>
        <v>169853.94214460807</v>
      </c>
      <c r="Y37" s="14">
        <f t="shared" si="4"/>
        <v>0.13235961429738707</v>
      </c>
      <c r="Z37" s="6" t="str">
        <f t="shared" si="5"/>
        <v>Il PAC NON conviene</v>
      </c>
    </row>
    <row r="38" spans="1:26" x14ac:dyDescent="0.25">
      <c r="A38" s="7">
        <v>33998</v>
      </c>
      <c r="B38" s="8">
        <v>335.95527606000002</v>
      </c>
      <c r="C38" s="11">
        <f t="shared" si="0"/>
        <v>335.95527606000002</v>
      </c>
      <c r="D38" s="11">
        <f t="shared" si="9"/>
        <v>364.02009628000002</v>
      </c>
      <c r="E38" s="11">
        <f t="shared" si="9"/>
        <v>372.81606647000001</v>
      </c>
      <c r="F38" s="11">
        <f t="shared" si="9"/>
        <v>336.13459230000001</v>
      </c>
      <c r="G38" s="11">
        <f t="shared" si="9"/>
        <v>342.28036789999999</v>
      </c>
      <c r="H38" s="11">
        <f t="shared" si="9"/>
        <v>357.02083075000002</v>
      </c>
      <c r="I38" s="11">
        <f t="shared" si="9"/>
        <v>373.89567880999999</v>
      </c>
      <c r="J38" s="11">
        <f t="shared" si="9"/>
        <v>381.99103973000001</v>
      </c>
      <c r="K38" s="11">
        <f t="shared" si="9"/>
        <v>374.99496485999998</v>
      </c>
      <c r="L38" s="11">
        <f t="shared" si="9"/>
        <v>392.79433773</v>
      </c>
      <c r="M38" s="11">
        <f t="shared" si="9"/>
        <v>405.82247298999999</v>
      </c>
      <c r="N38" s="11">
        <f t="shared" si="9"/>
        <v>410.48863269999998</v>
      </c>
      <c r="O38" s="11">
        <f t="shared" si="9"/>
        <v>422.22550888000001</v>
      </c>
      <c r="P38" s="11">
        <f t="shared" si="9"/>
        <v>407.32258659000001</v>
      </c>
      <c r="Q38" s="11">
        <f t="shared" si="9"/>
        <v>370.95046962999999</v>
      </c>
      <c r="R38" s="11">
        <f t="shared" si="9"/>
        <v>371.04765129999998</v>
      </c>
      <c r="S38" s="11">
        <f t="shared" si="9"/>
        <v>374.78940791000002</v>
      </c>
      <c r="T38" s="11">
        <f t="shared" si="8"/>
        <v>363.89953989000003</v>
      </c>
      <c r="U38" s="12" cm="1">
        <f t="array" ref="U38">quota_mese*SUMPRODUCT(1/C38:T38)</f>
        <v>401.16016373211733</v>
      </c>
      <c r="V38" s="13">
        <f t="shared" si="7"/>
        <v>145981.99900431457</v>
      </c>
      <c r="W38" s="14">
        <f t="shared" si="2"/>
        <v>-2.6786673304569519E-2</v>
      </c>
      <c r="X38" s="13">
        <f t="shared" si="3"/>
        <v>162476.77852736384</v>
      </c>
      <c r="Y38" s="14">
        <f t="shared" si="4"/>
        <v>8.317852351575894E-2</v>
      </c>
      <c r="Z38" s="6" t="str">
        <f t="shared" si="5"/>
        <v>Il PAC NON conviene</v>
      </c>
    </row>
    <row r="39" spans="1:26" x14ac:dyDescent="0.25">
      <c r="A39" s="7">
        <v>34026</v>
      </c>
      <c r="B39" s="8">
        <v>364.02009628000002</v>
      </c>
      <c r="C39" s="11">
        <f t="shared" si="0"/>
        <v>364.02009628000002</v>
      </c>
      <c r="D39" s="11">
        <f t="shared" si="9"/>
        <v>372.81606647000001</v>
      </c>
      <c r="E39" s="11">
        <f t="shared" si="9"/>
        <v>336.13459230000001</v>
      </c>
      <c r="F39" s="11">
        <f t="shared" si="9"/>
        <v>342.28036789999999</v>
      </c>
      <c r="G39" s="11">
        <f t="shared" si="9"/>
        <v>357.02083075000002</v>
      </c>
      <c r="H39" s="11">
        <f t="shared" si="9"/>
        <v>373.89567880999999</v>
      </c>
      <c r="I39" s="11">
        <f t="shared" si="9"/>
        <v>381.99103973000001</v>
      </c>
      <c r="J39" s="11">
        <f t="shared" si="9"/>
        <v>374.99496485999998</v>
      </c>
      <c r="K39" s="11">
        <f t="shared" si="9"/>
        <v>392.79433773</v>
      </c>
      <c r="L39" s="11">
        <f t="shared" si="9"/>
        <v>405.82247298999999</v>
      </c>
      <c r="M39" s="11">
        <f t="shared" si="9"/>
        <v>410.48863269999998</v>
      </c>
      <c r="N39" s="11">
        <f t="shared" si="9"/>
        <v>422.22550888000001</v>
      </c>
      <c r="O39" s="11">
        <f t="shared" si="9"/>
        <v>407.32258659000001</v>
      </c>
      <c r="P39" s="11">
        <f t="shared" si="9"/>
        <v>370.95046962999999</v>
      </c>
      <c r="Q39" s="11">
        <f t="shared" si="9"/>
        <v>371.04765129999998</v>
      </c>
      <c r="R39" s="11">
        <f t="shared" si="9"/>
        <v>374.78940791000002</v>
      </c>
      <c r="S39" s="11">
        <f t="shared" si="9"/>
        <v>363.89953989000003</v>
      </c>
      <c r="T39" s="11">
        <f t="shared" si="8"/>
        <v>377.41774298000001</v>
      </c>
      <c r="U39" s="12" cm="1">
        <f t="array" ref="U39">quota_mese*SUMPRODUCT(1/C39:T39)</f>
        <v>398.43514110412389</v>
      </c>
      <c r="V39" s="13">
        <f t="shared" si="7"/>
        <v>150376.49167943627</v>
      </c>
      <c r="W39" s="14">
        <f t="shared" si="2"/>
        <v>2.5099445295750922E-3</v>
      </c>
      <c r="X39" s="13">
        <f t="shared" si="3"/>
        <v>155520.70345988317</v>
      </c>
      <c r="Y39" s="14">
        <f t="shared" si="4"/>
        <v>3.6804689732554463E-2</v>
      </c>
      <c r="Z39" s="6" t="str">
        <f t="shared" si="5"/>
        <v>Il PAC NON conviene</v>
      </c>
    </row>
    <row r="40" spans="1:26" x14ac:dyDescent="0.25">
      <c r="A40" s="7">
        <v>34059</v>
      </c>
      <c r="B40" s="8">
        <v>372.81606647000001</v>
      </c>
      <c r="C40" s="11">
        <f t="shared" si="0"/>
        <v>372.81606647000001</v>
      </c>
      <c r="D40" s="11">
        <f t="shared" si="9"/>
        <v>336.13459230000001</v>
      </c>
      <c r="E40" s="11">
        <f t="shared" si="9"/>
        <v>342.28036789999999</v>
      </c>
      <c r="F40" s="11">
        <f t="shared" si="9"/>
        <v>357.02083075000002</v>
      </c>
      <c r="G40" s="11">
        <f t="shared" si="9"/>
        <v>373.89567880999999</v>
      </c>
      <c r="H40" s="11">
        <f t="shared" si="9"/>
        <v>381.99103973000001</v>
      </c>
      <c r="I40" s="11">
        <f t="shared" si="9"/>
        <v>374.99496485999998</v>
      </c>
      <c r="J40" s="11">
        <f t="shared" si="9"/>
        <v>392.79433773</v>
      </c>
      <c r="K40" s="11">
        <f t="shared" si="9"/>
        <v>405.82247298999999</v>
      </c>
      <c r="L40" s="11">
        <f t="shared" si="9"/>
        <v>410.48863269999998</v>
      </c>
      <c r="M40" s="11">
        <f t="shared" si="9"/>
        <v>422.22550888000001</v>
      </c>
      <c r="N40" s="11">
        <f t="shared" si="9"/>
        <v>407.32258659000001</v>
      </c>
      <c r="O40" s="11">
        <f t="shared" si="9"/>
        <v>370.95046962999999</v>
      </c>
      <c r="P40" s="11">
        <f t="shared" si="9"/>
        <v>371.04765129999998</v>
      </c>
      <c r="Q40" s="11">
        <f t="shared" si="9"/>
        <v>374.78940791000002</v>
      </c>
      <c r="R40" s="11">
        <f t="shared" si="9"/>
        <v>363.89953989000003</v>
      </c>
      <c r="S40" s="11">
        <f t="shared" si="9"/>
        <v>377.41774298000001</v>
      </c>
      <c r="T40" s="11">
        <f t="shared" si="8"/>
        <v>389.99722264000002</v>
      </c>
      <c r="U40" s="12" cm="1">
        <f t="array" ref="U40">quota_mese*SUMPRODUCT(1/C40:T40)</f>
        <v>396.91030563174951</v>
      </c>
      <c r="V40" s="13">
        <f t="shared" si="7"/>
        <v>154793.91683357587</v>
      </c>
      <c r="W40" s="14">
        <f t="shared" si="2"/>
        <v>3.1959445557172561E-2</v>
      </c>
      <c r="X40" s="13">
        <f t="shared" si="3"/>
        <v>156912.72092938994</v>
      </c>
      <c r="Y40" s="14">
        <f t="shared" si="4"/>
        <v>4.6084806195932915E-2</v>
      </c>
      <c r="Z40" s="6" t="str">
        <f t="shared" si="5"/>
        <v>In Linea</v>
      </c>
    </row>
    <row r="41" spans="1:26" x14ac:dyDescent="0.25">
      <c r="A41" s="7">
        <v>34089</v>
      </c>
      <c r="B41" s="8">
        <v>336.13459230000001</v>
      </c>
      <c r="C41" s="11">
        <f t="shared" si="0"/>
        <v>336.13459230000001</v>
      </c>
      <c r="D41" s="11">
        <f t="shared" si="9"/>
        <v>342.28036789999999</v>
      </c>
      <c r="E41" s="11">
        <f t="shared" si="9"/>
        <v>357.02083075000002</v>
      </c>
      <c r="F41" s="11">
        <f t="shared" si="9"/>
        <v>373.89567880999999</v>
      </c>
      <c r="G41" s="11">
        <f t="shared" si="9"/>
        <v>381.99103973000001</v>
      </c>
      <c r="H41" s="11">
        <f t="shared" si="9"/>
        <v>374.99496485999998</v>
      </c>
      <c r="I41" s="11">
        <f t="shared" si="9"/>
        <v>392.79433773</v>
      </c>
      <c r="J41" s="11">
        <f t="shared" si="9"/>
        <v>405.82247298999999</v>
      </c>
      <c r="K41" s="11">
        <f t="shared" si="9"/>
        <v>410.48863269999998</v>
      </c>
      <c r="L41" s="11">
        <f t="shared" si="9"/>
        <v>422.22550888000001</v>
      </c>
      <c r="M41" s="11">
        <f t="shared" si="9"/>
        <v>407.32258659000001</v>
      </c>
      <c r="N41" s="11">
        <f t="shared" si="9"/>
        <v>370.95046962999999</v>
      </c>
      <c r="O41" s="11">
        <f t="shared" si="9"/>
        <v>371.04765129999998</v>
      </c>
      <c r="P41" s="11">
        <f t="shared" si="9"/>
        <v>374.78940791000002</v>
      </c>
      <c r="Q41" s="11">
        <f t="shared" si="9"/>
        <v>363.89953989000003</v>
      </c>
      <c r="R41" s="11">
        <f t="shared" si="9"/>
        <v>377.41774298000001</v>
      </c>
      <c r="S41" s="11">
        <f t="shared" si="9"/>
        <v>389.99722264000002</v>
      </c>
      <c r="T41" s="11">
        <f t="shared" si="8"/>
        <v>371.96839275000002</v>
      </c>
      <c r="U41" s="12" cm="1">
        <f t="array" ref="U41">quota_mese*SUMPRODUCT(1/C41:T41)</f>
        <v>396.96124420950696</v>
      </c>
      <c r="V41" s="13">
        <f t="shared" si="7"/>
        <v>147657.03599265055</v>
      </c>
      <c r="W41" s="14">
        <f t="shared" si="2"/>
        <v>-1.5619760048996345E-2</v>
      </c>
      <c r="X41" s="13">
        <f t="shared" si="3"/>
        <v>165990.82686111267</v>
      </c>
      <c r="Y41" s="14">
        <f t="shared" si="4"/>
        <v>0.10660551240741789</v>
      </c>
      <c r="Z41" s="6" t="str">
        <f t="shared" si="5"/>
        <v>Il PAC NON conviene</v>
      </c>
    </row>
    <row r="42" spans="1:26" x14ac:dyDescent="0.25">
      <c r="A42" s="7">
        <v>34117</v>
      </c>
      <c r="B42" s="8">
        <v>342.28036789999999</v>
      </c>
      <c r="C42" s="11">
        <f t="shared" si="0"/>
        <v>342.28036789999999</v>
      </c>
      <c r="D42" s="11">
        <f t="shared" si="9"/>
        <v>357.02083075000002</v>
      </c>
      <c r="E42" s="11">
        <f t="shared" si="9"/>
        <v>373.89567880999999</v>
      </c>
      <c r="F42" s="11">
        <f t="shared" si="9"/>
        <v>381.99103973000001</v>
      </c>
      <c r="G42" s="11">
        <f t="shared" si="9"/>
        <v>374.99496485999998</v>
      </c>
      <c r="H42" s="11">
        <f t="shared" si="9"/>
        <v>392.79433773</v>
      </c>
      <c r="I42" s="11">
        <f t="shared" si="9"/>
        <v>405.82247298999999</v>
      </c>
      <c r="J42" s="11">
        <f t="shared" si="9"/>
        <v>410.48863269999998</v>
      </c>
      <c r="K42" s="11">
        <f t="shared" si="9"/>
        <v>422.22550888000001</v>
      </c>
      <c r="L42" s="11">
        <f t="shared" si="9"/>
        <v>407.32258659000001</v>
      </c>
      <c r="M42" s="11">
        <f t="shared" si="9"/>
        <v>370.95046962999999</v>
      </c>
      <c r="N42" s="11">
        <f t="shared" si="9"/>
        <v>371.04765129999998</v>
      </c>
      <c r="O42" s="11">
        <f t="shared" si="9"/>
        <v>374.78940791000002</v>
      </c>
      <c r="P42" s="11">
        <f t="shared" si="9"/>
        <v>363.89953989000003</v>
      </c>
      <c r="Q42" s="11">
        <f t="shared" si="9"/>
        <v>377.41774298000001</v>
      </c>
      <c r="R42" s="11">
        <f t="shared" si="9"/>
        <v>389.99722264000002</v>
      </c>
      <c r="S42" s="11">
        <f t="shared" si="9"/>
        <v>371.96839275000002</v>
      </c>
      <c r="T42" s="11">
        <f t="shared" si="8"/>
        <v>377.13449951000001</v>
      </c>
      <c r="U42" s="12" cm="1">
        <f t="array" ref="U42">quota_mese*SUMPRODUCT(1/C42:T42)</f>
        <v>394.26603702119223</v>
      </c>
      <c r="V42" s="13">
        <f t="shared" si="7"/>
        <v>148691.32454577848</v>
      </c>
      <c r="W42" s="14">
        <f t="shared" si="2"/>
        <v>-8.7245030281434266E-3</v>
      </c>
      <c r="X42" s="13">
        <f t="shared" si="3"/>
        <v>165274.37805906366</v>
      </c>
      <c r="Y42" s="14">
        <f t="shared" si="4"/>
        <v>0.10182918706042443</v>
      </c>
      <c r="Z42" s="6" t="str">
        <f t="shared" si="5"/>
        <v>Il PAC NON conviene</v>
      </c>
    </row>
    <row r="43" spans="1:26" x14ac:dyDescent="0.25">
      <c r="A43" s="7">
        <v>34150</v>
      </c>
      <c r="B43" s="8">
        <v>357.02083075000002</v>
      </c>
      <c r="C43" s="11">
        <f t="shared" si="0"/>
        <v>357.02083075000002</v>
      </c>
      <c r="D43" s="11">
        <f t="shared" si="9"/>
        <v>373.89567880999999</v>
      </c>
      <c r="E43" s="11">
        <f t="shared" si="9"/>
        <v>381.99103973000001</v>
      </c>
      <c r="F43" s="11">
        <f t="shared" si="9"/>
        <v>374.99496485999998</v>
      </c>
      <c r="G43" s="11">
        <f t="shared" si="9"/>
        <v>392.79433773</v>
      </c>
      <c r="H43" s="11">
        <f t="shared" si="9"/>
        <v>405.82247298999999</v>
      </c>
      <c r="I43" s="11">
        <f t="shared" si="9"/>
        <v>410.48863269999998</v>
      </c>
      <c r="J43" s="11">
        <f t="shared" si="9"/>
        <v>422.22550888000001</v>
      </c>
      <c r="K43" s="11">
        <f t="shared" si="9"/>
        <v>407.32258659000001</v>
      </c>
      <c r="L43" s="11">
        <f t="shared" si="9"/>
        <v>370.95046962999999</v>
      </c>
      <c r="M43" s="11">
        <f t="shared" si="9"/>
        <v>371.04765129999998</v>
      </c>
      <c r="N43" s="11">
        <f t="shared" si="9"/>
        <v>374.78940791000002</v>
      </c>
      <c r="O43" s="11">
        <f t="shared" si="9"/>
        <v>363.89953989000003</v>
      </c>
      <c r="P43" s="11">
        <f t="shared" si="9"/>
        <v>377.41774298000001</v>
      </c>
      <c r="Q43" s="11">
        <f t="shared" si="9"/>
        <v>389.99722264000002</v>
      </c>
      <c r="R43" s="11">
        <f t="shared" si="9"/>
        <v>371.96839275000002</v>
      </c>
      <c r="S43" s="11">
        <f t="shared" si="9"/>
        <v>377.13449951000001</v>
      </c>
      <c r="T43" s="11">
        <f t="shared" si="8"/>
        <v>379.12276545999998</v>
      </c>
      <c r="U43" s="12" cm="1">
        <f t="array" ref="U43">quota_mese*SUMPRODUCT(1/C43:T43)</f>
        <v>391.90009125688238</v>
      </c>
      <c r="V43" s="13">
        <f t="shared" si="7"/>
        <v>148578.2463813356</v>
      </c>
      <c r="W43" s="14">
        <f t="shared" si="2"/>
        <v>-9.4783574577627094E-3</v>
      </c>
      <c r="X43" s="13">
        <f t="shared" si="3"/>
        <v>159285.98535703227</v>
      </c>
      <c r="Y43" s="14">
        <f t="shared" si="4"/>
        <v>6.1906569046881854E-2</v>
      </c>
      <c r="Z43" s="6" t="str">
        <f t="shared" si="5"/>
        <v>Il PAC NON conviene</v>
      </c>
    </row>
    <row r="44" spans="1:26" x14ac:dyDescent="0.25">
      <c r="A44" s="7">
        <v>34180</v>
      </c>
      <c r="B44" s="8">
        <v>373.89567880999999</v>
      </c>
      <c r="C44" s="11">
        <f t="shared" si="0"/>
        <v>373.89567880999999</v>
      </c>
      <c r="D44" s="11">
        <f t="shared" si="9"/>
        <v>381.99103973000001</v>
      </c>
      <c r="E44" s="11">
        <f t="shared" si="9"/>
        <v>374.99496485999998</v>
      </c>
      <c r="F44" s="11">
        <f t="shared" si="9"/>
        <v>392.79433773</v>
      </c>
      <c r="G44" s="11">
        <f t="shared" si="9"/>
        <v>405.82247298999999</v>
      </c>
      <c r="H44" s="11">
        <f t="shared" si="9"/>
        <v>410.48863269999998</v>
      </c>
      <c r="I44" s="11">
        <f t="shared" si="9"/>
        <v>422.22550888000001</v>
      </c>
      <c r="J44" s="11">
        <f t="shared" si="9"/>
        <v>407.32258659000001</v>
      </c>
      <c r="K44" s="11">
        <f t="shared" si="9"/>
        <v>370.95046962999999</v>
      </c>
      <c r="L44" s="11">
        <f t="shared" si="9"/>
        <v>371.04765129999998</v>
      </c>
      <c r="M44" s="11">
        <f t="shared" si="9"/>
        <v>374.78940791000002</v>
      </c>
      <c r="N44" s="11">
        <f t="shared" si="9"/>
        <v>363.89953989000003</v>
      </c>
      <c r="O44" s="11">
        <f t="shared" si="9"/>
        <v>377.41774298000001</v>
      </c>
      <c r="P44" s="11">
        <f t="shared" si="9"/>
        <v>389.99722264000002</v>
      </c>
      <c r="Q44" s="11">
        <f t="shared" si="9"/>
        <v>371.96839275000002</v>
      </c>
      <c r="R44" s="11">
        <f t="shared" si="9"/>
        <v>377.13449951000001</v>
      </c>
      <c r="S44" s="11">
        <f t="shared" si="9"/>
        <v>379.12276545999998</v>
      </c>
      <c r="T44" s="11">
        <f t="shared" si="8"/>
        <v>386.56317289999998</v>
      </c>
      <c r="U44" s="12" cm="1">
        <f t="array" ref="U44">quota_mese*SUMPRODUCT(1/C44:T44)</f>
        <v>390.11627694456041</v>
      </c>
      <c r="V44" s="13">
        <f t="shared" si="7"/>
        <v>150804.58581562439</v>
      </c>
      <c r="W44" s="14">
        <f t="shared" si="2"/>
        <v>5.363905437495875E-3</v>
      </c>
      <c r="X44" s="13">
        <f t="shared" si="3"/>
        <v>155081.96328865725</v>
      </c>
      <c r="Y44" s="14">
        <f t="shared" si="4"/>
        <v>3.3879755257715027E-2</v>
      </c>
      <c r="Z44" s="6" t="str">
        <f t="shared" si="5"/>
        <v>Il PAC NON conviene</v>
      </c>
    </row>
    <row r="45" spans="1:26" x14ac:dyDescent="0.25">
      <c r="A45" s="7">
        <v>34212</v>
      </c>
      <c r="B45" s="8">
        <v>381.99103973000001</v>
      </c>
      <c r="C45" s="11">
        <f t="shared" si="0"/>
        <v>381.99103973000001</v>
      </c>
      <c r="D45" s="11">
        <f t="shared" si="9"/>
        <v>374.99496485999998</v>
      </c>
      <c r="E45" s="11">
        <f t="shared" si="9"/>
        <v>392.79433773</v>
      </c>
      <c r="F45" s="11">
        <f t="shared" si="9"/>
        <v>405.82247298999999</v>
      </c>
      <c r="G45" s="11">
        <f t="shared" si="9"/>
        <v>410.48863269999998</v>
      </c>
      <c r="H45" s="11">
        <f t="shared" si="9"/>
        <v>422.22550888000001</v>
      </c>
      <c r="I45" s="11">
        <f t="shared" si="9"/>
        <v>407.32258659000001</v>
      </c>
      <c r="J45" s="11">
        <f t="shared" si="9"/>
        <v>370.95046962999999</v>
      </c>
      <c r="K45" s="11">
        <f t="shared" si="9"/>
        <v>371.04765129999998</v>
      </c>
      <c r="L45" s="11">
        <f t="shared" si="9"/>
        <v>374.78940791000002</v>
      </c>
      <c r="M45" s="11">
        <f t="shared" si="9"/>
        <v>363.89953989000003</v>
      </c>
      <c r="N45" s="11">
        <f t="shared" si="9"/>
        <v>377.41774298000001</v>
      </c>
      <c r="O45" s="11">
        <f t="shared" si="9"/>
        <v>389.99722264000002</v>
      </c>
      <c r="P45" s="11">
        <f t="shared" si="9"/>
        <v>371.96839275000002</v>
      </c>
      <c r="Q45" s="11">
        <f t="shared" si="9"/>
        <v>377.13449951000001</v>
      </c>
      <c r="R45" s="11">
        <f t="shared" si="9"/>
        <v>379.12276545999998</v>
      </c>
      <c r="S45" s="11">
        <f t="shared" si="9"/>
        <v>386.56317289999998</v>
      </c>
      <c r="T45" s="11">
        <f t="shared" si="8"/>
        <v>387.93549536</v>
      </c>
      <c r="U45" s="12" cm="1">
        <f t="array" ref="U45">quota_mese*SUMPRODUCT(1/C45:T45)</f>
        <v>389.30965464787164</v>
      </c>
      <c r="V45" s="13">
        <f t="shared" si="7"/>
        <v>151027.0337242526</v>
      </c>
      <c r="W45" s="14">
        <f t="shared" si="2"/>
        <v>6.846891495017271E-3</v>
      </c>
      <c r="X45" s="13">
        <f t="shared" si="3"/>
        <v>152334.26507891456</v>
      </c>
      <c r="Y45" s="14">
        <f t="shared" si="4"/>
        <v>1.5561767192763698E-2</v>
      </c>
      <c r="Z45" s="6" t="str">
        <f t="shared" si="5"/>
        <v>In Linea</v>
      </c>
    </row>
    <row r="46" spans="1:26" x14ac:dyDescent="0.25">
      <c r="A46" s="7">
        <v>34242</v>
      </c>
      <c r="B46" s="8">
        <v>374.99496485999998</v>
      </c>
      <c r="C46" s="11">
        <f t="shared" si="0"/>
        <v>374.99496485999998</v>
      </c>
      <c r="D46" s="11">
        <f t="shared" si="9"/>
        <v>392.79433773</v>
      </c>
      <c r="E46" s="11">
        <f t="shared" si="9"/>
        <v>405.82247298999999</v>
      </c>
      <c r="F46" s="11">
        <f t="shared" si="9"/>
        <v>410.48863269999998</v>
      </c>
      <c r="G46" s="11">
        <f t="shared" si="9"/>
        <v>422.22550888000001</v>
      </c>
      <c r="H46" s="11">
        <f t="shared" si="9"/>
        <v>407.32258659000001</v>
      </c>
      <c r="I46" s="11">
        <f t="shared" si="9"/>
        <v>370.95046962999999</v>
      </c>
      <c r="J46" s="11">
        <f t="shared" si="9"/>
        <v>371.04765129999998</v>
      </c>
      <c r="K46" s="11">
        <f t="shared" si="9"/>
        <v>374.78940791000002</v>
      </c>
      <c r="L46" s="11">
        <f t="shared" si="9"/>
        <v>363.89953989000003</v>
      </c>
      <c r="M46" s="11">
        <f t="shared" si="9"/>
        <v>377.41774298000001</v>
      </c>
      <c r="N46" s="11">
        <f t="shared" si="9"/>
        <v>389.99722264000002</v>
      </c>
      <c r="O46" s="11">
        <f t="shared" si="9"/>
        <v>371.96839275000002</v>
      </c>
      <c r="P46" s="11">
        <f t="shared" si="9"/>
        <v>377.13449951000001</v>
      </c>
      <c r="Q46" s="11">
        <f t="shared" si="9"/>
        <v>379.12276545999998</v>
      </c>
      <c r="R46" s="11">
        <f t="shared" si="9"/>
        <v>386.56317289999998</v>
      </c>
      <c r="S46" s="11">
        <f t="shared" si="9"/>
        <v>387.93549536</v>
      </c>
      <c r="T46" s="11">
        <f t="shared" si="8"/>
        <v>420.95462775999999</v>
      </c>
      <c r="U46" s="12" cm="1">
        <f t="array" ref="U46">quota_mese*SUMPRODUCT(1/C46:T46)</f>
        <v>387.29040864165859</v>
      </c>
      <c r="V46" s="13">
        <f t="shared" si="7"/>
        <v>163031.68980476767</v>
      </c>
      <c r="W46" s="14">
        <f t="shared" si="2"/>
        <v>8.6877932031784511E-2</v>
      </c>
      <c r="X46" s="13">
        <f t="shared" si="3"/>
        <v>168384.11200420724</v>
      </c>
      <c r="Y46" s="14">
        <f t="shared" si="4"/>
        <v>0.12256074669471495</v>
      </c>
      <c r="Z46" s="6" t="str">
        <f t="shared" si="5"/>
        <v>Il PAC NON conviene</v>
      </c>
    </row>
    <row r="47" spans="1:26" x14ac:dyDescent="0.25">
      <c r="A47" s="7">
        <v>34271</v>
      </c>
      <c r="B47" s="8">
        <v>392.79433773</v>
      </c>
      <c r="C47" s="11">
        <f t="shared" si="0"/>
        <v>392.79433773</v>
      </c>
      <c r="D47" s="11">
        <f t="shared" si="9"/>
        <v>405.82247298999999</v>
      </c>
      <c r="E47" s="11">
        <f t="shared" si="9"/>
        <v>410.48863269999998</v>
      </c>
      <c r="F47" s="11">
        <f t="shared" si="9"/>
        <v>422.22550888000001</v>
      </c>
      <c r="G47" s="11">
        <f t="shared" si="9"/>
        <v>407.32258659000001</v>
      </c>
      <c r="H47" s="11">
        <f t="shared" si="9"/>
        <v>370.95046962999999</v>
      </c>
      <c r="I47" s="11">
        <f t="shared" si="9"/>
        <v>371.04765129999998</v>
      </c>
      <c r="J47" s="11">
        <f t="shared" si="9"/>
        <v>374.78940791000002</v>
      </c>
      <c r="K47" s="11">
        <f t="shared" si="9"/>
        <v>363.89953989000003</v>
      </c>
      <c r="L47" s="11">
        <f t="shared" si="9"/>
        <v>377.41774298000001</v>
      </c>
      <c r="M47" s="11">
        <f t="shared" si="9"/>
        <v>389.99722264000002</v>
      </c>
      <c r="N47" s="11">
        <f t="shared" si="9"/>
        <v>371.96839275000002</v>
      </c>
      <c r="O47" s="11">
        <f t="shared" si="9"/>
        <v>377.13449951000001</v>
      </c>
      <c r="P47" s="11">
        <f t="shared" si="9"/>
        <v>379.12276545999998</v>
      </c>
      <c r="Q47" s="11">
        <f t="shared" si="9"/>
        <v>386.56317289999998</v>
      </c>
      <c r="R47" s="11">
        <f t="shared" si="9"/>
        <v>387.93549536</v>
      </c>
      <c r="S47" s="11">
        <f t="shared" si="9"/>
        <v>420.95462775999999</v>
      </c>
      <c r="T47" s="11">
        <f t="shared" si="8"/>
        <v>442.32697072000002</v>
      </c>
      <c r="U47" s="12" cm="1">
        <f t="array" ref="U47">quota_mese*SUMPRODUCT(1/C47:T47)</f>
        <v>383.90764659765034</v>
      </c>
      <c r="V47" s="13">
        <f t="shared" si="7"/>
        <v>169812.70635578301</v>
      </c>
      <c r="W47" s="14">
        <f t="shared" si="2"/>
        <v>0.13208470903855352</v>
      </c>
      <c r="X47" s="13">
        <f t="shared" si="3"/>
        <v>168915.48384184495</v>
      </c>
      <c r="Y47" s="14">
        <f t="shared" si="4"/>
        <v>0.12610322561229959</v>
      </c>
      <c r="Z47" s="6" t="str">
        <f t="shared" si="5"/>
        <v>In Linea</v>
      </c>
    </row>
    <row r="48" spans="1:26" x14ac:dyDescent="0.25">
      <c r="A48" s="7">
        <v>34303</v>
      </c>
      <c r="B48" s="8">
        <v>405.82247298999999</v>
      </c>
      <c r="C48" s="11">
        <f t="shared" si="0"/>
        <v>405.82247298999999</v>
      </c>
      <c r="D48" s="11">
        <f t="shared" si="9"/>
        <v>410.48863269999998</v>
      </c>
      <c r="E48" s="11">
        <f t="shared" si="9"/>
        <v>422.22550888000001</v>
      </c>
      <c r="F48" s="11">
        <f t="shared" si="9"/>
        <v>407.32258659000001</v>
      </c>
      <c r="G48" s="11">
        <f t="shared" si="9"/>
        <v>370.95046962999999</v>
      </c>
      <c r="H48" s="11">
        <f t="shared" si="9"/>
        <v>371.04765129999998</v>
      </c>
      <c r="I48" s="11">
        <f t="shared" si="9"/>
        <v>374.78940791000002</v>
      </c>
      <c r="J48" s="11">
        <f t="shared" si="9"/>
        <v>363.89953989000003</v>
      </c>
      <c r="K48" s="11">
        <f t="shared" si="9"/>
        <v>377.41774298000001</v>
      </c>
      <c r="L48" s="11">
        <f t="shared" si="9"/>
        <v>389.99722264000002</v>
      </c>
      <c r="M48" s="11">
        <f t="shared" si="9"/>
        <v>371.96839275000002</v>
      </c>
      <c r="N48" s="11">
        <f t="shared" si="9"/>
        <v>377.13449951000001</v>
      </c>
      <c r="O48" s="11">
        <f t="shared" si="9"/>
        <v>379.12276545999998</v>
      </c>
      <c r="P48" s="11">
        <f t="shared" si="9"/>
        <v>386.56317289999998</v>
      </c>
      <c r="Q48" s="11">
        <f t="shared" si="9"/>
        <v>387.93549536</v>
      </c>
      <c r="R48" s="11">
        <f t="shared" si="9"/>
        <v>420.95462775999999</v>
      </c>
      <c r="S48" s="11">
        <f t="shared" ref="S48:T63" si="10">R49</f>
        <v>442.32697072000002</v>
      </c>
      <c r="T48" s="11">
        <f t="shared" si="10"/>
        <v>446.93248130000001</v>
      </c>
      <c r="U48" s="12" cm="1">
        <f t="array" ref="U48">quota_mese*SUMPRODUCT(1/C48:T48)</f>
        <v>381.33775398401048</v>
      </c>
      <c r="V48" s="13">
        <f t="shared" si="7"/>
        <v>170432.22860144277</v>
      </c>
      <c r="W48" s="14">
        <f t="shared" si="2"/>
        <v>0.1362148573429518</v>
      </c>
      <c r="X48" s="13">
        <f t="shared" si="3"/>
        <v>165195.07089163086</v>
      </c>
      <c r="Y48" s="14">
        <f t="shared" si="4"/>
        <v>0.10130047261087238</v>
      </c>
      <c r="Z48" s="6" t="str">
        <f t="shared" si="5"/>
        <v>Il PAC conviene</v>
      </c>
    </row>
    <row r="49" spans="1:26" x14ac:dyDescent="0.25">
      <c r="A49" s="7">
        <v>34334</v>
      </c>
      <c r="B49" s="8">
        <v>410.48863269999998</v>
      </c>
      <c r="C49" s="11">
        <f t="shared" si="0"/>
        <v>410.48863269999998</v>
      </c>
      <c r="D49" s="11">
        <f t="shared" ref="D49:S64" si="11">C50</f>
        <v>422.22550888000001</v>
      </c>
      <c r="E49" s="11">
        <f t="shared" si="11"/>
        <v>407.32258659000001</v>
      </c>
      <c r="F49" s="11">
        <f t="shared" si="11"/>
        <v>370.95046962999999</v>
      </c>
      <c r="G49" s="11">
        <f t="shared" si="11"/>
        <v>371.04765129999998</v>
      </c>
      <c r="H49" s="11">
        <f t="shared" si="11"/>
        <v>374.78940791000002</v>
      </c>
      <c r="I49" s="11">
        <f t="shared" si="11"/>
        <v>363.89953989000003</v>
      </c>
      <c r="J49" s="11">
        <f t="shared" si="11"/>
        <v>377.41774298000001</v>
      </c>
      <c r="K49" s="11">
        <f t="shared" si="11"/>
        <v>389.99722264000002</v>
      </c>
      <c r="L49" s="11">
        <f t="shared" si="11"/>
        <v>371.96839275000002</v>
      </c>
      <c r="M49" s="11">
        <f t="shared" si="11"/>
        <v>377.13449951000001</v>
      </c>
      <c r="N49" s="11">
        <f t="shared" si="11"/>
        <v>379.12276545999998</v>
      </c>
      <c r="O49" s="11">
        <f t="shared" si="11"/>
        <v>386.56317289999998</v>
      </c>
      <c r="P49" s="11">
        <f t="shared" si="11"/>
        <v>387.93549536</v>
      </c>
      <c r="Q49" s="11">
        <f t="shared" si="11"/>
        <v>420.95462775999999</v>
      </c>
      <c r="R49" s="11">
        <f t="shared" si="11"/>
        <v>442.32697072000002</v>
      </c>
      <c r="S49" s="11">
        <f t="shared" si="11"/>
        <v>446.93248130000001</v>
      </c>
      <c r="T49" s="11">
        <f t="shared" si="10"/>
        <v>445.28834612000003</v>
      </c>
      <c r="U49" s="12" cm="1">
        <f t="array" ref="U49">quota_mese*SUMPRODUCT(1/C49:T49)</f>
        <v>379.51778893731216</v>
      </c>
      <c r="V49" s="13">
        <f t="shared" si="7"/>
        <v>168994.84855901496</v>
      </c>
      <c r="W49" s="14">
        <f t="shared" si="2"/>
        <v>0.12663232372676636</v>
      </c>
      <c r="X49" s="13">
        <f t="shared" si="3"/>
        <v>162716.44717337383</v>
      </c>
      <c r="Y49" s="14">
        <f t="shared" si="4"/>
        <v>8.4776314489158899E-2</v>
      </c>
      <c r="Z49" s="6" t="str">
        <f t="shared" si="5"/>
        <v>Il PAC conviene</v>
      </c>
    </row>
    <row r="50" spans="1:26" x14ac:dyDescent="0.25">
      <c r="A50" s="7">
        <v>34365</v>
      </c>
      <c r="B50" s="8">
        <v>422.22550888000001</v>
      </c>
      <c r="C50" s="11">
        <f t="shared" si="0"/>
        <v>422.22550888000001</v>
      </c>
      <c r="D50" s="11">
        <f t="shared" si="11"/>
        <v>407.32258659000001</v>
      </c>
      <c r="E50" s="11">
        <f t="shared" si="11"/>
        <v>370.95046962999999</v>
      </c>
      <c r="F50" s="11">
        <f t="shared" si="11"/>
        <v>371.04765129999998</v>
      </c>
      <c r="G50" s="11">
        <f t="shared" si="11"/>
        <v>374.78940791000002</v>
      </c>
      <c r="H50" s="11">
        <f t="shared" si="11"/>
        <v>363.89953989000003</v>
      </c>
      <c r="I50" s="11">
        <f t="shared" si="11"/>
        <v>377.41774298000001</v>
      </c>
      <c r="J50" s="11">
        <f t="shared" si="11"/>
        <v>389.99722264000002</v>
      </c>
      <c r="K50" s="11">
        <f t="shared" si="11"/>
        <v>371.96839275000002</v>
      </c>
      <c r="L50" s="11">
        <f t="shared" si="11"/>
        <v>377.13449951000001</v>
      </c>
      <c r="M50" s="11">
        <f t="shared" si="11"/>
        <v>379.12276545999998</v>
      </c>
      <c r="N50" s="11">
        <f t="shared" si="11"/>
        <v>386.56317289999998</v>
      </c>
      <c r="O50" s="11">
        <f t="shared" si="11"/>
        <v>387.93549536</v>
      </c>
      <c r="P50" s="11">
        <f t="shared" si="11"/>
        <v>420.95462775999999</v>
      </c>
      <c r="Q50" s="11">
        <f t="shared" si="11"/>
        <v>442.32697072000002</v>
      </c>
      <c r="R50" s="11">
        <f t="shared" si="11"/>
        <v>446.93248130000001</v>
      </c>
      <c r="S50" s="11">
        <f t="shared" si="11"/>
        <v>445.28834612000003</v>
      </c>
      <c r="T50" s="11">
        <f t="shared" si="10"/>
        <v>461.31865577000002</v>
      </c>
      <c r="U50" s="12" cm="1">
        <f t="array" ref="U50">quota_mese*SUMPRODUCT(1/C50:T50)</f>
        <v>377.28093870086752</v>
      </c>
      <c r="V50" s="13">
        <f t="shared" si="7"/>
        <v>174046.73548912798</v>
      </c>
      <c r="W50" s="14">
        <f t="shared" si="2"/>
        <v>0.16031156992751994</v>
      </c>
      <c r="X50" s="13">
        <f t="shared" si="3"/>
        <v>163888.24670744038</v>
      </c>
      <c r="Y50" s="14">
        <f t="shared" si="4"/>
        <v>9.2588311382935995E-2</v>
      </c>
      <c r="Z50" s="6" t="str">
        <f t="shared" si="5"/>
        <v>Il PAC conviene</v>
      </c>
    </row>
    <row r="51" spans="1:26" x14ac:dyDescent="0.25">
      <c r="A51" s="7">
        <v>34393</v>
      </c>
      <c r="B51" s="8">
        <v>407.32258659000001</v>
      </c>
      <c r="C51" s="11">
        <f t="shared" si="0"/>
        <v>407.32258659000001</v>
      </c>
      <c r="D51" s="11">
        <f t="shared" si="11"/>
        <v>370.95046962999999</v>
      </c>
      <c r="E51" s="11">
        <f t="shared" si="11"/>
        <v>371.04765129999998</v>
      </c>
      <c r="F51" s="11">
        <f t="shared" si="11"/>
        <v>374.78940791000002</v>
      </c>
      <c r="G51" s="11">
        <f t="shared" si="11"/>
        <v>363.89953989000003</v>
      </c>
      <c r="H51" s="11">
        <f t="shared" si="11"/>
        <v>377.41774298000001</v>
      </c>
      <c r="I51" s="11">
        <f t="shared" si="11"/>
        <v>389.99722264000002</v>
      </c>
      <c r="J51" s="11">
        <f t="shared" si="11"/>
        <v>371.96839275000002</v>
      </c>
      <c r="K51" s="11">
        <f t="shared" si="11"/>
        <v>377.13449951000001</v>
      </c>
      <c r="L51" s="11">
        <f t="shared" si="11"/>
        <v>379.12276545999998</v>
      </c>
      <c r="M51" s="11">
        <f t="shared" si="11"/>
        <v>386.56317289999998</v>
      </c>
      <c r="N51" s="11">
        <f t="shared" si="11"/>
        <v>387.93549536</v>
      </c>
      <c r="O51" s="11">
        <f t="shared" si="11"/>
        <v>420.95462775999999</v>
      </c>
      <c r="P51" s="11">
        <f t="shared" si="11"/>
        <v>442.32697072000002</v>
      </c>
      <c r="Q51" s="11">
        <f t="shared" si="11"/>
        <v>446.93248130000001</v>
      </c>
      <c r="R51" s="11">
        <f t="shared" si="11"/>
        <v>445.28834612000003</v>
      </c>
      <c r="S51" s="11">
        <f t="shared" si="11"/>
        <v>461.31865577000002</v>
      </c>
      <c r="T51" s="11">
        <f t="shared" si="10"/>
        <v>459.94248135999999</v>
      </c>
      <c r="U51" s="12" cm="1">
        <f t="array" ref="U51">quota_mese*SUMPRODUCT(1/C51:T51)</f>
        <v>375.66245776883608</v>
      </c>
      <c r="V51" s="13">
        <f t="shared" si="7"/>
        <v>172783.12297999466</v>
      </c>
      <c r="W51" s="14">
        <f t="shared" si="2"/>
        <v>0.15188748653329776</v>
      </c>
      <c r="X51" s="13">
        <f t="shared" si="3"/>
        <v>169377.72290404522</v>
      </c>
      <c r="Y51" s="14">
        <f t="shared" si="4"/>
        <v>0.12918481936030157</v>
      </c>
      <c r="Z51" s="6" t="str">
        <f t="shared" si="5"/>
        <v>In Linea</v>
      </c>
    </row>
    <row r="52" spans="1:26" x14ac:dyDescent="0.25">
      <c r="A52" s="7">
        <v>34424</v>
      </c>
      <c r="B52" s="8">
        <v>370.95046962999999</v>
      </c>
      <c r="C52" s="11">
        <f t="shared" si="0"/>
        <v>370.95046962999999</v>
      </c>
      <c r="D52" s="11">
        <f t="shared" si="11"/>
        <v>371.04765129999998</v>
      </c>
      <c r="E52" s="11">
        <f t="shared" si="11"/>
        <v>374.78940791000002</v>
      </c>
      <c r="F52" s="11">
        <f t="shared" si="11"/>
        <v>363.89953989000003</v>
      </c>
      <c r="G52" s="11">
        <f t="shared" si="11"/>
        <v>377.41774298000001</v>
      </c>
      <c r="H52" s="11">
        <f t="shared" si="11"/>
        <v>389.99722264000002</v>
      </c>
      <c r="I52" s="11">
        <f t="shared" si="11"/>
        <v>371.96839275000002</v>
      </c>
      <c r="J52" s="11">
        <f t="shared" si="11"/>
        <v>377.13449951000001</v>
      </c>
      <c r="K52" s="11">
        <f t="shared" si="11"/>
        <v>379.12276545999998</v>
      </c>
      <c r="L52" s="11">
        <f t="shared" si="11"/>
        <v>386.56317289999998</v>
      </c>
      <c r="M52" s="11">
        <f t="shared" si="11"/>
        <v>387.93549536</v>
      </c>
      <c r="N52" s="11">
        <f t="shared" si="11"/>
        <v>420.95462775999999</v>
      </c>
      <c r="O52" s="11">
        <f t="shared" si="11"/>
        <v>442.32697072000002</v>
      </c>
      <c r="P52" s="11">
        <f t="shared" si="11"/>
        <v>446.93248130000001</v>
      </c>
      <c r="Q52" s="11">
        <f t="shared" si="11"/>
        <v>445.28834612000003</v>
      </c>
      <c r="R52" s="11">
        <f t="shared" si="11"/>
        <v>461.31865577000002</v>
      </c>
      <c r="S52" s="11">
        <f t="shared" si="11"/>
        <v>459.94248135999999</v>
      </c>
      <c r="T52" s="11">
        <f t="shared" si="10"/>
        <v>470.13454652000001</v>
      </c>
      <c r="U52" s="12" cm="1">
        <f t="array" ref="U52">quota_mese*SUMPRODUCT(1/C52:T52)</f>
        <v>372.92907507327004</v>
      </c>
      <c r="V52" s="13">
        <f t="shared" si="7"/>
        <v>175326.84159369484</v>
      </c>
      <c r="W52" s="14">
        <f t="shared" si="2"/>
        <v>0.16884561062463233</v>
      </c>
      <c r="X52" s="13">
        <f t="shared" si="3"/>
        <v>190106.73324753976</v>
      </c>
      <c r="Y52" s="14">
        <f t="shared" si="4"/>
        <v>0.26737822165026515</v>
      </c>
      <c r="Z52" s="6" t="str">
        <f t="shared" si="5"/>
        <v>Il PAC NON conviene</v>
      </c>
    </row>
    <row r="53" spans="1:26" x14ac:dyDescent="0.25">
      <c r="A53" s="7">
        <v>34453</v>
      </c>
      <c r="B53" s="8">
        <v>371.04765129999998</v>
      </c>
      <c r="C53" s="11">
        <f t="shared" si="0"/>
        <v>371.04765129999998</v>
      </c>
      <c r="D53" s="11">
        <f t="shared" si="11"/>
        <v>374.78940791000002</v>
      </c>
      <c r="E53" s="11">
        <f t="shared" si="11"/>
        <v>363.89953989000003</v>
      </c>
      <c r="F53" s="11">
        <f t="shared" si="11"/>
        <v>377.41774298000001</v>
      </c>
      <c r="G53" s="11">
        <f t="shared" si="11"/>
        <v>389.99722264000002</v>
      </c>
      <c r="H53" s="11">
        <f t="shared" si="11"/>
        <v>371.96839275000002</v>
      </c>
      <c r="I53" s="11">
        <f t="shared" si="11"/>
        <v>377.13449951000001</v>
      </c>
      <c r="J53" s="11">
        <f t="shared" si="11"/>
        <v>379.12276545999998</v>
      </c>
      <c r="K53" s="11">
        <f t="shared" si="11"/>
        <v>386.56317289999998</v>
      </c>
      <c r="L53" s="11">
        <f t="shared" si="11"/>
        <v>387.93549536</v>
      </c>
      <c r="M53" s="11">
        <f t="shared" si="11"/>
        <v>420.95462775999999</v>
      </c>
      <c r="N53" s="11">
        <f t="shared" si="11"/>
        <v>442.32697072000002</v>
      </c>
      <c r="O53" s="11">
        <f t="shared" si="11"/>
        <v>446.93248130000001</v>
      </c>
      <c r="P53" s="11">
        <f t="shared" si="11"/>
        <v>445.28834612000003</v>
      </c>
      <c r="Q53" s="11">
        <f t="shared" si="11"/>
        <v>461.31865577000002</v>
      </c>
      <c r="R53" s="11">
        <f t="shared" si="11"/>
        <v>459.94248135999999</v>
      </c>
      <c r="S53" s="11">
        <f t="shared" si="11"/>
        <v>470.13454652000001</v>
      </c>
      <c r="T53" s="11">
        <f t="shared" si="10"/>
        <v>486.4383689</v>
      </c>
      <c r="U53" s="12" cm="1">
        <f t="array" ref="U53">quota_mese*SUMPRODUCT(1/C53:T53)</f>
        <v>367.59558505371939</v>
      </c>
      <c r="V53" s="13">
        <f t="shared" si="7"/>
        <v>178812.59680837247</v>
      </c>
      <c r="W53" s="14">
        <f t="shared" si="2"/>
        <v>0.19208397872248306</v>
      </c>
      <c r="X53" s="13">
        <f t="shared" si="3"/>
        <v>196647.93748015299</v>
      </c>
      <c r="Y53" s="14">
        <f t="shared" si="4"/>
        <v>0.31098624986768653</v>
      </c>
      <c r="Z53" s="6" t="str">
        <f t="shared" si="5"/>
        <v>Il PAC NON conviene</v>
      </c>
    </row>
    <row r="54" spans="1:26" x14ac:dyDescent="0.25">
      <c r="A54" s="7">
        <v>34485</v>
      </c>
      <c r="B54" s="8">
        <v>374.78940791000002</v>
      </c>
      <c r="C54" s="11">
        <f t="shared" si="0"/>
        <v>374.78940791000002</v>
      </c>
      <c r="D54" s="11">
        <f t="shared" si="11"/>
        <v>363.89953989000003</v>
      </c>
      <c r="E54" s="11">
        <f t="shared" si="11"/>
        <v>377.41774298000001</v>
      </c>
      <c r="F54" s="11">
        <f t="shared" si="11"/>
        <v>389.99722264000002</v>
      </c>
      <c r="G54" s="11">
        <f t="shared" si="11"/>
        <v>371.96839275000002</v>
      </c>
      <c r="H54" s="11">
        <f t="shared" si="11"/>
        <v>377.13449951000001</v>
      </c>
      <c r="I54" s="11">
        <f t="shared" si="11"/>
        <v>379.12276545999998</v>
      </c>
      <c r="J54" s="11">
        <f t="shared" si="11"/>
        <v>386.56317289999998</v>
      </c>
      <c r="K54" s="11">
        <f t="shared" si="11"/>
        <v>387.93549536</v>
      </c>
      <c r="L54" s="11">
        <f t="shared" si="11"/>
        <v>420.95462775999999</v>
      </c>
      <c r="M54" s="11">
        <f t="shared" si="11"/>
        <v>442.32697072000002</v>
      </c>
      <c r="N54" s="11">
        <f t="shared" si="11"/>
        <v>446.93248130000001</v>
      </c>
      <c r="O54" s="11">
        <f t="shared" si="11"/>
        <v>445.28834612000003</v>
      </c>
      <c r="P54" s="11">
        <f t="shared" si="11"/>
        <v>461.31865577000002</v>
      </c>
      <c r="Q54" s="11">
        <f t="shared" si="11"/>
        <v>459.94248135999999</v>
      </c>
      <c r="R54" s="11">
        <f t="shared" si="11"/>
        <v>470.13454652000001</v>
      </c>
      <c r="S54" s="11">
        <f t="shared" si="11"/>
        <v>486.4383689</v>
      </c>
      <c r="T54" s="11">
        <f t="shared" si="10"/>
        <v>478.94382810000002</v>
      </c>
      <c r="U54" s="12" cm="1">
        <f t="array" ref="U54">quota_mese*SUMPRODUCT(1/C54:T54)</f>
        <v>362.53605078121188</v>
      </c>
      <c r="V54" s="13">
        <f t="shared" si="7"/>
        <v>173634.40398540962</v>
      </c>
      <c r="W54" s="14">
        <f t="shared" si="2"/>
        <v>0.15756269323606409</v>
      </c>
      <c r="X54" s="13">
        <f t="shared" si="3"/>
        <v>191685.17759245657</v>
      </c>
      <c r="Y54" s="14">
        <f t="shared" si="4"/>
        <v>0.27790118394971053</v>
      </c>
      <c r="Z54" s="6" t="str">
        <f t="shared" si="5"/>
        <v>Il PAC NON conviene</v>
      </c>
    </row>
    <row r="55" spans="1:26" x14ac:dyDescent="0.25">
      <c r="A55" s="7">
        <v>34515</v>
      </c>
      <c r="B55" s="8">
        <v>363.89953989000003</v>
      </c>
      <c r="C55" s="11">
        <f t="shared" si="0"/>
        <v>363.89953989000003</v>
      </c>
      <c r="D55" s="11">
        <f t="shared" si="11"/>
        <v>377.41774298000001</v>
      </c>
      <c r="E55" s="11">
        <f t="shared" si="11"/>
        <v>389.99722264000002</v>
      </c>
      <c r="F55" s="11">
        <f t="shared" si="11"/>
        <v>371.96839275000002</v>
      </c>
      <c r="G55" s="11">
        <f t="shared" si="11"/>
        <v>377.13449951000001</v>
      </c>
      <c r="H55" s="11">
        <f t="shared" si="11"/>
        <v>379.12276545999998</v>
      </c>
      <c r="I55" s="11">
        <f t="shared" si="11"/>
        <v>386.56317289999998</v>
      </c>
      <c r="J55" s="11">
        <f t="shared" si="11"/>
        <v>387.93549536</v>
      </c>
      <c r="K55" s="11">
        <f t="shared" si="11"/>
        <v>420.95462775999999</v>
      </c>
      <c r="L55" s="11">
        <f t="shared" si="11"/>
        <v>442.32697072000002</v>
      </c>
      <c r="M55" s="11">
        <f t="shared" si="11"/>
        <v>446.93248130000001</v>
      </c>
      <c r="N55" s="11">
        <f t="shared" si="11"/>
        <v>445.28834612000003</v>
      </c>
      <c r="O55" s="11">
        <f t="shared" si="11"/>
        <v>461.31865577000002</v>
      </c>
      <c r="P55" s="11">
        <f t="shared" si="11"/>
        <v>459.94248135999999</v>
      </c>
      <c r="Q55" s="11">
        <f t="shared" si="11"/>
        <v>470.13454652000001</v>
      </c>
      <c r="R55" s="11">
        <f t="shared" si="11"/>
        <v>486.4383689</v>
      </c>
      <c r="S55" s="11">
        <f t="shared" si="11"/>
        <v>478.94382810000002</v>
      </c>
      <c r="T55" s="11">
        <f t="shared" si="10"/>
        <v>498.81972417999998</v>
      </c>
      <c r="U55" s="12" cm="1">
        <f t="array" ref="U55">quota_mese*SUMPRODUCT(1/C55:T55)</f>
        <v>357.00744429936174</v>
      </c>
      <c r="V55" s="13">
        <f t="shared" si="7"/>
        <v>178082.35489561432</v>
      </c>
      <c r="W55" s="14">
        <f t="shared" si="2"/>
        <v>0.18721569930409543</v>
      </c>
      <c r="X55" s="13">
        <f t="shared" si="3"/>
        <v>205614.32600221911</v>
      </c>
      <c r="Y55" s="14">
        <f t="shared" si="4"/>
        <v>0.37076217334812744</v>
      </c>
      <c r="Z55" s="6" t="str">
        <f t="shared" si="5"/>
        <v>Il PAC NON conviene</v>
      </c>
    </row>
    <row r="56" spans="1:26" x14ac:dyDescent="0.25">
      <c r="A56" s="7">
        <v>34544</v>
      </c>
      <c r="B56" s="8">
        <v>377.41774298000001</v>
      </c>
      <c r="C56" s="11">
        <f t="shared" si="0"/>
        <v>377.41774298000001</v>
      </c>
      <c r="D56" s="11">
        <f t="shared" si="11"/>
        <v>389.99722264000002</v>
      </c>
      <c r="E56" s="11">
        <f t="shared" si="11"/>
        <v>371.96839275000002</v>
      </c>
      <c r="F56" s="11">
        <f t="shared" si="11"/>
        <v>377.13449951000001</v>
      </c>
      <c r="G56" s="11">
        <f t="shared" si="11"/>
        <v>379.12276545999998</v>
      </c>
      <c r="H56" s="11">
        <f t="shared" si="11"/>
        <v>386.56317289999998</v>
      </c>
      <c r="I56" s="11">
        <f t="shared" si="11"/>
        <v>387.93549536</v>
      </c>
      <c r="J56" s="11">
        <f t="shared" si="11"/>
        <v>420.95462775999999</v>
      </c>
      <c r="K56" s="11">
        <f t="shared" si="11"/>
        <v>442.32697072000002</v>
      </c>
      <c r="L56" s="11">
        <f t="shared" si="11"/>
        <v>446.93248130000001</v>
      </c>
      <c r="M56" s="11">
        <f t="shared" si="11"/>
        <v>445.28834612000003</v>
      </c>
      <c r="N56" s="11">
        <f t="shared" si="11"/>
        <v>461.31865577000002</v>
      </c>
      <c r="O56" s="11">
        <f t="shared" si="11"/>
        <v>459.94248135999999</v>
      </c>
      <c r="P56" s="11">
        <f t="shared" si="11"/>
        <v>470.13454652000001</v>
      </c>
      <c r="Q56" s="11">
        <f t="shared" si="11"/>
        <v>486.4383689</v>
      </c>
      <c r="R56" s="11">
        <f t="shared" si="11"/>
        <v>478.94382810000002</v>
      </c>
      <c r="S56" s="11">
        <f t="shared" si="11"/>
        <v>498.81972417999998</v>
      </c>
      <c r="T56" s="11">
        <f t="shared" si="10"/>
        <v>504.10148478000002</v>
      </c>
      <c r="U56" s="12" cm="1">
        <f t="array" ref="U56">quota_mese*SUMPRODUCT(1/C56:T56)</f>
        <v>350.6384140858508</v>
      </c>
      <c r="V56" s="13">
        <f t="shared" si="7"/>
        <v>176757.34516158185</v>
      </c>
      <c r="W56" s="14">
        <f t="shared" si="2"/>
        <v>0.17838230107721231</v>
      </c>
      <c r="X56" s="13">
        <f t="shared" si="3"/>
        <v>200348.88163963979</v>
      </c>
      <c r="Y56" s="14">
        <f t="shared" si="4"/>
        <v>0.33565921093093198</v>
      </c>
      <c r="Z56" s="6" t="str">
        <f t="shared" si="5"/>
        <v>Il PAC NON conviene</v>
      </c>
    </row>
    <row r="57" spans="1:26" x14ac:dyDescent="0.25">
      <c r="A57" s="7">
        <v>34577</v>
      </c>
      <c r="B57" s="8">
        <v>389.99722264000002</v>
      </c>
      <c r="C57" s="11">
        <f t="shared" si="0"/>
        <v>389.99722264000002</v>
      </c>
      <c r="D57" s="11">
        <f t="shared" si="11"/>
        <v>371.96839275000002</v>
      </c>
      <c r="E57" s="11">
        <f t="shared" si="11"/>
        <v>377.13449951000001</v>
      </c>
      <c r="F57" s="11">
        <f t="shared" si="11"/>
        <v>379.12276545999998</v>
      </c>
      <c r="G57" s="11">
        <f t="shared" si="11"/>
        <v>386.56317289999998</v>
      </c>
      <c r="H57" s="11">
        <f t="shared" si="11"/>
        <v>387.93549536</v>
      </c>
      <c r="I57" s="11">
        <f t="shared" si="11"/>
        <v>420.95462775999999</v>
      </c>
      <c r="J57" s="11">
        <f t="shared" si="11"/>
        <v>442.32697072000002</v>
      </c>
      <c r="K57" s="11">
        <f t="shared" si="11"/>
        <v>446.93248130000001</v>
      </c>
      <c r="L57" s="11">
        <f t="shared" si="11"/>
        <v>445.28834612000003</v>
      </c>
      <c r="M57" s="11">
        <f t="shared" si="11"/>
        <v>461.31865577000002</v>
      </c>
      <c r="N57" s="11">
        <f t="shared" si="11"/>
        <v>459.94248135999999</v>
      </c>
      <c r="O57" s="11">
        <f t="shared" si="11"/>
        <v>470.13454652000001</v>
      </c>
      <c r="P57" s="11">
        <f t="shared" si="11"/>
        <v>486.4383689</v>
      </c>
      <c r="Q57" s="11">
        <f t="shared" si="11"/>
        <v>478.94382810000002</v>
      </c>
      <c r="R57" s="11">
        <f t="shared" si="11"/>
        <v>498.81972417999998</v>
      </c>
      <c r="S57" s="11">
        <f t="shared" si="11"/>
        <v>504.10148478000002</v>
      </c>
      <c r="T57" s="11">
        <f t="shared" si="10"/>
        <v>525.50067193999996</v>
      </c>
      <c r="U57" s="12" cm="1">
        <f t="array" ref="U57">quota_mese*SUMPRODUCT(1/C57:T57)</f>
        <v>344.41644053043905</v>
      </c>
      <c r="V57" s="13">
        <f t="shared" si="7"/>
        <v>180991.07092592877</v>
      </c>
      <c r="W57" s="14">
        <f t="shared" si="2"/>
        <v>0.20660713950619169</v>
      </c>
      <c r="X57" s="13">
        <f t="shared" si="3"/>
        <v>202117.08241769235</v>
      </c>
      <c r="Y57" s="14">
        <f t="shared" si="4"/>
        <v>0.34744721611794893</v>
      </c>
      <c r="Z57" s="6" t="str">
        <f t="shared" si="5"/>
        <v>Il PAC NON conviene</v>
      </c>
    </row>
    <row r="58" spans="1:26" x14ac:dyDescent="0.25">
      <c r="A58" s="7">
        <v>34607</v>
      </c>
      <c r="B58" s="8">
        <v>371.96839275000002</v>
      </c>
      <c r="C58" s="11">
        <f t="shared" si="0"/>
        <v>371.96839275000002</v>
      </c>
      <c r="D58" s="11">
        <f t="shared" si="11"/>
        <v>377.13449951000001</v>
      </c>
      <c r="E58" s="11">
        <f t="shared" si="11"/>
        <v>379.12276545999998</v>
      </c>
      <c r="F58" s="11">
        <f t="shared" si="11"/>
        <v>386.56317289999998</v>
      </c>
      <c r="G58" s="11">
        <f t="shared" si="11"/>
        <v>387.93549536</v>
      </c>
      <c r="H58" s="11">
        <f t="shared" si="11"/>
        <v>420.95462775999999</v>
      </c>
      <c r="I58" s="11">
        <f t="shared" si="11"/>
        <v>442.32697072000002</v>
      </c>
      <c r="J58" s="11">
        <f t="shared" si="11"/>
        <v>446.93248130000001</v>
      </c>
      <c r="K58" s="11">
        <f t="shared" si="11"/>
        <v>445.28834612000003</v>
      </c>
      <c r="L58" s="11">
        <f t="shared" si="11"/>
        <v>461.31865577000002</v>
      </c>
      <c r="M58" s="11">
        <f t="shared" si="11"/>
        <v>459.94248135999999</v>
      </c>
      <c r="N58" s="11">
        <f t="shared" si="11"/>
        <v>470.13454652000001</v>
      </c>
      <c r="O58" s="11">
        <f t="shared" si="11"/>
        <v>486.4383689</v>
      </c>
      <c r="P58" s="11">
        <f t="shared" si="11"/>
        <v>478.94382810000002</v>
      </c>
      <c r="Q58" s="11">
        <f t="shared" si="11"/>
        <v>498.81972417999998</v>
      </c>
      <c r="R58" s="11">
        <f t="shared" si="11"/>
        <v>504.10148478000002</v>
      </c>
      <c r="S58" s="11">
        <f t="shared" si="11"/>
        <v>525.50067193999996</v>
      </c>
      <c r="T58" s="11">
        <f t="shared" si="10"/>
        <v>514.38938050000002</v>
      </c>
      <c r="U58" s="12" cm="1">
        <f t="array" ref="U58">quota_mese*SUMPRODUCT(1/C58:T58)</f>
        <v>339.24920512403889</v>
      </c>
      <c r="V58" s="13">
        <f t="shared" si="7"/>
        <v>174506.18845887179</v>
      </c>
      <c r="W58" s="14">
        <f t="shared" si="2"/>
        <v>0.16337458972581187</v>
      </c>
      <c r="X58" s="13">
        <f t="shared" si="3"/>
        <v>207432.69745195305</v>
      </c>
      <c r="Y58" s="14">
        <f t="shared" si="4"/>
        <v>0.38288464967968694</v>
      </c>
      <c r="Z58" s="6" t="str">
        <f t="shared" si="5"/>
        <v>Il PAC NON conviene</v>
      </c>
    </row>
    <row r="59" spans="1:26" x14ac:dyDescent="0.25">
      <c r="A59" s="7">
        <v>34638</v>
      </c>
      <c r="B59" s="8">
        <v>377.13449951000001</v>
      </c>
      <c r="C59" s="11">
        <f t="shared" si="0"/>
        <v>377.13449951000001</v>
      </c>
      <c r="D59" s="11">
        <f t="shared" si="11"/>
        <v>379.12276545999998</v>
      </c>
      <c r="E59" s="11">
        <f t="shared" si="11"/>
        <v>386.56317289999998</v>
      </c>
      <c r="F59" s="11">
        <f t="shared" si="11"/>
        <v>387.93549536</v>
      </c>
      <c r="G59" s="11">
        <f t="shared" si="11"/>
        <v>420.95462775999999</v>
      </c>
      <c r="H59" s="11">
        <f t="shared" si="11"/>
        <v>442.32697072000002</v>
      </c>
      <c r="I59" s="11">
        <f t="shared" si="11"/>
        <v>446.93248130000001</v>
      </c>
      <c r="J59" s="11">
        <f t="shared" si="11"/>
        <v>445.28834612000003</v>
      </c>
      <c r="K59" s="11">
        <f t="shared" si="11"/>
        <v>461.31865577000002</v>
      </c>
      <c r="L59" s="11">
        <f t="shared" si="11"/>
        <v>459.94248135999999</v>
      </c>
      <c r="M59" s="11">
        <f t="shared" si="11"/>
        <v>470.13454652000001</v>
      </c>
      <c r="N59" s="11">
        <f t="shared" si="11"/>
        <v>486.4383689</v>
      </c>
      <c r="O59" s="11">
        <f t="shared" si="11"/>
        <v>478.94382810000002</v>
      </c>
      <c r="P59" s="11">
        <f t="shared" si="11"/>
        <v>498.81972417999998</v>
      </c>
      <c r="Q59" s="11">
        <f t="shared" si="11"/>
        <v>504.10148478000002</v>
      </c>
      <c r="R59" s="11">
        <f t="shared" si="11"/>
        <v>525.50067193999996</v>
      </c>
      <c r="S59" s="11">
        <f t="shared" si="11"/>
        <v>514.38938050000002</v>
      </c>
      <c r="T59" s="11">
        <f t="shared" si="10"/>
        <v>523.01878916999999</v>
      </c>
      <c r="U59" s="12" cm="1">
        <f t="array" ref="U59">quota_mese*SUMPRODUCT(1/C59:T59)</f>
        <v>332.77901124877963</v>
      </c>
      <c r="V59" s="13">
        <f t="shared" si="7"/>
        <v>174049.67552452654</v>
      </c>
      <c r="W59" s="14">
        <f t="shared" si="2"/>
        <v>0.16033117016351017</v>
      </c>
      <c r="X59" s="13">
        <f t="shared" si="3"/>
        <v>208023.44648243926</v>
      </c>
      <c r="Y59" s="14">
        <f t="shared" si="4"/>
        <v>0.38682297654959519</v>
      </c>
      <c r="Z59" s="6" t="str">
        <f t="shared" si="5"/>
        <v>Il PAC NON conviene</v>
      </c>
    </row>
    <row r="60" spans="1:26" x14ac:dyDescent="0.25">
      <c r="A60" s="7">
        <v>34668</v>
      </c>
      <c r="B60" s="8">
        <v>379.12276545999998</v>
      </c>
      <c r="C60" s="11">
        <f t="shared" si="0"/>
        <v>379.12276545999998</v>
      </c>
      <c r="D60" s="11">
        <f t="shared" si="11"/>
        <v>386.56317289999998</v>
      </c>
      <c r="E60" s="11">
        <f t="shared" si="11"/>
        <v>387.93549536</v>
      </c>
      <c r="F60" s="11">
        <f t="shared" si="11"/>
        <v>420.95462775999999</v>
      </c>
      <c r="G60" s="11">
        <f t="shared" si="11"/>
        <v>442.32697072000002</v>
      </c>
      <c r="H60" s="11">
        <f t="shared" si="11"/>
        <v>446.93248130000001</v>
      </c>
      <c r="I60" s="11">
        <f t="shared" si="11"/>
        <v>445.28834612000003</v>
      </c>
      <c r="J60" s="11">
        <f t="shared" si="11"/>
        <v>461.31865577000002</v>
      </c>
      <c r="K60" s="11">
        <f t="shared" si="11"/>
        <v>459.94248135999999</v>
      </c>
      <c r="L60" s="11">
        <f t="shared" si="11"/>
        <v>470.13454652000001</v>
      </c>
      <c r="M60" s="11">
        <f t="shared" si="11"/>
        <v>486.4383689</v>
      </c>
      <c r="N60" s="11">
        <f t="shared" si="11"/>
        <v>478.94382810000002</v>
      </c>
      <c r="O60" s="11">
        <f t="shared" si="11"/>
        <v>498.81972417999998</v>
      </c>
      <c r="P60" s="11">
        <f t="shared" si="11"/>
        <v>504.10148478000002</v>
      </c>
      <c r="Q60" s="11">
        <f t="shared" si="11"/>
        <v>525.50067193999996</v>
      </c>
      <c r="R60" s="11">
        <f t="shared" si="11"/>
        <v>514.38938050000002</v>
      </c>
      <c r="S60" s="11">
        <f t="shared" si="11"/>
        <v>523.01878916999999</v>
      </c>
      <c r="T60" s="11">
        <f t="shared" si="10"/>
        <v>527.97602716999995</v>
      </c>
      <c r="U60" s="12" cm="1">
        <f t="array" ref="U60">quota_mese*SUMPRODUCT(1/C60:T60)</f>
        <v>326.466106891376</v>
      </c>
      <c r="V60" s="13">
        <f t="shared" si="7"/>
        <v>172366.27812216524</v>
      </c>
      <c r="W60" s="14">
        <f t="shared" si="2"/>
        <v>0.14910852081443493</v>
      </c>
      <c r="X60" s="13">
        <f t="shared" si="3"/>
        <v>208893.82355978765</v>
      </c>
      <c r="Y60" s="14">
        <f t="shared" si="4"/>
        <v>0.39262549039858441</v>
      </c>
      <c r="Z60" s="6" t="str">
        <f t="shared" si="5"/>
        <v>Il PAC NON conviene</v>
      </c>
    </row>
    <row r="61" spans="1:26" x14ac:dyDescent="0.25">
      <c r="A61" s="7">
        <v>34698</v>
      </c>
      <c r="B61" s="8">
        <v>386.56317289999998</v>
      </c>
      <c r="C61" s="11">
        <f t="shared" si="0"/>
        <v>386.56317289999998</v>
      </c>
      <c r="D61" s="11">
        <f t="shared" si="11"/>
        <v>387.93549536</v>
      </c>
      <c r="E61" s="11">
        <f t="shared" si="11"/>
        <v>420.95462775999999</v>
      </c>
      <c r="F61" s="11">
        <f t="shared" si="11"/>
        <v>442.32697072000002</v>
      </c>
      <c r="G61" s="11">
        <f t="shared" si="11"/>
        <v>446.93248130000001</v>
      </c>
      <c r="H61" s="11">
        <f t="shared" si="11"/>
        <v>445.28834612000003</v>
      </c>
      <c r="I61" s="11">
        <f t="shared" si="11"/>
        <v>461.31865577000002</v>
      </c>
      <c r="J61" s="11">
        <f t="shared" si="11"/>
        <v>459.94248135999999</v>
      </c>
      <c r="K61" s="11">
        <f t="shared" si="11"/>
        <v>470.13454652000001</v>
      </c>
      <c r="L61" s="11">
        <f t="shared" si="11"/>
        <v>486.4383689</v>
      </c>
      <c r="M61" s="11">
        <f t="shared" si="11"/>
        <v>478.94382810000002</v>
      </c>
      <c r="N61" s="11">
        <f t="shared" si="11"/>
        <v>498.81972417999998</v>
      </c>
      <c r="O61" s="11">
        <f t="shared" si="11"/>
        <v>504.10148478000002</v>
      </c>
      <c r="P61" s="11">
        <f t="shared" si="11"/>
        <v>525.50067193999996</v>
      </c>
      <c r="Q61" s="11">
        <f t="shared" si="11"/>
        <v>514.38938050000002</v>
      </c>
      <c r="R61" s="11">
        <f t="shared" si="11"/>
        <v>523.01878916999999</v>
      </c>
      <c r="S61" s="11">
        <f t="shared" si="11"/>
        <v>527.97602716999995</v>
      </c>
      <c r="T61" s="11">
        <f t="shared" si="10"/>
        <v>535.21444366000003</v>
      </c>
      <c r="U61" s="12" cm="1">
        <f t="array" ref="U61">quota_mese*SUMPRODUCT(1/C61:T61)</f>
        <v>320.05562297103199</v>
      </c>
      <c r="V61" s="13">
        <f t="shared" si="7"/>
        <v>171298.39218869561</v>
      </c>
      <c r="W61" s="14">
        <f t="shared" si="2"/>
        <v>0.14198928125797083</v>
      </c>
      <c r="X61" s="13">
        <f t="shared" si="3"/>
        <v>207681.88016132667</v>
      </c>
      <c r="Y61" s="14">
        <f t="shared" si="4"/>
        <v>0.3845458677421778</v>
      </c>
      <c r="Z61" s="6" t="str">
        <f t="shared" si="5"/>
        <v>Il PAC NON conviene</v>
      </c>
    </row>
    <row r="62" spans="1:26" x14ac:dyDescent="0.25">
      <c r="A62" s="7">
        <v>34730</v>
      </c>
      <c r="B62" s="8">
        <v>387.93549536</v>
      </c>
      <c r="C62" s="11">
        <f t="shared" si="0"/>
        <v>387.93549536</v>
      </c>
      <c r="D62" s="11">
        <f t="shared" si="11"/>
        <v>420.95462775999999</v>
      </c>
      <c r="E62" s="11">
        <f t="shared" si="11"/>
        <v>442.32697072000002</v>
      </c>
      <c r="F62" s="11">
        <f t="shared" si="11"/>
        <v>446.93248130000001</v>
      </c>
      <c r="G62" s="11">
        <f t="shared" si="11"/>
        <v>445.28834612000003</v>
      </c>
      <c r="H62" s="11">
        <f t="shared" si="11"/>
        <v>461.31865577000002</v>
      </c>
      <c r="I62" s="11">
        <f t="shared" si="11"/>
        <v>459.94248135999999</v>
      </c>
      <c r="J62" s="11">
        <f t="shared" si="11"/>
        <v>470.13454652000001</v>
      </c>
      <c r="K62" s="11">
        <f t="shared" si="11"/>
        <v>486.4383689</v>
      </c>
      <c r="L62" s="11">
        <f t="shared" si="11"/>
        <v>478.94382810000002</v>
      </c>
      <c r="M62" s="11">
        <f t="shared" si="11"/>
        <v>498.81972417999998</v>
      </c>
      <c r="N62" s="11">
        <f t="shared" si="11"/>
        <v>504.10148478000002</v>
      </c>
      <c r="O62" s="11">
        <f t="shared" si="11"/>
        <v>525.50067193999996</v>
      </c>
      <c r="P62" s="11">
        <f t="shared" si="11"/>
        <v>514.38938050000002</v>
      </c>
      <c r="Q62" s="11">
        <f t="shared" si="11"/>
        <v>523.01878916999999</v>
      </c>
      <c r="R62" s="11">
        <f t="shared" si="11"/>
        <v>527.97602716999995</v>
      </c>
      <c r="S62" s="11">
        <f t="shared" si="11"/>
        <v>535.21444366000003</v>
      </c>
      <c r="T62" s="11">
        <f t="shared" si="10"/>
        <v>531.45904896000002</v>
      </c>
      <c r="U62" s="12" cm="1">
        <f t="array" ref="U62">quota_mese*SUMPRODUCT(1/C62:T62)</f>
        <v>314.17823316134314</v>
      </c>
      <c r="V62" s="13">
        <f t="shared" si="7"/>
        <v>166972.86499986055</v>
      </c>
      <c r="W62" s="14">
        <f t="shared" si="2"/>
        <v>0.11315243333240366</v>
      </c>
      <c r="X62" s="13">
        <f t="shared" si="3"/>
        <v>205495.13591176222</v>
      </c>
      <c r="Y62" s="14">
        <f t="shared" si="4"/>
        <v>0.36996757274508152</v>
      </c>
      <c r="Z62" s="6" t="str">
        <f t="shared" si="5"/>
        <v>Il PAC NON conviene</v>
      </c>
    </row>
    <row r="63" spans="1:26" x14ac:dyDescent="0.25">
      <c r="A63" s="7">
        <v>34758</v>
      </c>
      <c r="B63" s="8">
        <v>420.95462775999999</v>
      </c>
      <c r="C63" s="11">
        <f t="shared" si="0"/>
        <v>420.95462775999999</v>
      </c>
      <c r="D63" s="11">
        <f t="shared" si="11"/>
        <v>442.32697072000002</v>
      </c>
      <c r="E63" s="11">
        <f t="shared" si="11"/>
        <v>446.93248130000001</v>
      </c>
      <c r="F63" s="11">
        <f t="shared" si="11"/>
        <v>445.28834612000003</v>
      </c>
      <c r="G63" s="11">
        <f t="shared" si="11"/>
        <v>461.31865577000002</v>
      </c>
      <c r="H63" s="11">
        <f t="shared" si="11"/>
        <v>459.94248135999999</v>
      </c>
      <c r="I63" s="11">
        <f t="shared" si="11"/>
        <v>470.13454652000001</v>
      </c>
      <c r="J63" s="11">
        <f t="shared" si="11"/>
        <v>486.4383689</v>
      </c>
      <c r="K63" s="11">
        <f t="shared" si="11"/>
        <v>478.94382810000002</v>
      </c>
      <c r="L63" s="11">
        <f t="shared" si="11"/>
        <v>498.81972417999998</v>
      </c>
      <c r="M63" s="11">
        <f t="shared" si="11"/>
        <v>504.10148478000002</v>
      </c>
      <c r="N63" s="11">
        <f t="shared" si="11"/>
        <v>525.50067193999996</v>
      </c>
      <c r="O63" s="11">
        <f t="shared" si="11"/>
        <v>514.38938050000002</v>
      </c>
      <c r="P63" s="11">
        <f t="shared" si="11"/>
        <v>523.01878916999999</v>
      </c>
      <c r="Q63" s="11">
        <f t="shared" si="11"/>
        <v>527.97602716999995</v>
      </c>
      <c r="R63" s="11">
        <f t="shared" si="11"/>
        <v>535.21444366000003</v>
      </c>
      <c r="S63" s="11">
        <f t="shared" si="11"/>
        <v>531.45904896000002</v>
      </c>
      <c r="T63" s="11">
        <f t="shared" si="10"/>
        <v>502.05935576000002</v>
      </c>
      <c r="U63" s="12" cm="1">
        <f t="array" ref="U63">quota_mese*SUMPRODUCT(1/C63:T63)</f>
        <v>309.29530174050774</v>
      </c>
      <c r="V63" s="13">
        <f t="shared" si="7"/>
        <v>155284.59993143412</v>
      </c>
      <c r="W63" s="14">
        <f t="shared" si="2"/>
        <v>3.5230666209560724E-2</v>
      </c>
      <c r="X63" s="13">
        <f t="shared" si="3"/>
        <v>178900.28615372788</v>
      </c>
      <c r="Y63" s="14">
        <f t="shared" si="4"/>
        <v>0.19266857435818596</v>
      </c>
      <c r="Z63" s="6" t="str">
        <f t="shared" si="5"/>
        <v>Il PAC NON conviene</v>
      </c>
    </row>
    <row r="64" spans="1:26" x14ac:dyDescent="0.25">
      <c r="A64" s="7">
        <v>34789</v>
      </c>
      <c r="B64" s="8">
        <v>442.32697072000002</v>
      </c>
      <c r="C64" s="11">
        <f t="shared" si="0"/>
        <v>442.32697072000002</v>
      </c>
      <c r="D64" s="11">
        <f t="shared" si="11"/>
        <v>446.93248130000001</v>
      </c>
      <c r="E64" s="11">
        <f t="shared" si="11"/>
        <v>445.28834612000003</v>
      </c>
      <c r="F64" s="11">
        <f t="shared" si="11"/>
        <v>461.31865577000002</v>
      </c>
      <c r="G64" s="11">
        <f t="shared" si="11"/>
        <v>459.94248135999999</v>
      </c>
      <c r="H64" s="11">
        <f t="shared" si="11"/>
        <v>470.13454652000001</v>
      </c>
      <c r="I64" s="11">
        <f t="shared" si="11"/>
        <v>486.4383689</v>
      </c>
      <c r="J64" s="11">
        <f t="shared" si="11"/>
        <v>478.94382810000002</v>
      </c>
      <c r="K64" s="11">
        <f t="shared" si="11"/>
        <v>498.81972417999998</v>
      </c>
      <c r="L64" s="11">
        <f t="shared" si="11"/>
        <v>504.10148478000002</v>
      </c>
      <c r="M64" s="11">
        <f t="shared" si="11"/>
        <v>525.50067193999996</v>
      </c>
      <c r="N64" s="11">
        <f t="shared" si="11"/>
        <v>514.38938050000002</v>
      </c>
      <c r="O64" s="11">
        <f t="shared" si="11"/>
        <v>523.01878916999999</v>
      </c>
      <c r="P64" s="11">
        <f t="shared" si="11"/>
        <v>527.97602716999995</v>
      </c>
      <c r="Q64" s="11">
        <f t="shared" si="11"/>
        <v>535.21444366000003</v>
      </c>
      <c r="R64" s="11">
        <f t="shared" si="11"/>
        <v>531.45904896000002</v>
      </c>
      <c r="S64" s="11">
        <f t="shared" ref="S64:T79" si="12">R65</f>
        <v>502.05935576000002</v>
      </c>
      <c r="T64" s="11">
        <f t="shared" si="12"/>
        <v>509.78440111999998</v>
      </c>
      <c r="U64" s="12" cm="1">
        <f t="array" ref="U64">quota_mese*SUMPRODUCT(1/C64:T64)</f>
        <v>305.84580707757721</v>
      </c>
      <c r="V64" s="13">
        <f t="shared" si="7"/>
        <v>155915.42159610573</v>
      </c>
      <c r="W64" s="14">
        <f t="shared" si="2"/>
        <v>3.9436143974038274E-2</v>
      </c>
      <c r="X64" s="13">
        <f t="shared" si="3"/>
        <v>172875.87063372909</v>
      </c>
      <c r="Y64" s="14">
        <f t="shared" si="4"/>
        <v>0.1525058042248606</v>
      </c>
      <c r="Z64" s="6" t="str">
        <f t="shared" si="5"/>
        <v>Il PAC NON conviene</v>
      </c>
    </row>
    <row r="65" spans="1:26" x14ac:dyDescent="0.25">
      <c r="A65" s="7">
        <v>34817</v>
      </c>
      <c r="B65" s="8">
        <v>446.93248130000001</v>
      </c>
      <c r="C65" s="11">
        <f t="shared" si="0"/>
        <v>446.93248130000001</v>
      </c>
      <c r="D65" s="11">
        <f t="shared" ref="D65:S80" si="13">C66</f>
        <v>445.28834612000003</v>
      </c>
      <c r="E65" s="11">
        <f t="shared" si="13"/>
        <v>461.31865577000002</v>
      </c>
      <c r="F65" s="11">
        <f t="shared" si="13"/>
        <v>459.94248135999999</v>
      </c>
      <c r="G65" s="11">
        <f t="shared" si="13"/>
        <v>470.13454652000001</v>
      </c>
      <c r="H65" s="11">
        <f t="shared" si="13"/>
        <v>486.4383689</v>
      </c>
      <c r="I65" s="11">
        <f t="shared" si="13"/>
        <v>478.94382810000002</v>
      </c>
      <c r="J65" s="11">
        <f t="shared" si="13"/>
        <v>498.81972417999998</v>
      </c>
      <c r="K65" s="11">
        <f t="shared" si="13"/>
        <v>504.10148478000002</v>
      </c>
      <c r="L65" s="11">
        <f t="shared" si="13"/>
        <v>525.50067193999996</v>
      </c>
      <c r="M65" s="11">
        <f t="shared" si="13"/>
        <v>514.38938050000002</v>
      </c>
      <c r="N65" s="11">
        <f t="shared" si="13"/>
        <v>523.01878916999999</v>
      </c>
      <c r="O65" s="11">
        <f t="shared" si="13"/>
        <v>527.97602716999995</v>
      </c>
      <c r="P65" s="11">
        <f t="shared" si="13"/>
        <v>535.21444366000003</v>
      </c>
      <c r="Q65" s="11">
        <f t="shared" si="13"/>
        <v>531.45904896000002</v>
      </c>
      <c r="R65" s="11">
        <f t="shared" si="13"/>
        <v>502.05935576000002</v>
      </c>
      <c r="S65" s="11">
        <f t="shared" si="13"/>
        <v>509.78440111999998</v>
      </c>
      <c r="T65" s="11">
        <f t="shared" si="12"/>
        <v>541.81102142999998</v>
      </c>
      <c r="U65" s="12" cm="1">
        <f t="array" ref="U65">quota_mese*SUMPRODUCT(1/C65:T65)</f>
        <v>302.38656497672679</v>
      </c>
      <c r="V65" s="13">
        <f t="shared" si="7"/>
        <v>163836.3736367494</v>
      </c>
      <c r="W65" s="14">
        <f t="shared" si="2"/>
        <v>9.2242490911662589E-2</v>
      </c>
      <c r="X65" s="13">
        <f t="shared" si="3"/>
        <v>181843.24616126306</v>
      </c>
      <c r="Y65" s="14">
        <f t="shared" si="4"/>
        <v>0.21228830774175367</v>
      </c>
      <c r="Z65" s="6" t="str">
        <f t="shared" si="5"/>
        <v>Il PAC NON conviene</v>
      </c>
    </row>
    <row r="66" spans="1:26" x14ac:dyDescent="0.25">
      <c r="A66" s="7">
        <v>34850</v>
      </c>
      <c r="B66" s="8">
        <v>445.28834612000003</v>
      </c>
      <c r="C66" s="11">
        <f t="shared" ref="C66:C129" si="14">B66</f>
        <v>445.28834612000003</v>
      </c>
      <c r="D66" s="11">
        <f t="shared" si="13"/>
        <v>461.31865577000002</v>
      </c>
      <c r="E66" s="11">
        <f t="shared" si="13"/>
        <v>459.94248135999999</v>
      </c>
      <c r="F66" s="11">
        <f t="shared" si="13"/>
        <v>470.13454652000001</v>
      </c>
      <c r="G66" s="11">
        <f t="shared" si="13"/>
        <v>486.4383689</v>
      </c>
      <c r="H66" s="11">
        <f t="shared" si="13"/>
        <v>478.94382810000002</v>
      </c>
      <c r="I66" s="11">
        <f t="shared" si="13"/>
        <v>498.81972417999998</v>
      </c>
      <c r="J66" s="11">
        <f t="shared" si="13"/>
        <v>504.10148478000002</v>
      </c>
      <c r="K66" s="11">
        <f t="shared" si="13"/>
        <v>525.50067193999996</v>
      </c>
      <c r="L66" s="11">
        <f t="shared" si="13"/>
        <v>514.38938050000002</v>
      </c>
      <c r="M66" s="11">
        <f t="shared" si="13"/>
        <v>523.01878916999999</v>
      </c>
      <c r="N66" s="11">
        <f t="shared" si="13"/>
        <v>527.97602716999995</v>
      </c>
      <c r="O66" s="11">
        <f t="shared" si="13"/>
        <v>535.21444366000003</v>
      </c>
      <c r="P66" s="11">
        <f t="shared" si="13"/>
        <v>531.45904896000002</v>
      </c>
      <c r="Q66" s="11">
        <f t="shared" si="13"/>
        <v>502.05935576000002</v>
      </c>
      <c r="R66" s="11">
        <f t="shared" si="13"/>
        <v>509.78440111999998</v>
      </c>
      <c r="S66" s="11">
        <f t="shared" si="13"/>
        <v>541.81102142999998</v>
      </c>
      <c r="T66" s="11">
        <f t="shared" si="12"/>
        <v>551.87697142000002</v>
      </c>
      <c r="U66" s="12" cm="1">
        <f t="array" ref="U66">quota_mese*SUMPRODUCT(1/C66:T66)</f>
        <v>298.84092851479539</v>
      </c>
      <c r="V66" s="13">
        <f t="shared" si="7"/>
        <v>164923.426565086</v>
      </c>
      <c r="W66" s="14">
        <f t="shared" ref="W66:W129" si="15">V66/capitale -1</f>
        <v>9.9489510433906636E-2</v>
      </c>
      <c r="X66" s="13">
        <f t="shared" ref="X66:X129" si="16">(capitale/C66)*T66</f>
        <v>185905.48446711726</v>
      </c>
      <c r="Y66" s="14">
        <f t="shared" ref="Y66:Y129" si="17">X66/capitale -1</f>
        <v>0.23936989644744844</v>
      </c>
      <c r="Z66" s="6" t="str">
        <f t="shared" ref="Z66:Z129" si="18">IF(ABS((X66-V66)/X66)&lt;=2.5%, "In Linea", IF(X66&gt;V66, "Il PAC NON conviene", "Il PAC conviene"))</f>
        <v>Il PAC NON conviene</v>
      </c>
    </row>
    <row r="67" spans="1:26" x14ac:dyDescent="0.25">
      <c r="A67" s="7">
        <v>34880</v>
      </c>
      <c r="B67" s="8">
        <v>461.31865577000002</v>
      </c>
      <c r="C67" s="11">
        <f t="shared" si="14"/>
        <v>461.31865577000002</v>
      </c>
      <c r="D67" s="11">
        <f t="shared" si="13"/>
        <v>459.94248135999999</v>
      </c>
      <c r="E67" s="11">
        <f t="shared" si="13"/>
        <v>470.13454652000001</v>
      </c>
      <c r="F67" s="11">
        <f t="shared" si="13"/>
        <v>486.4383689</v>
      </c>
      <c r="G67" s="11">
        <f t="shared" si="13"/>
        <v>478.94382810000002</v>
      </c>
      <c r="H67" s="11">
        <f t="shared" si="13"/>
        <v>498.81972417999998</v>
      </c>
      <c r="I67" s="11">
        <f t="shared" si="13"/>
        <v>504.10148478000002</v>
      </c>
      <c r="J67" s="11">
        <f t="shared" si="13"/>
        <v>525.50067193999996</v>
      </c>
      <c r="K67" s="11">
        <f t="shared" si="13"/>
        <v>514.38938050000002</v>
      </c>
      <c r="L67" s="11">
        <f t="shared" si="13"/>
        <v>523.01878916999999</v>
      </c>
      <c r="M67" s="11">
        <f t="shared" si="13"/>
        <v>527.97602716999995</v>
      </c>
      <c r="N67" s="11">
        <f t="shared" si="13"/>
        <v>535.21444366000003</v>
      </c>
      <c r="O67" s="11">
        <f t="shared" si="13"/>
        <v>531.45904896000002</v>
      </c>
      <c r="P67" s="11">
        <f t="shared" si="13"/>
        <v>502.05935576000002</v>
      </c>
      <c r="Q67" s="11">
        <f t="shared" si="13"/>
        <v>509.78440111999998</v>
      </c>
      <c r="R67" s="11">
        <f t="shared" si="13"/>
        <v>541.81102142999998</v>
      </c>
      <c r="S67" s="11">
        <f t="shared" si="13"/>
        <v>551.87697142000002</v>
      </c>
      <c r="T67" s="11">
        <f t="shared" si="12"/>
        <v>591.71475138999995</v>
      </c>
      <c r="U67" s="12" cm="1">
        <f t="array" ref="U67">quota_mese*SUMPRODUCT(1/C67:T67)</f>
        <v>294.20982563235151</v>
      </c>
      <c r="V67" s="13">
        <f t="shared" ref="V67:V130" si="19">U67*T67</f>
        <v>174088.2938305421</v>
      </c>
      <c r="W67" s="14">
        <f t="shared" si="15"/>
        <v>0.1605886255369473</v>
      </c>
      <c r="X67" s="13">
        <f t="shared" si="16"/>
        <v>192398.9233870302</v>
      </c>
      <c r="Y67" s="14">
        <f t="shared" si="17"/>
        <v>0.2826594892468679</v>
      </c>
      <c r="Z67" s="6" t="str">
        <f t="shared" si="18"/>
        <v>Il PAC NON conviene</v>
      </c>
    </row>
    <row r="68" spans="1:26" x14ac:dyDescent="0.25">
      <c r="A68" s="7">
        <v>34911</v>
      </c>
      <c r="B68" s="8">
        <v>459.94248135999999</v>
      </c>
      <c r="C68" s="11">
        <f t="shared" si="14"/>
        <v>459.94248135999999</v>
      </c>
      <c r="D68" s="11">
        <f t="shared" si="13"/>
        <v>470.13454652000001</v>
      </c>
      <c r="E68" s="11">
        <f t="shared" si="13"/>
        <v>486.4383689</v>
      </c>
      <c r="F68" s="11">
        <f t="shared" si="13"/>
        <v>478.94382810000002</v>
      </c>
      <c r="G68" s="11">
        <f t="shared" si="13"/>
        <v>498.81972417999998</v>
      </c>
      <c r="H68" s="11">
        <f t="shared" si="13"/>
        <v>504.10148478000002</v>
      </c>
      <c r="I68" s="11">
        <f t="shared" si="13"/>
        <v>525.50067193999996</v>
      </c>
      <c r="J68" s="11">
        <f t="shared" si="13"/>
        <v>514.38938050000002</v>
      </c>
      <c r="K68" s="11">
        <f t="shared" si="13"/>
        <v>523.01878916999999</v>
      </c>
      <c r="L68" s="11">
        <f t="shared" si="13"/>
        <v>527.97602716999995</v>
      </c>
      <c r="M68" s="11">
        <f t="shared" si="13"/>
        <v>535.21444366000003</v>
      </c>
      <c r="N68" s="11">
        <f t="shared" si="13"/>
        <v>531.45904896000002</v>
      </c>
      <c r="O68" s="11">
        <f t="shared" si="13"/>
        <v>502.05935576000002</v>
      </c>
      <c r="P68" s="11">
        <f t="shared" si="13"/>
        <v>509.78440111999998</v>
      </c>
      <c r="Q68" s="11">
        <f t="shared" si="13"/>
        <v>541.81102142999998</v>
      </c>
      <c r="R68" s="11">
        <f t="shared" si="13"/>
        <v>551.87697142000002</v>
      </c>
      <c r="S68" s="11">
        <f t="shared" si="13"/>
        <v>591.71475138999995</v>
      </c>
      <c r="T68" s="11">
        <f t="shared" si="12"/>
        <v>585.53528803999995</v>
      </c>
      <c r="U68" s="12" cm="1">
        <f t="array" ref="U68">quota_mese*SUMPRODUCT(1/C68:T68)</f>
        <v>290.37765875200068</v>
      </c>
      <c r="V68" s="13">
        <f t="shared" si="19"/>
        <v>170026.36605773354</v>
      </c>
      <c r="W68" s="14">
        <f t="shared" si="15"/>
        <v>0.13350910705155683</v>
      </c>
      <c r="X68" s="13">
        <f t="shared" si="16"/>
        <v>190959.29766325423</v>
      </c>
      <c r="Y68" s="14">
        <f t="shared" si="17"/>
        <v>0.27306198442169483</v>
      </c>
      <c r="Z68" s="6" t="str">
        <f t="shared" si="18"/>
        <v>Il PAC NON conviene</v>
      </c>
    </row>
    <row r="69" spans="1:26" x14ac:dyDescent="0.25">
      <c r="A69" s="7">
        <v>34942</v>
      </c>
      <c r="B69" s="8">
        <v>470.13454652000001</v>
      </c>
      <c r="C69" s="11">
        <f t="shared" si="14"/>
        <v>470.13454652000001</v>
      </c>
      <c r="D69" s="11">
        <f t="shared" si="13"/>
        <v>486.4383689</v>
      </c>
      <c r="E69" s="11">
        <f t="shared" si="13"/>
        <v>478.94382810000002</v>
      </c>
      <c r="F69" s="11">
        <f t="shared" si="13"/>
        <v>498.81972417999998</v>
      </c>
      <c r="G69" s="11">
        <f t="shared" si="13"/>
        <v>504.10148478000002</v>
      </c>
      <c r="H69" s="11">
        <f t="shared" si="13"/>
        <v>525.50067193999996</v>
      </c>
      <c r="I69" s="11">
        <f t="shared" si="13"/>
        <v>514.38938050000002</v>
      </c>
      <c r="J69" s="11">
        <f t="shared" si="13"/>
        <v>523.01878916999999</v>
      </c>
      <c r="K69" s="11">
        <f t="shared" si="13"/>
        <v>527.97602716999995</v>
      </c>
      <c r="L69" s="11">
        <f t="shared" si="13"/>
        <v>535.21444366000003</v>
      </c>
      <c r="M69" s="11">
        <f t="shared" si="13"/>
        <v>531.45904896000002</v>
      </c>
      <c r="N69" s="11">
        <f t="shared" si="13"/>
        <v>502.05935576000002</v>
      </c>
      <c r="O69" s="11">
        <f t="shared" si="13"/>
        <v>509.78440111999998</v>
      </c>
      <c r="P69" s="11">
        <f t="shared" si="13"/>
        <v>541.81102142999998</v>
      </c>
      <c r="Q69" s="11">
        <f t="shared" si="13"/>
        <v>551.87697142000002</v>
      </c>
      <c r="R69" s="11">
        <f t="shared" si="13"/>
        <v>591.71475138999995</v>
      </c>
      <c r="S69" s="11">
        <f t="shared" si="13"/>
        <v>585.53528803999995</v>
      </c>
      <c r="T69" s="11">
        <f t="shared" si="12"/>
        <v>654.52496189999999</v>
      </c>
      <c r="U69" s="12" cm="1">
        <f t="array" ref="U69">quota_mese*SUMPRODUCT(1/C69:T69)</f>
        <v>284.99133130672743</v>
      </c>
      <c r="V69" s="13">
        <f t="shared" si="19"/>
        <v>186533.94026536605</v>
      </c>
      <c r="W69" s="14">
        <f t="shared" si="15"/>
        <v>0.24355960176910707</v>
      </c>
      <c r="X69" s="13">
        <f t="shared" si="16"/>
        <v>208831.16335894147</v>
      </c>
      <c r="Y69" s="14">
        <f t="shared" si="17"/>
        <v>0.39220775572627642</v>
      </c>
      <c r="Z69" s="6" t="str">
        <f t="shared" si="18"/>
        <v>Il PAC NON conviene</v>
      </c>
    </row>
    <row r="70" spans="1:26" x14ac:dyDescent="0.25">
      <c r="A70" s="7">
        <v>34971</v>
      </c>
      <c r="B70" s="8">
        <v>486.4383689</v>
      </c>
      <c r="C70" s="11">
        <f t="shared" si="14"/>
        <v>486.4383689</v>
      </c>
      <c r="D70" s="11">
        <f t="shared" si="13"/>
        <v>478.94382810000002</v>
      </c>
      <c r="E70" s="11">
        <f t="shared" si="13"/>
        <v>498.81972417999998</v>
      </c>
      <c r="F70" s="11">
        <f t="shared" si="13"/>
        <v>504.10148478000002</v>
      </c>
      <c r="G70" s="11">
        <f t="shared" si="13"/>
        <v>525.50067193999996</v>
      </c>
      <c r="H70" s="11">
        <f t="shared" si="13"/>
        <v>514.38938050000002</v>
      </c>
      <c r="I70" s="11">
        <f t="shared" si="13"/>
        <v>523.01878916999999</v>
      </c>
      <c r="J70" s="11">
        <f t="shared" si="13"/>
        <v>527.97602716999995</v>
      </c>
      <c r="K70" s="11">
        <f t="shared" si="13"/>
        <v>535.21444366000003</v>
      </c>
      <c r="L70" s="11">
        <f t="shared" si="13"/>
        <v>531.45904896000002</v>
      </c>
      <c r="M70" s="11">
        <f t="shared" si="13"/>
        <v>502.05935576000002</v>
      </c>
      <c r="N70" s="11">
        <f t="shared" si="13"/>
        <v>509.78440111999998</v>
      </c>
      <c r="O70" s="11">
        <f t="shared" si="13"/>
        <v>541.81102142999998</v>
      </c>
      <c r="P70" s="11">
        <f t="shared" si="13"/>
        <v>551.87697142000002</v>
      </c>
      <c r="Q70" s="11">
        <f t="shared" si="13"/>
        <v>591.71475138999995</v>
      </c>
      <c r="R70" s="11">
        <f t="shared" si="13"/>
        <v>585.53528803999995</v>
      </c>
      <c r="S70" s="11">
        <f t="shared" si="13"/>
        <v>654.52496189999999</v>
      </c>
      <c r="T70" s="11">
        <f t="shared" si="12"/>
        <v>688.97119983000005</v>
      </c>
      <c r="U70" s="12" cm="1">
        <f t="array" ref="U70">quota_mese*SUMPRODUCT(1/C70:T70)</f>
        <v>279.36123809491573</v>
      </c>
      <c r="V70" s="13">
        <f t="shared" si="19"/>
        <v>192471.8473962484</v>
      </c>
      <c r="W70" s="14">
        <f t="shared" si="15"/>
        <v>0.28314564930832264</v>
      </c>
      <c r="X70" s="13">
        <f t="shared" si="16"/>
        <v>212453.80007378772</v>
      </c>
      <c r="Y70" s="14">
        <f t="shared" si="17"/>
        <v>0.41635866715858483</v>
      </c>
      <c r="Z70" s="6" t="str">
        <f t="shared" si="18"/>
        <v>Il PAC NON conviene</v>
      </c>
    </row>
    <row r="71" spans="1:26" x14ac:dyDescent="0.25">
      <c r="A71" s="7">
        <v>35003</v>
      </c>
      <c r="B71" s="8">
        <v>478.94382810000002</v>
      </c>
      <c r="C71" s="11">
        <f t="shared" si="14"/>
        <v>478.94382810000002</v>
      </c>
      <c r="D71" s="11">
        <f t="shared" si="13"/>
        <v>498.81972417999998</v>
      </c>
      <c r="E71" s="11">
        <f t="shared" si="13"/>
        <v>504.10148478000002</v>
      </c>
      <c r="F71" s="11">
        <f t="shared" si="13"/>
        <v>525.50067193999996</v>
      </c>
      <c r="G71" s="11">
        <f t="shared" si="13"/>
        <v>514.38938050000002</v>
      </c>
      <c r="H71" s="11">
        <f t="shared" si="13"/>
        <v>523.01878916999999</v>
      </c>
      <c r="I71" s="11">
        <f t="shared" si="13"/>
        <v>527.97602716999995</v>
      </c>
      <c r="J71" s="11">
        <f t="shared" si="13"/>
        <v>535.21444366000003</v>
      </c>
      <c r="K71" s="11">
        <f t="shared" si="13"/>
        <v>531.45904896000002</v>
      </c>
      <c r="L71" s="11">
        <f t="shared" si="13"/>
        <v>502.05935576000002</v>
      </c>
      <c r="M71" s="11">
        <f t="shared" si="13"/>
        <v>509.78440111999998</v>
      </c>
      <c r="N71" s="11">
        <f t="shared" si="13"/>
        <v>541.81102142999998</v>
      </c>
      <c r="O71" s="11">
        <f t="shared" si="13"/>
        <v>551.87697142000002</v>
      </c>
      <c r="P71" s="11">
        <f t="shared" si="13"/>
        <v>591.71475138999995</v>
      </c>
      <c r="Q71" s="11">
        <f t="shared" si="13"/>
        <v>585.53528803999995</v>
      </c>
      <c r="R71" s="11">
        <f t="shared" si="13"/>
        <v>654.52496189999999</v>
      </c>
      <c r="S71" s="11">
        <f t="shared" si="13"/>
        <v>688.97119983000005</v>
      </c>
      <c r="T71" s="11">
        <f t="shared" si="12"/>
        <v>655.77938524000001</v>
      </c>
      <c r="U71" s="12" cm="1">
        <f t="array" ref="U71">quota_mese*SUMPRODUCT(1/C71:T71)</f>
        <v>274.93743964526033</v>
      </c>
      <c r="V71" s="13">
        <f t="shared" si="19"/>
        <v>180298.30515002843</v>
      </c>
      <c r="W71" s="14">
        <f t="shared" si="15"/>
        <v>0.20198870100018951</v>
      </c>
      <c r="X71" s="13">
        <f t="shared" si="16"/>
        <v>205382.97398304022</v>
      </c>
      <c r="Y71" s="14">
        <f t="shared" si="17"/>
        <v>0.36921982655360153</v>
      </c>
      <c r="Z71" s="6" t="str">
        <f t="shared" si="18"/>
        <v>Il PAC NON conviene</v>
      </c>
    </row>
    <row r="72" spans="1:26" x14ac:dyDescent="0.25">
      <c r="A72" s="7">
        <v>35033</v>
      </c>
      <c r="B72" s="8">
        <v>498.81972417999998</v>
      </c>
      <c r="C72" s="11">
        <f t="shared" si="14"/>
        <v>498.81972417999998</v>
      </c>
      <c r="D72" s="11">
        <f t="shared" si="13"/>
        <v>504.10148478000002</v>
      </c>
      <c r="E72" s="11">
        <f t="shared" si="13"/>
        <v>525.50067193999996</v>
      </c>
      <c r="F72" s="11">
        <f t="shared" si="13"/>
        <v>514.38938050000002</v>
      </c>
      <c r="G72" s="11">
        <f t="shared" si="13"/>
        <v>523.01878916999999</v>
      </c>
      <c r="H72" s="11">
        <f t="shared" si="13"/>
        <v>527.97602716999995</v>
      </c>
      <c r="I72" s="11">
        <f t="shared" si="13"/>
        <v>535.21444366000003</v>
      </c>
      <c r="J72" s="11">
        <f t="shared" si="13"/>
        <v>531.45904896000002</v>
      </c>
      <c r="K72" s="11">
        <f t="shared" si="13"/>
        <v>502.05935576000002</v>
      </c>
      <c r="L72" s="11">
        <f t="shared" si="13"/>
        <v>509.78440111999998</v>
      </c>
      <c r="M72" s="11">
        <f t="shared" si="13"/>
        <v>541.81102142999998</v>
      </c>
      <c r="N72" s="11">
        <f t="shared" si="13"/>
        <v>551.87697142000002</v>
      </c>
      <c r="O72" s="11">
        <f t="shared" si="13"/>
        <v>591.71475138999995</v>
      </c>
      <c r="P72" s="11">
        <f t="shared" si="13"/>
        <v>585.53528803999995</v>
      </c>
      <c r="Q72" s="11">
        <f t="shared" si="13"/>
        <v>654.52496189999999</v>
      </c>
      <c r="R72" s="11">
        <f t="shared" si="13"/>
        <v>688.97119983000005</v>
      </c>
      <c r="S72" s="11">
        <f t="shared" si="13"/>
        <v>655.77938524000001</v>
      </c>
      <c r="T72" s="11">
        <f t="shared" si="12"/>
        <v>707.76268790999995</v>
      </c>
      <c r="U72" s="12" cm="1">
        <f t="array" ref="U72">quota_mese*SUMPRODUCT(1/C72:T72)</f>
        <v>269.31223500364757</v>
      </c>
      <c r="V72" s="13">
        <f t="shared" si="19"/>
        <v>190609.15133323119</v>
      </c>
      <c r="W72" s="14">
        <f t="shared" si="15"/>
        <v>0.27072767555487465</v>
      </c>
      <c r="X72" s="13">
        <f t="shared" si="16"/>
        <v>212831.2054240068</v>
      </c>
      <c r="Y72" s="14">
        <f t="shared" si="17"/>
        <v>0.41887470282671191</v>
      </c>
      <c r="Z72" s="6" t="str">
        <f t="shared" si="18"/>
        <v>Il PAC NON conviene</v>
      </c>
    </row>
    <row r="73" spans="1:26" x14ac:dyDescent="0.25">
      <c r="A73" s="7">
        <v>35062</v>
      </c>
      <c r="B73" s="8">
        <v>504.10148478000002</v>
      </c>
      <c r="C73" s="11">
        <f t="shared" si="14"/>
        <v>504.10148478000002</v>
      </c>
      <c r="D73" s="11">
        <f t="shared" si="13"/>
        <v>525.50067193999996</v>
      </c>
      <c r="E73" s="11">
        <f t="shared" si="13"/>
        <v>514.38938050000002</v>
      </c>
      <c r="F73" s="11">
        <f t="shared" si="13"/>
        <v>523.01878916999999</v>
      </c>
      <c r="G73" s="11">
        <f t="shared" si="13"/>
        <v>527.97602716999995</v>
      </c>
      <c r="H73" s="11">
        <f t="shared" si="13"/>
        <v>535.21444366000003</v>
      </c>
      <c r="I73" s="11">
        <f t="shared" si="13"/>
        <v>531.45904896000002</v>
      </c>
      <c r="J73" s="11">
        <f t="shared" si="13"/>
        <v>502.05935576000002</v>
      </c>
      <c r="K73" s="11">
        <f t="shared" si="13"/>
        <v>509.78440111999998</v>
      </c>
      <c r="L73" s="11">
        <f t="shared" si="13"/>
        <v>541.81102142999998</v>
      </c>
      <c r="M73" s="11">
        <f t="shared" si="13"/>
        <v>551.87697142000002</v>
      </c>
      <c r="N73" s="11">
        <f t="shared" si="13"/>
        <v>591.71475138999995</v>
      </c>
      <c r="O73" s="11">
        <f t="shared" si="13"/>
        <v>585.53528803999995</v>
      </c>
      <c r="P73" s="11">
        <f t="shared" si="13"/>
        <v>654.52496189999999</v>
      </c>
      <c r="Q73" s="11">
        <f t="shared" si="13"/>
        <v>688.97119983000005</v>
      </c>
      <c r="R73" s="11">
        <f t="shared" si="13"/>
        <v>655.77938524000001</v>
      </c>
      <c r="S73" s="11">
        <f t="shared" si="13"/>
        <v>707.76268790999995</v>
      </c>
      <c r="T73" s="11">
        <f t="shared" si="12"/>
        <v>740.63446395000005</v>
      </c>
      <c r="U73" s="12" cm="1">
        <f t="array" ref="U73">quota_mese*SUMPRODUCT(1/C73:T73)</f>
        <v>263.85774703020724</v>
      </c>
      <c r="V73" s="13">
        <f t="shared" si="19"/>
        <v>195422.14103077227</v>
      </c>
      <c r="W73" s="14">
        <f t="shared" si="15"/>
        <v>0.30281427353848178</v>
      </c>
      <c r="X73" s="13">
        <f t="shared" si="16"/>
        <v>220382.54785340332</v>
      </c>
      <c r="Y73" s="14">
        <f t="shared" si="17"/>
        <v>0.46921698568935555</v>
      </c>
      <c r="Z73" s="6" t="str">
        <f t="shared" si="18"/>
        <v>Il PAC NON conviene</v>
      </c>
    </row>
    <row r="74" spans="1:26" x14ac:dyDescent="0.25">
      <c r="A74" s="7">
        <v>35095</v>
      </c>
      <c r="B74" s="8">
        <v>525.50067193999996</v>
      </c>
      <c r="C74" s="11">
        <f t="shared" si="14"/>
        <v>525.50067193999996</v>
      </c>
      <c r="D74" s="11">
        <f t="shared" si="13"/>
        <v>514.38938050000002</v>
      </c>
      <c r="E74" s="11">
        <f t="shared" si="13"/>
        <v>523.01878916999999</v>
      </c>
      <c r="F74" s="11">
        <f t="shared" si="13"/>
        <v>527.97602716999995</v>
      </c>
      <c r="G74" s="11">
        <f t="shared" si="13"/>
        <v>535.21444366000003</v>
      </c>
      <c r="H74" s="11">
        <f t="shared" si="13"/>
        <v>531.45904896000002</v>
      </c>
      <c r="I74" s="11">
        <f t="shared" si="13"/>
        <v>502.05935576000002</v>
      </c>
      <c r="J74" s="11">
        <f t="shared" si="13"/>
        <v>509.78440111999998</v>
      </c>
      <c r="K74" s="11">
        <f t="shared" si="13"/>
        <v>541.81102142999998</v>
      </c>
      <c r="L74" s="11">
        <f t="shared" si="13"/>
        <v>551.87697142000002</v>
      </c>
      <c r="M74" s="11">
        <f t="shared" si="13"/>
        <v>591.71475138999995</v>
      </c>
      <c r="N74" s="11">
        <f t="shared" si="13"/>
        <v>585.53528803999995</v>
      </c>
      <c r="O74" s="11">
        <f t="shared" si="13"/>
        <v>654.52496189999999</v>
      </c>
      <c r="P74" s="11">
        <f t="shared" si="13"/>
        <v>688.97119983000005</v>
      </c>
      <c r="Q74" s="11">
        <f t="shared" si="13"/>
        <v>655.77938524000001</v>
      </c>
      <c r="R74" s="11">
        <f t="shared" si="13"/>
        <v>707.76268790999995</v>
      </c>
      <c r="S74" s="11">
        <f t="shared" si="13"/>
        <v>740.63446395000005</v>
      </c>
      <c r="T74" s="11">
        <f t="shared" si="12"/>
        <v>778.06946909999999</v>
      </c>
      <c r="U74" s="12" cm="1">
        <f t="array" ref="U74">quota_mese*SUMPRODUCT(1/C74:T74)</f>
        <v>258.03695319287186</v>
      </c>
      <c r="V74" s="13">
        <f t="shared" si="19"/>
        <v>200770.67517895935</v>
      </c>
      <c r="W74" s="14">
        <f t="shared" si="15"/>
        <v>0.33847116785972897</v>
      </c>
      <c r="X74" s="13">
        <f t="shared" si="16"/>
        <v>222093.76047824661</v>
      </c>
      <c r="Y74" s="14">
        <f t="shared" si="17"/>
        <v>0.48062506985497744</v>
      </c>
      <c r="Z74" s="6" t="str">
        <f t="shared" si="18"/>
        <v>Il PAC NON conviene</v>
      </c>
    </row>
    <row r="75" spans="1:26" x14ac:dyDescent="0.25">
      <c r="A75" s="7">
        <v>35124</v>
      </c>
      <c r="B75" s="8">
        <v>514.38938050000002</v>
      </c>
      <c r="C75" s="11">
        <f t="shared" si="14"/>
        <v>514.38938050000002</v>
      </c>
      <c r="D75" s="11">
        <f t="shared" si="13"/>
        <v>523.01878916999999</v>
      </c>
      <c r="E75" s="11">
        <f t="shared" si="13"/>
        <v>527.97602716999995</v>
      </c>
      <c r="F75" s="11">
        <f t="shared" si="13"/>
        <v>535.21444366000003</v>
      </c>
      <c r="G75" s="11">
        <f t="shared" si="13"/>
        <v>531.45904896000002</v>
      </c>
      <c r="H75" s="11">
        <f t="shared" si="13"/>
        <v>502.05935576000002</v>
      </c>
      <c r="I75" s="11">
        <f t="shared" si="13"/>
        <v>509.78440111999998</v>
      </c>
      <c r="J75" s="11">
        <f t="shared" si="13"/>
        <v>541.81102142999998</v>
      </c>
      <c r="K75" s="11">
        <f t="shared" si="13"/>
        <v>551.87697142000002</v>
      </c>
      <c r="L75" s="11">
        <f t="shared" si="13"/>
        <v>591.71475138999995</v>
      </c>
      <c r="M75" s="11">
        <f t="shared" si="13"/>
        <v>585.53528803999995</v>
      </c>
      <c r="N75" s="11">
        <f t="shared" si="13"/>
        <v>654.52496189999999</v>
      </c>
      <c r="O75" s="11">
        <f t="shared" si="13"/>
        <v>688.97119983000005</v>
      </c>
      <c r="P75" s="11">
        <f t="shared" si="13"/>
        <v>655.77938524000001</v>
      </c>
      <c r="Q75" s="11">
        <f t="shared" si="13"/>
        <v>707.76268790999995</v>
      </c>
      <c r="R75" s="11">
        <f t="shared" si="13"/>
        <v>740.63446395000005</v>
      </c>
      <c r="S75" s="11">
        <f t="shared" si="13"/>
        <v>778.06946909999999</v>
      </c>
      <c r="T75" s="11">
        <f t="shared" si="12"/>
        <v>881.02664372000004</v>
      </c>
      <c r="U75" s="12" cm="1">
        <f t="array" ref="U75">quota_mese*SUMPRODUCT(1/C75:T75)</f>
        <v>251.63772248175781</v>
      </c>
      <c r="V75" s="13">
        <f t="shared" si="19"/>
        <v>221699.53807144787</v>
      </c>
      <c r="W75" s="14">
        <f t="shared" si="15"/>
        <v>0.47799692047631903</v>
      </c>
      <c r="X75" s="13">
        <f t="shared" si="16"/>
        <v>256914.3173786808</v>
      </c>
      <c r="Y75" s="14">
        <f t="shared" si="17"/>
        <v>0.71276211585787208</v>
      </c>
      <c r="Z75" s="6" t="str">
        <f t="shared" si="18"/>
        <v>Il PAC NON conviene</v>
      </c>
    </row>
    <row r="76" spans="1:26" x14ac:dyDescent="0.25">
      <c r="A76" s="7">
        <v>35153</v>
      </c>
      <c r="B76" s="8">
        <v>523.01878916999999</v>
      </c>
      <c r="C76" s="11">
        <f t="shared" si="14"/>
        <v>523.01878916999999</v>
      </c>
      <c r="D76" s="11">
        <f t="shared" si="13"/>
        <v>527.97602716999995</v>
      </c>
      <c r="E76" s="11">
        <f t="shared" si="13"/>
        <v>535.21444366000003</v>
      </c>
      <c r="F76" s="11">
        <f t="shared" si="13"/>
        <v>531.45904896000002</v>
      </c>
      <c r="G76" s="11">
        <f t="shared" si="13"/>
        <v>502.05935576000002</v>
      </c>
      <c r="H76" s="11">
        <f t="shared" si="13"/>
        <v>509.78440111999998</v>
      </c>
      <c r="I76" s="11">
        <f t="shared" si="13"/>
        <v>541.81102142999998</v>
      </c>
      <c r="J76" s="11">
        <f t="shared" si="13"/>
        <v>551.87697142000002</v>
      </c>
      <c r="K76" s="11">
        <f t="shared" si="13"/>
        <v>591.71475138999995</v>
      </c>
      <c r="L76" s="11">
        <f t="shared" si="13"/>
        <v>585.53528803999995</v>
      </c>
      <c r="M76" s="11">
        <f t="shared" si="13"/>
        <v>654.52496189999999</v>
      </c>
      <c r="N76" s="11">
        <f t="shared" si="13"/>
        <v>688.97119983000005</v>
      </c>
      <c r="O76" s="11">
        <f t="shared" si="13"/>
        <v>655.77938524000001</v>
      </c>
      <c r="P76" s="11">
        <f t="shared" si="13"/>
        <v>707.76268790999995</v>
      </c>
      <c r="Q76" s="11">
        <f t="shared" si="13"/>
        <v>740.63446395000005</v>
      </c>
      <c r="R76" s="11">
        <f t="shared" si="13"/>
        <v>778.06946909999999</v>
      </c>
      <c r="S76" s="11">
        <f t="shared" si="13"/>
        <v>881.02664372000004</v>
      </c>
      <c r="T76" s="11">
        <f t="shared" si="12"/>
        <v>817.33510446000003</v>
      </c>
      <c r="U76" s="12" cm="1">
        <f t="array" ref="U76">quota_mese*SUMPRODUCT(1/C76:T76)</f>
        <v>245.633020822828</v>
      </c>
      <c r="V76" s="13">
        <f t="shared" si="19"/>
        <v>200764.4907330515</v>
      </c>
      <c r="W76" s="14">
        <f t="shared" si="15"/>
        <v>0.33842993822034328</v>
      </c>
      <c r="X76" s="13">
        <f t="shared" si="16"/>
        <v>234408.91265791695</v>
      </c>
      <c r="Y76" s="14">
        <f t="shared" si="17"/>
        <v>0.56272608438611305</v>
      </c>
      <c r="Z76" s="6" t="str">
        <f t="shared" si="18"/>
        <v>Il PAC NON conviene</v>
      </c>
    </row>
    <row r="77" spans="1:26" x14ac:dyDescent="0.25">
      <c r="A77" s="7">
        <v>35185</v>
      </c>
      <c r="B77" s="8">
        <v>527.97602716999995</v>
      </c>
      <c r="C77" s="11">
        <f t="shared" si="14"/>
        <v>527.97602716999995</v>
      </c>
      <c r="D77" s="11">
        <f t="shared" si="13"/>
        <v>535.21444366000003</v>
      </c>
      <c r="E77" s="11">
        <f t="shared" si="13"/>
        <v>531.45904896000002</v>
      </c>
      <c r="F77" s="11">
        <f t="shared" si="13"/>
        <v>502.05935576000002</v>
      </c>
      <c r="G77" s="11">
        <f t="shared" si="13"/>
        <v>509.78440111999998</v>
      </c>
      <c r="H77" s="11">
        <f t="shared" si="13"/>
        <v>541.81102142999998</v>
      </c>
      <c r="I77" s="11">
        <f t="shared" si="13"/>
        <v>551.87697142000002</v>
      </c>
      <c r="J77" s="11">
        <f t="shared" si="13"/>
        <v>591.71475138999995</v>
      </c>
      <c r="K77" s="11">
        <f t="shared" si="13"/>
        <v>585.53528803999995</v>
      </c>
      <c r="L77" s="11">
        <f t="shared" si="13"/>
        <v>654.52496189999999</v>
      </c>
      <c r="M77" s="11">
        <f t="shared" si="13"/>
        <v>688.97119983000005</v>
      </c>
      <c r="N77" s="11">
        <f t="shared" si="13"/>
        <v>655.77938524000001</v>
      </c>
      <c r="O77" s="11">
        <f t="shared" si="13"/>
        <v>707.76268790999995</v>
      </c>
      <c r="P77" s="11">
        <f t="shared" si="13"/>
        <v>740.63446395000005</v>
      </c>
      <c r="Q77" s="11">
        <f t="shared" si="13"/>
        <v>778.06946909999999</v>
      </c>
      <c r="R77" s="11">
        <f t="shared" si="13"/>
        <v>881.02664372000004</v>
      </c>
      <c r="S77" s="11">
        <f t="shared" si="13"/>
        <v>817.33510446000003</v>
      </c>
      <c r="T77" s="11">
        <f t="shared" si="12"/>
        <v>844.60547392000001</v>
      </c>
      <c r="U77" s="12" cm="1">
        <f t="array" ref="U77">quota_mese*SUMPRODUCT(1/C77:T77)</f>
        <v>239.56641706509848</v>
      </c>
      <c r="V77" s="13">
        <f t="shared" si="19"/>
        <v>202339.10722058389</v>
      </c>
      <c r="W77" s="14">
        <f t="shared" si="15"/>
        <v>0.34892738147055935</v>
      </c>
      <c r="X77" s="13">
        <f t="shared" si="16"/>
        <v>239955.63163553929</v>
      </c>
      <c r="Y77" s="14">
        <f t="shared" si="17"/>
        <v>0.59970421090359527</v>
      </c>
      <c r="Z77" s="6" t="str">
        <f t="shared" si="18"/>
        <v>Il PAC NON conviene</v>
      </c>
    </row>
    <row r="78" spans="1:26" x14ac:dyDescent="0.25">
      <c r="A78" s="7">
        <v>35216</v>
      </c>
      <c r="B78" s="8">
        <v>535.21444366000003</v>
      </c>
      <c r="C78" s="11">
        <f t="shared" si="14"/>
        <v>535.21444366000003</v>
      </c>
      <c r="D78" s="11">
        <f t="shared" si="13"/>
        <v>531.45904896000002</v>
      </c>
      <c r="E78" s="11">
        <f t="shared" si="13"/>
        <v>502.05935576000002</v>
      </c>
      <c r="F78" s="11">
        <f t="shared" si="13"/>
        <v>509.78440111999998</v>
      </c>
      <c r="G78" s="11">
        <f t="shared" si="13"/>
        <v>541.81102142999998</v>
      </c>
      <c r="H78" s="11">
        <f t="shared" si="13"/>
        <v>551.87697142000002</v>
      </c>
      <c r="I78" s="11">
        <f t="shared" si="13"/>
        <v>591.71475138999995</v>
      </c>
      <c r="J78" s="11">
        <f t="shared" si="13"/>
        <v>585.53528803999995</v>
      </c>
      <c r="K78" s="11">
        <f t="shared" si="13"/>
        <v>654.52496189999999</v>
      </c>
      <c r="L78" s="11">
        <f t="shared" si="13"/>
        <v>688.97119983000005</v>
      </c>
      <c r="M78" s="11">
        <f t="shared" si="13"/>
        <v>655.77938524000001</v>
      </c>
      <c r="N78" s="11">
        <f t="shared" si="13"/>
        <v>707.76268790999995</v>
      </c>
      <c r="O78" s="11">
        <f t="shared" si="13"/>
        <v>740.63446395000005</v>
      </c>
      <c r="P78" s="11">
        <f t="shared" si="13"/>
        <v>778.06946909999999</v>
      </c>
      <c r="Q78" s="11">
        <f t="shared" si="13"/>
        <v>881.02664372000004</v>
      </c>
      <c r="R78" s="11">
        <f t="shared" si="13"/>
        <v>817.33510446000003</v>
      </c>
      <c r="S78" s="11">
        <f t="shared" si="13"/>
        <v>844.60547392000001</v>
      </c>
      <c r="T78" s="11">
        <f t="shared" si="12"/>
        <v>799.26451763</v>
      </c>
      <c r="U78" s="12" cm="1">
        <f t="array" ref="U78">quota_mese*SUMPRODUCT(1/C78:T78)</f>
        <v>234.20912423300302</v>
      </c>
      <c r="V78" s="13">
        <f t="shared" si="19"/>
        <v>187195.04270463591</v>
      </c>
      <c r="W78" s="14">
        <f t="shared" si="15"/>
        <v>0.2479669513642393</v>
      </c>
      <c r="X78" s="13">
        <f t="shared" si="16"/>
        <v>224003.06842365608</v>
      </c>
      <c r="Y78" s="14">
        <f t="shared" si="17"/>
        <v>0.49335378949104047</v>
      </c>
      <c r="Z78" s="6" t="str">
        <f t="shared" si="18"/>
        <v>Il PAC NON conviene</v>
      </c>
    </row>
    <row r="79" spans="1:26" x14ac:dyDescent="0.25">
      <c r="A79" s="7">
        <v>35244</v>
      </c>
      <c r="B79" s="8">
        <v>531.45904896000002</v>
      </c>
      <c r="C79" s="11">
        <f t="shared" si="14"/>
        <v>531.45904896000002</v>
      </c>
      <c r="D79" s="11">
        <f t="shared" si="13"/>
        <v>502.05935576000002</v>
      </c>
      <c r="E79" s="11">
        <f t="shared" si="13"/>
        <v>509.78440111999998</v>
      </c>
      <c r="F79" s="11">
        <f t="shared" si="13"/>
        <v>541.81102142999998</v>
      </c>
      <c r="G79" s="11">
        <f t="shared" si="13"/>
        <v>551.87697142000002</v>
      </c>
      <c r="H79" s="11">
        <f t="shared" si="13"/>
        <v>591.71475138999995</v>
      </c>
      <c r="I79" s="11">
        <f t="shared" si="13"/>
        <v>585.53528803999995</v>
      </c>
      <c r="J79" s="11">
        <f t="shared" si="13"/>
        <v>654.52496189999999</v>
      </c>
      <c r="K79" s="11">
        <f t="shared" si="13"/>
        <v>688.97119983000005</v>
      </c>
      <c r="L79" s="11">
        <f t="shared" si="13"/>
        <v>655.77938524000001</v>
      </c>
      <c r="M79" s="11">
        <f t="shared" si="13"/>
        <v>707.76268790999995</v>
      </c>
      <c r="N79" s="11">
        <f t="shared" si="13"/>
        <v>740.63446395000005</v>
      </c>
      <c r="O79" s="11">
        <f t="shared" si="13"/>
        <v>778.06946909999999</v>
      </c>
      <c r="P79" s="11">
        <f t="shared" si="13"/>
        <v>881.02664372000004</v>
      </c>
      <c r="Q79" s="11">
        <f t="shared" si="13"/>
        <v>817.33510446000003</v>
      </c>
      <c r="R79" s="11">
        <f t="shared" si="13"/>
        <v>844.60547392000001</v>
      </c>
      <c r="S79" s="11">
        <f t="shared" si="13"/>
        <v>799.26451763</v>
      </c>
      <c r="T79" s="11">
        <f t="shared" si="12"/>
        <v>852.31410024000002</v>
      </c>
      <c r="U79" s="12" cm="1">
        <f t="array" ref="U79">quota_mese*SUMPRODUCT(1/C79:T79)</f>
        <v>228.41634433612046</v>
      </c>
      <c r="V79" s="13">
        <f t="shared" si="19"/>
        <v>194682.47100295054</v>
      </c>
      <c r="W79" s="14">
        <f t="shared" si="15"/>
        <v>0.2978831400196702</v>
      </c>
      <c r="X79" s="13">
        <f t="shared" si="16"/>
        <v>240558.73220369674</v>
      </c>
      <c r="Y79" s="14">
        <f t="shared" si="17"/>
        <v>0.6037248813579783</v>
      </c>
      <c r="Z79" s="6" t="str">
        <f t="shared" si="18"/>
        <v>Il PAC NON conviene</v>
      </c>
    </row>
    <row r="80" spans="1:26" x14ac:dyDescent="0.25">
      <c r="A80" s="7">
        <v>35277</v>
      </c>
      <c r="B80" s="8">
        <v>502.05935576000002</v>
      </c>
      <c r="C80" s="11">
        <f t="shared" si="14"/>
        <v>502.05935576000002</v>
      </c>
      <c r="D80" s="11">
        <f t="shared" si="13"/>
        <v>509.78440111999998</v>
      </c>
      <c r="E80" s="11">
        <f t="shared" si="13"/>
        <v>541.81102142999998</v>
      </c>
      <c r="F80" s="11">
        <f t="shared" si="13"/>
        <v>551.87697142000002</v>
      </c>
      <c r="G80" s="11">
        <f t="shared" si="13"/>
        <v>591.71475138999995</v>
      </c>
      <c r="H80" s="11">
        <f t="shared" si="13"/>
        <v>585.53528803999995</v>
      </c>
      <c r="I80" s="11">
        <f t="shared" si="13"/>
        <v>654.52496189999999</v>
      </c>
      <c r="J80" s="11">
        <f t="shared" si="13"/>
        <v>688.97119983000005</v>
      </c>
      <c r="K80" s="11">
        <f t="shared" si="13"/>
        <v>655.77938524000001</v>
      </c>
      <c r="L80" s="11">
        <f t="shared" si="13"/>
        <v>707.76268790999995</v>
      </c>
      <c r="M80" s="11">
        <f t="shared" si="13"/>
        <v>740.63446395000005</v>
      </c>
      <c r="N80" s="11">
        <f t="shared" si="13"/>
        <v>778.06946909999999</v>
      </c>
      <c r="O80" s="11">
        <f t="shared" si="13"/>
        <v>881.02664372000004</v>
      </c>
      <c r="P80" s="11">
        <f t="shared" si="13"/>
        <v>817.33510446000003</v>
      </c>
      <c r="Q80" s="11">
        <f t="shared" si="13"/>
        <v>844.60547392000001</v>
      </c>
      <c r="R80" s="11">
        <f t="shared" si="13"/>
        <v>799.26451763</v>
      </c>
      <c r="S80" s="11">
        <f t="shared" ref="S80:T95" si="20">R81</f>
        <v>852.31410024000002</v>
      </c>
      <c r="T80" s="11">
        <f t="shared" si="20"/>
        <v>881.68010403999995</v>
      </c>
      <c r="U80" s="12" cm="1">
        <f t="array" ref="U80">quota_mese*SUMPRODUCT(1/C80:T80)</f>
        <v>222.18789179865536</v>
      </c>
      <c r="V80" s="13">
        <f t="shared" si="19"/>
        <v>195898.64355746671</v>
      </c>
      <c r="W80" s="14">
        <f t="shared" si="15"/>
        <v>0.30599095704977808</v>
      </c>
      <c r="X80" s="13">
        <f t="shared" si="16"/>
        <v>263419.08399615716</v>
      </c>
      <c r="Y80" s="14">
        <f t="shared" si="17"/>
        <v>0.7561272266410477</v>
      </c>
      <c r="Z80" s="6" t="str">
        <f t="shared" si="18"/>
        <v>Il PAC NON conviene</v>
      </c>
    </row>
    <row r="81" spans="1:26" x14ac:dyDescent="0.25">
      <c r="A81" s="7">
        <v>35307</v>
      </c>
      <c r="B81" s="8">
        <v>509.78440111999998</v>
      </c>
      <c r="C81" s="11">
        <f t="shared" si="14"/>
        <v>509.78440111999998</v>
      </c>
      <c r="D81" s="11">
        <f t="shared" ref="D81:S96" si="21">C82</f>
        <v>541.81102142999998</v>
      </c>
      <c r="E81" s="11">
        <f t="shared" si="21"/>
        <v>551.87697142000002</v>
      </c>
      <c r="F81" s="11">
        <f t="shared" si="21"/>
        <v>591.71475138999995</v>
      </c>
      <c r="G81" s="11">
        <f t="shared" si="21"/>
        <v>585.53528803999995</v>
      </c>
      <c r="H81" s="11">
        <f t="shared" si="21"/>
        <v>654.52496189999999</v>
      </c>
      <c r="I81" s="11">
        <f t="shared" si="21"/>
        <v>688.97119983000005</v>
      </c>
      <c r="J81" s="11">
        <f t="shared" si="21"/>
        <v>655.77938524000001</v>
      </c>
      <c r="K81" s="11">
        <f t="shared" si="21"/>
        <v>707.76268790999995</v>
      </c>
      <c r="L81" s="11">
        <f t="shared" si="21"/>
        <v>740.63446395000005</v>
      </c>
      <c r="M81" s="11">
        <f t="shared" si="21"/>
        <v>778.06946909999999</v>
      </c>
      <c r="N81" s="11">
        <f t="shared" si="21"/>
        <v>881.02664372000004</v>
      </c>
      <c r="O81" s="11">
        <f t="shared" si="21"/>
        <v>817.33510446000003</v>
      </c>
      <c r="P81" s="11">
        <f t="shared" si="21"/>
        <v>844.60547392000001</v>
      </c>
      <c r="Q81" s="11">
        <f t="shared" si="21"/>
        <v>799.26451763</v>
      </c>
      <c r="R81" s="11">
        <f t="shared" si="21"/>
        <v>852.31410024000002</v>
      </c>
      <c r="S81" s="11">
        <f t="shared" si="21"/>
        <v>881.68010403999995</v>
      </c>
      <c r="T81" s="11">
        <f t="shared" si="20"/>
        <v>911.01184429</v>
      </c>
      <c r="U81" s="12" cm="1">
        <f t="array" ref="U81">quota_mese*SUMPRODUCT(1/C81:T81)</f>
        <v>214.73692683255555</v>
      </c>
      <c r="V81" s="13">
        <f t="shared" si="19"/>
        <v>195627.88375089323</v>
      </c>
      <c r="W81" s="14">
        <f t="shared" si="15"/>
        <v>0.30418589167262167</v>
      </c>
      <c r="X81" s="13">
        <f t="shared" si="16"/>
        <v>268057.97969352349</v>
      </c>
      <c r="Y81" s="14">
        <f t="shared" si="17"/>
        <v>0.78705319795682338</v>
      </c>
      <c r="Z81" s="6" t="str">
        <f t="shared" si="18"/>
        <v>Il PAC NON conviene</v>
      </c>
    </row>
    <row r="82" spans="1:26" x14ac:dyDescent="0.25">
      <c r="A82" s="7">
        <v>35338</v>
      </c>
      <c r="B82" s="8">
        <v>541.81102142999998</v>
      </c>
      <c r="C82" s="11">
        <f t="shared" si="14"/>
        <v>541.81102142999998</v>
      </c>
      <c r="D82" s="11">
        <f t="shared" si="21"/>
        <v>551.87697142000002</v>
      </c>
      <c r="E82" s="11">
        <f t="shared" si="21"/>
        <v>591.71475138999995</v>
      </c>
      <c r="F82" s="11">
        <f t="shared" si="21"/>
        <v>585.53528803999995</v>
      </c>
      <c r="G82" s="11">
        <f t="shared" si="21"/>
        <v>654.52496189999999</v>
      </c>
      <c r="H82" s="11">
        <f t="shared" si="21"/>
        <v>688.97119983000005</v>
      </c>
      <c r="I82" s="11">
        <f t="shared" si="21"/>
        <v>655.77938524000001</v>
      </c>
      <c r="J82" s="11">
        <f t="shared" si="21"/>
        <v>707.76268790999995</v>
      </c>
      <c r="K82" s="11">
        <f t="shared" si="21"/>
        <v>740.63446395000005</v>
      </c>
      <c r="L82" s="11">
        <f t="shared" si="21"/>
        <v>778.06946909999999</v>
      </c>
      <c r="M82" s="11">
        <f t="shared" si="21"/>
        <v>881.02664372000004</v>
      </c>
      <c r="N82" s="11">
        <f t="shared" si="21"/>
        <v>817.33510446000003</v>
      </c>
      <c r="O82" s="11">
        <f t="shared" si="21"/>
        <v>844.60547392000001</v>
      </c>
      <c r="P82" s="11">
        <f t="shared" si="21"/>
        <v>799.26451763</v>
      </c>
      <c r="Q82" s="11">
        <f t="shared" si="21"/>
        <v>852.31410024000002</v>
      </c>
      <c r="R82" s="11">
        <f t="shared" si="21"/>
        <v>881.68010403999995</v>
      </c>
      <c r="S82" s="11">
        <f t="shared" si="21"/>
        <v>911.01184429</v>
      </c>
      <c r="T82" s="11">
        <f t="shared" si="20"/>
        <v>968.10875437000004</v>
      </c>
      <c r="U82" s="12" cm="1">
        <f t="array" ref="U82">quota_mese*SUMPRODUCT(1/C82:T82)</f>
        <v>206.99799540545385</v>
      </c>
      <c r="V82" s="13">
        <f t="shared" si="19"/>
        <v>200396.57148906091</v>
      </c>
      <c r="W82" s="14">
        <f t="shared" si="15"/>
        <v>0.33597714326040595</v>
      </c>
      <c r="X82" s="13">
        <f t="shared" si="16"/>
        <v>268020.22737047891</v>
      </c>
      <c r="Y82" s="14">
        <f t="shared" si="17"/>
        <v>0.78680151580319269</v>
      </c>
      <c r="Z82" s="6" t="str">
        <f t="shared" si="18"/>
        <v>Il PAC NON conviene</v>
      </c>
    </row>
    <row r="83" spans="1:26" x14ac:dyDescent="0.25">
      <c r="A83" s="7">
        <v>35369</v>
      </c>
      <c r="B83" s="8">
        <v>551.87697142000002</v>
      </c>
      <c r="C83" s="11">
        <f t="shared" si="14"/>
        <v>551.87697142000002</v>
      </c>
      <c r="D83" s="11">
        <f t="shared" si="21"/>
        <v>591.71475138999995</v>
      </c>
      <c r="E83" s="11">
        <f t="shared" si="21"/>
        <v>585.53528803999995</v>
      </c>
      <c r="F83" s="11">
        <f t="shared" si="21"/>
        <v>654.52496189999999</v>
      </c>
      <c r="G83" s="11">
        <f t="shared" si="21"/>
        <v>688.97119983000005</v>
      </c>
      <c r="H83" s="11">
        <f t="shared" si="21"/>
        <v>655.77938524000001</v>
      </c>
      <c r="I83" s="11">
        <f t="shared" si="21"/>
        <v>707.76268790999995</v>
      </c>
      <c r="J83" s="11">
        <f t="shared" si="21"/>
        <v>740.63446395000005</v>
      </c>
      <c r="K83" s="11">
        <f t="shared" si="21"/>
        <v>778.06946909999999</v>
      </c>
      <c r="L83" s="11">
        <f t="shared" si="21"/>
        <v>881.02664372000004</v>
      </c>
      <c r="M83" s="11">
        <f t="shared" si="21"/>
        <v>817.33510446000003</v>
      </c>
      <c r="N83" s="11">
        <f t="shared" si="21"/>
        <v>844.60547392000001</v>
      </c>
      <c r="O83" s="11">
        <f t="shared" si="21"/>
        <v>799.26451763</v>
      </c>
      <c r="P83" s="11">
        <f t="shared" si="21"/>
        <v>852.31410024000002</v>
      </c>
      <c r="Q83" s="11">
        <f t="shared" si="21"/>
        <v>881.68010403999995</v>
      </c>
      <c r="R83" s="11">
        <f t="shared" si="21"/>
        <v>911.01184429</v>
      </c>
      <c r="S83" s="11">
        <f t="shared" si="21"/>
        <v>968.10875437000004</v>
      </c>
      <c r="T83" s="11">
        <f t="shared" si="20"/>
        <v>1035.2729830999999</v>
      </c>
      <c r="U83" s="12" cm="1">
        <f t="array" ref="U83">quota_mese*SUMPRODUCT(1/C83:T83)</f>
        <v>199.66688569066062</v>
      </c>
      <c r="V83" s="13">
        <f t="shared" si="19"/>
        <v>206709.73237525692</v>
      </c>
      <c r="W83" s="14">
        <f t="shared" si="15"/>
        <v>0.37806488250171277</v>
      </c>
      <c r="X83" s="13">
        <f t="shared" si="16"/>
        <v>281386.89509988175</v>
      </c>
      <c r="Y83" s="14">
        <f t="shared" si="17"/>
        <v>0.8759126339992116</v>
      </c>
      <c r="Z83" s="6" t="str">
        <f t="shared" si="18"/>
        <v>Il PAC NON conviene</v>
      </c>
    </row>
    <row r="84" spans="1:26" x14ac:dyDescent="0.25">
      <c r="A84" s="7">
        <v>35398</v>
      </c>
      <c r="B84" s="8">
        <v>591.71475138999995</v>
      </c>
      <c r="C84" s="11">
        <f t="shared" si="14"/>
        <v>591.71475138999995</v>
      </c>
      <c r="D84" s="11">
        <f t="shared" si="21"/>
        <v>585.53528803999995</v>
      </c>
      <c r="E84" s="11">
        <f t="shared" si="21"/>
        <v>654.52496189999999</v>
      </c>
      <c r="F84" s="11">
        <f t="shared" si="21"/>
        <v>688.97119983000005</v>
      </c>
      <c r="G84" s="11">
        <f t="shared" si="21"/>
        <v>655.77938524000001</v>
      </c>
      <c r="H84" s="11">
        <f t="shared" si="21"/>
        <v>707.76268790999995</v>
      </c>
      <c r="I84" s="11">
        <f t="shared" si="21"/>
        <v>740.63446395000005</v>
      </c>
      <c r="J84" s="11">
        <f t="shared" si="21"/>
        <v>778.06946909999999</v>
      </c>
      <c r="K84" s="11">
        <f t="shared" si="21"/>
        <v>881.02664372000004</v>
      </c>
      <c r="L84" s="11">
        <f t="shared" si="21"/>
        <v>817.33510446000003</v>
      </c>
      <c r="M84" s="11">
        <f t="shared" si="21"/>
        <v>844.60547392000001</v>
      </c>
      <c r="N84" s="11">
        <f t="shared" si="21"/>
        <v>799.26451763</v>
      </c>
      <c r="O84" s="11">
        <f t="shared" si="21"/>
        <v>852.31410024000002</v>
      </c>
      <c r="P84" s="11">
        <f t="shared" si="21"/>
        <v>881.68010403999995</v>
      </c>
      <c r="Q84" s="11">
        <f t="shared" si="21"/>
        <v>911.01184429</v>
      </c>
      <c r="R84" s="11">
        <f t="shared" si="21"/>
        <v>968.10875437000004</v>
      </c>
      <c r="S84" s="11">
        <f t="shared" si="21"/>
        <v>1035.2729830999999</v>
      </c>
      <c r="T84" s="11">
        <f t="shared" si="20"/>
        <v>1017.9132415399999</v>
      </c>
      <c r="U84" s="12" cm="1">
        <f t="array" ref="U84">quota_mese*SUMPRODUCT(1/C84:T84)</f>
        <v>192.75358517906486</v>
      </c>
      <c r="V84" s="13">
        <f t="shared" si="19"/>
        <v>196206.42670807839</v>
      </c>
      <c r="W84" s="14">
        <f t="shared" si="15"/>
        <v>0.30804284472052257</v>
      </c>
      <c r="X84" s="13">
        <f t="shared" si="16"/>
        <v>258041.54091531815</v>
      </c>
      <c r="Y84" s="14">
        <f t="shared" si="17"/>
        <v>0.72027693943545446</v>
      </c>
      <c r="Z84" s="6" t="str">
        <f t="shared" si="18"/>
        <v>Il PAC NON conviene</v>
      </c>
    </row>
    <row r="85" spans="1:26" x14ac:dyDescent="0.25">
      <c r="A85" s="7">
        <v>35430</v>
      </c>
      <c r="B85" s="8">
        <v>585.53528803999995</v>
      </c>
      <c r="C85" s="11">
        <f t="shared" si="14"/>
        <v>585.53528803999995</v>
      </c>
      <c r="D85" s="11">
        <f t="shared" si="21"/>
        <v>654.52496189999999</v>
      </c>
      <c r="E85" s="11">
        <f t="shared" si="21"/>
        <v>688.97119983000005</v>
      </c>
      <c r="F85" s="11">
        <f t="shared" si="21"/>
        <v>655.77938524000001</v>
      </c>
      <c r="G85" s="11">
        <f t="shared" si="21"/>
        <v>707.76268790999995</v>
      </c>
      <c r="H85" s="11">
        <f t="shared" si="21"/>
        <v>740.63446395000005</v>
      </c>
      <c r="I85" s="11">
        <f t="shared" si="21"/>
        <v>778.06946909999999</v>
      </c>
      <c r="J85" s="11">
        <f t="shared" si="21"/>
        <v>881.02664372000004</v>
      </c>
      <c r="K85" s="11">
        <f t="shared" si="21"/>
        <v>817.33510446000003</v>
      </c>
      <c r="L85" s="11">
        <f t="shared" si="21"/>
        <v>844.60547392000001</v>
      </c>
      <c r="M85" s="11">
        <f t="shared" si="21"/>
        <v>799.26451763</v>
      </c>
      <c r="N85" s="11">
        <f t="shared" si="21"/>
        <v>852.31410024000002</v>
      </c>
      <c r="O85" s="11">
        <f t="shared" si="21"/>
        <v>881.68010403999995</v>
      </c>
      <c r="P85" s="11">
        <f t="shared" si="21"/>
        <v>911.01184429</v>
      </c>
      <c r="Q85" s="11">
        <f t="shared" si="21"/>
        <v>968.10875437000004</v>
      </c>
      <c r="R85" s="11">
        <f t="shared" si="21"/>
        <v>1035.2729830999999</v>
      </c>
      <c r="S85" s="11">
        <f t="shared" si="21"/>
        <v>1017.9132415399999</v>
      </c>
      <c r="T85" s="11">
        <f t="shared" si="20"/>
        <v>990.35569077000002</v>
      </c>
      <c r="U85" s="12" cm="1">
        <f t="array" ref="U85">quota_mese*SUMPRODUCT(1/C85:T85)</f>
        <v>187.08470792195752</v>
      </c>
      <c r="V85" s="13">
        <f t="shared" si="19"/>
        <v>185280.40514655394</v>
      </c>
      <c r="W85" s="14">
        <f t="shared" si="15"/>
        <v>0.23520270097702634</v>
      </c>
      <c r="X85" s="13">
        <f t="shared" si="16"/>
        <v>253705.21068467494</v>
      </c>
      <c r="Y85" s="14">
        <f t="shared" si="17"/>
        <v>0.69136807123116628</v>
      </c>
      <c r="Z85" s="6" t="str">
        <f t="shared" si="18"/>
        <v>Il PAC NON conviene</v>
      </c>
    </row>
    <row r="86" spans="1:26" x14ac:dyDescent="0.25">
      <c r="A86" s="7">
        <v>35461</v>
      </c>
      <c r="B86" s="8">
        <v>654.52496189999999</v>
      </c>
      <c r="C86" s="11">
        <f t="shared" si="14"/>
        <v>654.52496189999999</v>
      </c>
      <c r="D86" s="11">
        <f t="shared" si="21"/>
        <v>688.97119983000005</v>
      </c>
      <c r="E86" s="11">
        <f t="shared" si="21"/>
        <v>655.77938524000001</v>
      </c>
      <c r="F86" s="11">
        <f t="shared" si="21"/>
        <v>707.76268790999995</v>
      </c>
      <c r="G86" s="11">
        <f t="shared" si="21"/>
        <v>740.63446395000005</v>
      </c>
      <c r="H86" s="11">
        <f t="shared" si="21"/>
        <v>778.06946909999999</v>
      </c>
      <c r="I86" s="11">
        <f t="shared" si="21"/>
        <v>881.02664372000004</v>
      </c>
      <c r="J86" s="11">
        <f t="shared" si="21"/>
        <v>817.33510446000003</v>
      </c>
      <c r="K86" s="11">
        <f t="shared" si="21"/>
        <v>844.60547392000001</v>
      </c>
      <c r="L86" s="11">
        <f t="shared" si="21"/>
        <v>799.26451763</v>
      </c>
      <c r="M86" s="11">
        <f t="shared" si="21"/>
        <v>852.31410024000002</v>
      </c>
      <c r="N86" s="11">
        <f t="shared" si="21"/>
        <v>881.68010403999995</v>
      </c>
      <c r="O86" s="11">
        <f t="shared" si="21"/>
        <v>911.01184429</v>
      </c>
      <c r="P86" s="11">
        <f t="shared" si="21"/>
        <v>968.10875437000004</v>
      </c>
      <c r="Q86" s="11">
        <f t="shared" si="21"/>
        <v>1035.2729830999999</v>
      </c>
      <c r="R86" s="11">
        <f t="shared" si="21"/>
        <v>1017.9132415399999</v>
      </c>
      <c r="S86" s="11">
        <f t="shared" si="21"/>
        <v>990.35569077000002</v>
      </c>
      <c r="T86" s="11">
        <f t="shared" si="20"/>
        <v>1041.30669678</v>
      </c>
      <c r="U86" s="12" cm="1">
        <f t="array" ref="U86">quota_mese*SUMPRODUCT(1/C86:T86)</f>
        <v>180.85548179096247</v>
      </c>
      <c r="V86" s="13">
        <f t="shared" si="19"/>
        <v>188326.02433830258</v>
      </c>
      <c r="W86" s="14">
        <f t="shared" si="15"/>
        <v>0.25550682892201726</v>
      </c>
      <c r="X86" s="13">
        <f t="shared" si="16"/>
        <v>238640.25607760399</v>
      </c>
      <c r="Y86" s="14">
        <f t="shared" si="17"/>
        <v>0.5909350405173599</v>
      </c>
      <c r="Z86" s="6" t="str">
        <f t="shared" si="18"/>
        <v>Il PAC NON conviene</v>
      </c>
    </row>
    <row r="87" spans="1:26" x14ac:dyDescent="0.25">
      <c r="A87" s="7">
        <v>35489</v>
      </c>
      <c r="B87" s="8">
        <v>688.97119983000005</v>
      </c>
      <c r="C87" s="11">
        <f t="shared" si="14"/>
        <v>688.97119983000005</v>
      </c>
      <c r="D87" s="11">
        <f t="shared" si="21"/>
        <v>655.77938524000001</v>
      </c>
      <c r="E87" s="11">
        <f t="shared" si="21"/>
        <v>707.76268790999995</v>
      </c>
      <c r="F87" s="11">
        <f t="shared" si="21"/>
        <v>740.63446395000005</v>
      </c>
      <c r="G87" s="11">
        <f t="shared" si="21"/>
        <v>778.06946909999999</v>
      </c>
      <c r="H87" s="11">
        <f t="shared" si="21"/>
        <v>881.02664372000004</v>
      </c>
      <c r="I87" s="11">
        <f t="shared" si="21"/>
        <v>817.33510446000003</v>
      </c>
      <c r="J87" s="11">
        <f t="shared" si="21"/>
        <v>844.60547392000001</v>
      </c>
      <c r="K87" s="11">
        <f t="shared" si="21"/>
        <v>799.26451763</v>
      </c>
      <c r="L87" s="11">
        <f t="shared" si="21"/>
        <v>852.31410024000002</v>
      </c>
      <c r="M87" s="11">
        <f t="shared" si="21"/>
        <v>881.68010403999995</v>
      </c>
      <c r="N87" s="11">
        <f t="shared" si="21"/>
        <v>911.01184429</v>
      </c>
      <c r="O87" s="11">
        <f t="shared" si="21"/>
        <v>968.10875437000004</v>
      </c>
      <c r="P87" s="11">
        <f t="shared" si="21"/>
        <v>1035.2729830999999</v>
      </c>
      <c r="Q87" s="11">
        <f t="shared" si="21"/>
        <v>1017.9132415399999</v>
      </c>
      <c r="R87" s="11">
        <f t="shared" si="21"/>
        <v>990.35569077000002</v>
      </c>
      <c r="S87" s="11">
        <f t="shared" si="21"/>
        <v>1041.30669678</v>
      </c>
      <c r="T87" s="11">
        <f t="shared" si="20"/>
        <v>1015.64502758</v>
      </c>
      <c r="U87" s="12" cm="1">
        <f t="array" ref="U87">quota_mese*SUMPRODUCT(1/C87:T87)</f>
        <v>176.32856810472006</v>
      </c>
      <c r="V87" s="13">
        <f t="shared" si="19"/>
        <v>179087.23341586033</v>
      </c>
      <c r="W87" s="14">
        <f t="shared" si="15"/>
        <v>0.19391488943906898</v>
      </c>
      <c r="X87" s="13">
        <f t="shared" si="16"/>
        <v>221122.09360070602</v>
      </c>
      <c r="Y87" s="14">
        <f t="shared" si="17"/>
        <v>0.47414729067137351</v>
      </c>
      <c r="Z87" s="6" t="str">
        <f t="shared" si="18"/>
        <v>Il PAC NON conviene</v>
      </c>
    </row>
    <row r="88" spans="1:26" x14ac:dyDescent="0.25">
      <c r="A88" s="7">
        <v>35520</v>
      </c>
      <c r="B88" s="8">
        <v>655.77938524000001</v>
      </c>
      <c r="C88" s="11">
        <f t="shared" si="14"/>
        <v>655.77938524000001</v>
      </c>
      <c r="D88" s="11">
        <f t="shared" si="21"/>
        <v>707.76268790999995</v>
      </c>
      <c r="E88" s="11">
        <f t="shared" si="21"/>
        <v>740.63446395000005</v>
      </c>
      <c r="F88" s="11">
        <f t="shared" si="21"/>
        <v>778.06946909999999</v>
      </c>
      <c r="G88" s="11">
        <f t="shared" si="21"/>
        <v>881.02664372000004</v>
      </c>
      <c r="H88" s="11">
        <f t="shared" si="21"/>
        <v>817.33510446000003</v>
      </c>
      <c r="I88" s="11">
        <f t="shared" si="21"/>
        <v>844.60547392000001</v>
      </c>
      <c r="J88" s="11">
        <f t="shared" si="21"/>
        <v>799.26451763</v>
      </c>
      <c r="K88" s="11">
        <f t="shared" si="21"/>
        <v>852.31410024000002</v>
      </c>
      <c r="L88" s="11">
        <f t="shared" si="21"/>
        <v>881.68010403999995</v>
      </c>
      <c r="M88" s="11">
        <f t="shared" si="21"/>
        <v>911.01184429</v>
      </c>
      <c r="N88" s="11">
        <f t="shared" si="21"/>
        <v>968.10875437000004</v>
      </c>
      <c r="O88" s="11">
        <f t="shared" si="21"/>
        <v>1035.2729830999999</v>
      </c>
      <c r="P88" s="11">
        <f t="shared" si="21"/>
        <v>1017.9132415399999</v>
      </c>
      <c r="Q88" s="11">
        <f t="shared" si="21"/>
        <v>990.35569077000002</v>
      </c>
      <c r="R88" s="11">
        <f t="shared" si="21"/>
        <v>1041.30669678</v>
      </c>
      <c r="S88" s="11">
        <f t="shared" si="21"/>
        <v>1015.64502758</v>
      </c>
      <c r="T88" s="11">
        <f t="shared" si="20"/>
        <v>864.41308720999996</v>
      </c>
      <c r="U88" s="12" cm="1">
        <f t="array" ref="U88">quota_mese*SUMPRODUCT(1/C88:T88)</f>
        <v>173.87369163465564</v>
      </c>
      <c r="V88" s="13">
        <f t="shared" si="19"/>
        <v>150298.69457051222</v>
      </c>
      <c r="W88" s="14">
        <f t="shared" si="15"/>
        <v>1.9912971367481713E-3</v>
      </c>
      <c r="X88" s="13">
        <f t="shared" si="16"/>
        <v>197721.92600114553</v>
      </c>
      <c r="Y88" s="14">
        <f t="shared" si="17"/>
        <v>0.31814617334097028</v>
      </c>
      <c r="Z88" s="6" t="str">
        <f t="shared" si="18"/>
        <v>Il PAC NON conviene</v>
      </c>
    </row>
    <row r="89" spans="1:26" x14ac:dyDescent="0.25">
      <c r="A89" s="7">
        <v>35550</v>
      </c>
      <c r="B89" s="8">
        <v>707.76268790999995</v>
      </c>
      <c r="C89" s="11">
        <f t="shared" si="14"/>
        <v>707.76268790999995</v>
      </c>
      <c r="D89" s="11">
        <f t="shared" si="21"/>
        <v>740.63446395000005</v>
      </c>
      <c r="E89" s="11">
        <f t="shared" si="21"/>
        <v>778.06946909999999</v>
      </c>
      <c r="F89" s="11">
        <f t="shared" si="21"/>
        <v>881.02664372000004</v>
      </c>
      <c r="G89" s="11">
        <f t="shared" si="21"/>
        <v>817.33510446000003</v>
      </c>
      <c r="H89" s="11">
        <f t="shared" si="21"/>
        <v>844.60547392000001</v>
      </c>
      <c r="I89" s="11">
        <f t="shared" si="21"/>
        <v>799.26451763</v>
      </c>
      <c r="J89" s="11">
        <f t="shared" si="21"/>
        <v>852.31410024000002</v>
      </c>
      <c r="K89" s="11">
        <f t="shared" si="21"/>
        <v>881.68010403999995</v>
      </c>
      <c r="L89" s="11">
        <f t="shared" si="21"/>
        <v>911.01184429</v>
      </c>
      <c r="M89" s="11">
        <f t="shared" si="21"/>
        <v>968.10875437000004</v>
      </c>
      <c r="N89" s="11">
        <f t="shared" si="21"/>
        <v>1035.2729830999999</v>
      </c>
      <c r="O89" s="11">
        <f t="shared" si="21"/>
        <v>1017.9132415399999</v>
      </c>
      <c r="P89" s="11">
        <f t="shared" si="21"/>
        <v>990.35569077000002</v>
      </c>
      <c r="Q89" s="11">
        <f t="shared" si="21"/>
        <v>1041.30669678</v>
      </c>
      <c r="R89" s="11">
        <f t="shared" si="21"/>
        <v>1015.64502758</v>
      </c>
      <c r="S89" s="11">
        <f t="shared" si="21"/>
        <v>864.41308720999996</v>
      </c>
      <c r="T89" s="11">
        <f t="shared" si="20"/>
        <v>869.61664088999999</v>
      </c>
      <c r="U89" s="12" cm="1">
        <f t="array" ref="U89">quota_mese*SUMPRODUCT(1/C89:T89)</f>
        <v>170.74893266034212</v>
      </c>
      <c r="V89" s="13">
        <f t="shared" si="19"/>
        <v>148486.11325563953</v>
      </c>
      <c r="W89" s="14">
        <f t="shared" si="15"/>
        <v>-1.009257829573651E-2</v>
      </c>
      <c r="X89" s="13">
        <f t="shared" si="16"/>
        <v>184302.589500292</v>
      </c>
      <c r="Y89" s="14">
        <f t="shared" si="17"/>
        <v>0.22868393000194676</v>
      </c>
      <c r="Z89" s="6" t="str">
        <f t="shared" si="18"/>
        <v>Il PAC NON conviene</v>
      </c>
    </row>
    <row r="90" spans="1:26" x14ac:dyDescent="0.25">
      <c r="A90" s="7">
        <v>35580</v>
      </c>
      <c r="B90" s="8">
        <v>740.63446395000005</v>
      </c>
      <c r="C90" s="11">
        <f t="shared" si="14"/>
        <v>740.63446395000005</v>
      </c>
      <c r="D90" s="11">
        <f t="shared" si="21"/>
        <v>778.06946909999999</v>
      </c>
      <c r="E90" s="11">
        <f t="shared" si="21"/>
        <v>881.02664372000004</v>
      </c>
      <c r="F90" s="11">
        <f t="shared" si="21"/>
        <v>817.33510446000003</v>
      </c>
      <c r="G90" s="11">
        <f t="shared" si="21"/>
        <v>844.60547392000001</v>
      </c>
      <c r="H90" s="11">
        <f t="shared" si="21"/>
        <v>799.26451763</v>
      </c>
      <c r="I90" s="11">
        <f t="shared" si="21"/>
        <v>852.31410024000002</v>
      </c>
      <c r="J90" s="11">
        <f t="shared" si="21"/>
        <v>881.68010403999995</v>
      </c>
      <c r="K90" s="11">
        <f t="shared" si="21"/>
        <v>911.01184429</v>
      </c>
      <c r="L90" s="11">
        <f t="shared" si="21"/>
        <v>968.10875437000004</v>
      </c>
      <c r="M90" s="11">
        <f t="shared" si="21"/>
        <v>1035.2729830999999</v>
      </c>
      <c r="N90" s="11">
        <f t="shared" si="21"/>
        <v>1017.9132415399999</v>
      </c>
      <c r="O90" s="11">
        <f t="shared" si="21"/>
        <v>990.35569077000002</v>
      </c>
      <c r="P90" s="11">
        <f t="shared" si="21"/>
        <v>1041.30669678</v>
      </c>
      <c r="Q90" s="11">
        <f t="shared" si="21"/>
        <v>1015.64502758</v>
      </c>
      <c r="R90" s="11">
        <f t="shared" si="21"/>
        <v>864.41308720999996</v>
      </c>
      <c r="S90" s="11">
        <f t="shared" si="21"/>
        <v>869.61664088999999</v>
      </c>
      <c r="T90" s="11">
        <f t="shared" si="20"/>
        <v>927.33318674999998</v>
      </c>
      <c r="U90" s="12" cm="1">
        <f t="array" ref="U90">quota_mese*SUMPRODUCT(1/C90:T90)</f>
        <v>167.96108347096572</v>
      </c>
      <c r="V90" s="13">
        <f t="shared" si="19"/>
        <v>155755.8867851134</v>
      </c>
      <c r="W90" s="14">
        <f t="shared" si="15"/>
        <v>3.837257856742271E-2</v>
      </c>
      <c r="X90" s="13">
        <f t="shared" si="16"/>
        <v>187811.91638131841</v>
      </c>
      <c r="Y90" s="14">
        <f t="shared" si="17"/>
        <v>0.25207944254212267</v>
      </c>
      <c r="Z90" s="6" t="str">
        <f t="shared" si="18"/>
        <v>Il PAC NON conviene</v>
      </c>
    </row>
    <row r="91" spans="1:26" x14ac:dyDescent="0.25">
      <c r="A91" s="7">
        <v>35611</v>
      </c>
      <c r="B91" s="8">
        <v>778.06946909999999</v>
      </c>
      <c r="C91" s="11">
        <f t="shared" si="14"/>
        <v>778.06946909999999</v>
      </c>
      <c r="D91" s="11">
        <f t="shared" si="21"/>
        <v>881.02664372000004</v>
      </c>
      <c r="E91" s="11">
        <f t="shared" si="21"/>
        <v>817.33510446000003</v>
      </c>
      <c r="F91" s="11">
        <f t="shared" si="21"/>
        <v>844.60547392000001</v>
      </c>
      <c r="G91" s="11">
        <f t="shared" si="21"/>
        <v>799.26451763</v>
      </c>
      <c r="H91" s="11">
        <f t="shared" si="21"/>
        <v>852.31410024000002</v>
      </c>
      <c r="I91" s="11">
        <f t="shared" si="21"/>
        <v>881.68010403999995</v>
      </c>
      <c r="J91" s="11">
        <f t="shared" si="21"/>
        <v>911.01184429</v>
      </c>
      <c r="K91" s="11">
        <f t="shared" si="21"/>
        <v>968.10875437000004</v>
      </c>
      <c r="L91" s="11">
        <f t="shared" si="21"/>
        <v>1035.2729830999999</v>
      </c>
      <c r="M91" s="11">
        <f t="shared" si="21"/>
        <v>1017.9132415399999</v>
      </c>
      <c r="N91" s="11">
        <f t="shared" si="21"/>
        <v>990.35569077000002</v>
      </c>
      <c r="O91" s="11">
        <f t="shared" si="21"/>
        <v>1041.30669678</v>
      </c>
      <c r="P91" s="11">
        <f t="shared" si="21"/>
        <v>1015.64502758</v>
      </c>
      <c r="Q91" s="11">
        <f t="shared" si="21"/>
        <v>864.41308720999996</v>
      </c>
      <c r="R91" s="11">
        <f t="shared" si="21"/>
        <v>869.61664088999999</v>
      </c>
      <c r="S91" s="11">
        <f t="shared" si="21"/>
        <v>927.33318674999998</v>
      </c>
      <c r="T91" s="11">
        <f t="shared" si="20"/>
        <v>1011.77222828</v>
      </c>
      <c r="U91" s="12" cm="1">
        <f t="array" ref="U91">quota_mese*SUMPRODUCT(1/C91:T91)</f>
        <v>164.94584203228396</v>
      </c>
      <c r="V91" s="13">
        <f t="shared" si="19"/>
        <v>166887.62213852484</v>
      </c>
      <c r="W91" s="14">
        <f t="shared" si="15"/>
        <v>0.11258414759016566</v>
      </c>
      <c r="X91" s="13">
        <f t="shared" si="16"/>
        <v>195054.34960396137</v>
      </c>
      <c r="Y91" s="14">
        <f t="shared" si="17"/>
        <v>0.30036233069307583</v>
      </c>
      <c r="Z91" s="6" t="str">
        <f t="shared" si="18"/>
        <v>Il PAC NON conviene</v>
      </c>
    </row>
    <row r="92" spans="1:26" x14ac:dyDescent="0.25">
      <c r="A92" s="7">
        <v>35642</v>
      </c>
      <c r="B92" s="8">
        <v>881.02664372000004</v>
      </c>
      <c r="C92" s="11">
        <f t="shared" si="14"/>
        <v>881.02664372000004</v>
      </c>
      <c r="D92" s="11">
        <f t="shared" si="21"/>
        <v>817.33510446000003</v>
      </c>
      <c r="E92" s="11">
        <f t="shared" si="21"/>
        <v>844.60547392000001</v>
      </c>
      <c r="F92" s="11">
        <f t="shared" si="21"/>
        <v>799.26451763</v>
      </c>
      <c r="G92" s="11">
        <f t="shared" si="21"/>
        <v>852.31410024000002</v>
      </c>
      <c r="H92" s="11">
        <f t="shared" si="21"/>
        <v>881.68010403999995</v>
      </c>
      <c r="I92" s="11">
        <f t="shared" si="21"/>
        <v>911.01184429</v>
      </c>
      <c r="J92" s="11">
        <f t="shared" si="21"/>
        <v>968.10875437000004</v>
      </c>
      <c r="K92" s="11">
        <f t="shared" si="21"/>
        <v>1035.2729830999999</v>
      </c>
      <c r="L92" s="11">
        <f t="shared" si="21"/>
        <v>1017.9132415399999</v>
      </c>
      <c r="M92" s="11">
        <f t="shared" si="21"/>
        <v>990.35569077000002</v>
      </c>
      <c r="N92" s="11">
        <f t="shared" si="21"/>
        <v>1041.30669678</v>
      </c>
      <c r="O92" s="11">
        <f t="shared" si="21"/>
        <v>1015.64502758</v>
      </c>
      <c r="P92" s="11">
        <f t="shared" si="21"/>
        <v>864.41308720999996</v>
      </c>
      <c r="Q92" s="11">
        <f t="shared" si="21"/>
        <v>869.61664088999999</v>
      </c>
      <c r="R92" s="11">
        <f t="shared" si="21"/>
        <v>927.33318674999998</v>
      </c>
      <c r="S92" s="11">
        <f t="shared" si="21"/>
        <v>1011.77222828</v>
      </c>
      <c r="T92" s="11">
        <f t="shared" si="20"/>
        <v>1049.4611186499999</v>
      </c>
      <c r="U92" s="12" cm="1">
        <f t="array" ref="U92">quota_mese*SUMPRODUCT(1/C92:T92)</f>
        <v>162.17615621366511</v>
      </c>
      <c r="V92" s="13">
        <f t="shared" si="19"/>
        <v>170197.5703183501</v>
      </c>
      <c r="W92" s="14">
        <f t="shared" si="15"/>
        <v>0.13465046878900067</v>
      </c>
      <c r="X92" s="13">
        <f t="shared" si="16"/>
        <v>178676.96615033306</v>
      </c>
      <c r="Y92" s="14">
        <f t="shared" si="17"/>
        <v>0.19117977433555366</v>
      </c>
      <c r="Z92" s="6" t="str">
        <f t="shared" si="18"/>
        <v>Il PAC NON conviene</v>
      </c>
    </row>
    <row r="93" spans="1:26" x14ac:dyDescent="0.25">
      <c r="A93" s="7">
        <v>35671</v>
      </c>
      <c r="B93" s="8">
        <v>817.33510446000003</v>
      </c>
      <c r="C93" s="11">
        <f t="shared" si="14"/>
        <v>817.33510446000003</v>
      </c>
      <c r="D93" s="11">
        <f t="shared" si="21"/>
        <v>844.60547392000001</v>
      </c>
      <c r="E93" s="11">
        <f t="shared" si="21"/>
        <v>799.26451763</v>
      </c>
      <c r="F93" s="11">
        <f t="shared" si="21"/>
        <v>852.31410024000002</v>
      </c>
      <c r="G93" s="11">
        <f t="shared" si="21"/>
        <v>881.68010403999995</v>
      </c>
      <c r="H93" s="11">
        <f t="shared" si="21"/>
        <v>911.01184429</v>
      </c>
      <c r="I93" s="11">
        <f t="shared" si="21"/>
        <v>968.10875437000004</v>
      </c>
      <c r="J93" s="11">
        <f t="shared" si="21"/>
        <v>1035.2729830999999</v>
      </c>
      <c r="K93" s="11">
        <f t="shared" si="21"/>
        <v>1017.9132415399999</v>
      </c>
      <c r="L93" s="11">
        <f t="shared" si="21"/>
        <v>990.35569077000002</v>
      </c>
      <c r="M93" s="11">
        <f t="shared" si="21"/>
        <v>1041.30669678</v>
      </c>
      <c r="N93" s="11">
        <f t="shared" si="21"/>
        <v>1015.64502758</v>
      </c>
      <c r="O93" s="11">
        <f t="shared" si="21"/>
        <v>864.41308720999996</v>
      </c>
      <c r="P93" s="11">
        <f t="shared" si="21"/>
        <v>869.61664088999999</v>
      </c>
      <c r="Q93" s="11">
        <f t="shared" si="21"/>
        <v>927.33318674999998</v>
      </c>
      <c r="R93" s="11">
        <f t="shared" si="21"/>
        <v>1011.77222828</v>
      </c>
      <c r="S93" s="11">
        <f t="shared" si="21"/>
        <v>1049.4611186499999</v>
      </c>
      <c r="T93" s="11">
        <f t="shared" si="20"/>
        <v>1124.0691237999999</v>
      </c>
      <c r="U93" s="12" cm="1">
        <f t="array" ref="U93">quota_mese*SUMPRODUCT(1/C93:T93)</f>
        <v>160.13103581233813</v>
      </c>
      <c r="V93" s="13">
        <f t="shared" si="19"/>
        <v>179998.35311876133</v>
      </c>
      <c r="W93" s="14">
        <f t="shared" si="15"/>
        <v>0.19998902079174208</v>
      </c>
      <c r="X93" s="13">
        <f t="shared" si="16"/>
        <v>206292.82610025434</v>
      </c>
      <c r="Y93" s="14">
        <f t="shared" si="17"/>
        <v>0.37528550733502897</v>
      </c>
      <c r="Z93" s="6" t="str">
        <f t="shared" si="18"/>
        <v>Il PAC NON conviene</v>
      </c>
    </row>
    <row r="94" spans="1:26" x14ac:dyDescent="0.25">
      <c r="A94" s="7">
        <v>35703</v>
      </c>
      <c r="B94" s="8">
        <v>844.60547392000001</v>
      </c>
      <c r="C94" s="11">
        <f t="shared" si="14"/>
        <v>844.60547392000001</v>
      </c>
      <c r="D94" s="11">
        <f t="shared" si="21"/>
        <v>799.26451763</v>
      </c>
      <c r="E94" s="11">
        <f t="shared" si="21"/>
        <v>852.31410024000002</v>
      </c>
      <c r="F94" s="11">
        <f t="shared" si="21"/>
        <v>881.68010403999995</v>
      </c>
      <c r="G94" s="11">
        <f t="shared" si="21"/>
        <v>911.01184429</v>
      </c>
      <c r="H94" s="11">
        <f t="shared" si="21"/>
        <v>968.10875437000004</v>
      </c>
      <c r="I94" s="11">
        <f t="shared" si="21"/>
        <v>1035.2729830999999</v>
      </c>
      <c r="J94" s="11">
        <f t="shared" si="21"/>
        <v>1017.9132415399999</v>
      </c>
      <c r="K94" s="11">
        <f t="shared" si="21"/>
        <v>990.35569077000002</v>
      </c>
      <c r="L94" s="11">
        <f t="shared" si="21"/>
        <v>1041.30669678</v>
      </c>
      <c r="M94" s="11">
        <f t="shared" si="21"/>
        <v>1015.64502758</v>
      </c>
      <c r="N94" s="11">
        <f t="shared" si="21"/>
        <v>864.41308720999996</v>
      </c>
      <c r="O94" s="11">
        <f t="shared" si="21"/>
        <v>869.61664088999999</v>
      </c>
      <c r="P94" s="11">
        <f t="shared" si="21"/>
        <v>927.33318674999998</v>
      </c>
      <c r="Q94" s="11">
        <f t="shared" si="21"/>
        <v>1011.77222828</v>
      </c>
      <c r="R94" s="11">
        <f t="shared" si="21"/>
        <v>1049.4611186499999</v>
      </c>
      <c r="S94" s="11">
        <f t="shared" si="21"/>
        <v>1124.0691237999999</v>
      </c>
      <c r="T94" s="11">
        <f t="shared" si="20"/>
        <v>1123.9155246800001</v>
      </c>
      <c r="U94" s="12" cm="1">
        <f t="array" ref="U94">quota_mese*SUMPRODUCT(1/C94:T94)</f>
        <v>157.34985421727805</v>
      </c>
      <c r="V94" s="13">
        <f t="shared" si="19"/>
        <v>176847.9439609336</v>
      </c>
      <c r="W94" s="14">
        <f t="shared" si="15"/>
        <v>0.17898629307289071</v>
      </c>
      <c r="X94" s="13">
        <f t="shared" si="16"/>
        <v>199604.8260491956</v>
      </c>
      <c r="Y94" s="14">
        <f t="shared" si="17"/>
        <v>0.3306988403279707</v>
      </c>
      <c r="Z94" s="6" t="str">
        <f t="shared" si="18"/>
        <v>Il PAC NON conviene</v>
      </c>
    </row>
    <row r="95" spans="1:26" x14ac:dyDescent="0.25">
      <c r="A95" s="7">
        <v>35734</v>
      </c>
      <c r="B95" s="8">
        <v>799.26451763</v>
      </c>
      <c r="C95" s="11">
        <f t="shared" si="14"/>
        <v>799.26451763</v>
      </c>
      <c r="D95" s="11">
        <f t="shared" si="21"/>
        <v>852.31410024000002</v>
      </c>
      <c r="E95" s="11">
        <f t="shared" si="21"/>
        <v>881.68010403999995</v>
      </c>
      <c r="F95" s="11">
        <f t="shared" si="21"/>
        <v>911.01184429</v>
      </c>
      <c r="G95" s="11">
        <f t="shared" si="21"/>
        <v>968.10875437000004</v>
      </c>
      <c r="H95" s="11">
        <f t="shared" si="21"/>
        <v>1035.2729830999999</v>
      </c>
      <c r="I95" s="11">
        <f t="shared" si="21"/>
        <v>1017.9132415399999</v>
      </c>
      <c r="J95" s="11">
        <f t="shared" si="21"/>
        <v>990.35569077000002</v>
      </c>
      <c r="K95" s="11">
        <f t="shared" si="21"/>
        <v>1041.30669678</v>
      </c>
      <c r="L95" s="11">
        <f t="shared" si="21"/>
        <v>1015.64502758</v>
      </c>
      <c r="M95" s="11">
        <f t="shared" si="21"/>
        <v>864.41308720999996</v>
      </c>
      <c r="N95" s="11">
        <f t="shared" si="21"/>
        <v>869.61664088999999</v>
      </c>
      <c r="O95" s="11">
        <f t="shared" si="21"/>
        <v>927.33318674999998</v>
      </c>
      <c r="P95" s="11">
        <f t="shared" si="21"/>
        <v>1011.77222828</v>
      </c>
      <c r="Q95" s="11">
        <f t="shared" si="21"/>
        <v>1049.4611186499999</v>
      </c>
      <c r="R95" s="11">
        <f t="shared" si="21"/>
        <v>1124.0691237999999</v>
      </c>
      <c r="S95" s="11">
        <f t="shared" si="21"/>
        <v>1123.9155246800001</v>
      </c>
      <c r="T95" s="11">
        <f t="shared" si="20"/>
        <v>1197.5145536</v>
      </c>
      <c r="U95" s="12" cm="1">
        <f t="array" ref="U95">quota_mese*SUMPRODUCT(1/C95:T95)</f>
        <v>154.44217231026369</v>
      </c>
      <c r="V95" s="13">
        <f t="shared" si="19"/>
        <v>184946.74903113971</v>
      </c>
      <c r="W95" s="14">
        <f t="shared" si="15"/>
        <v>0.23297832687426467</v>
      </c>
      <c r="X95" s="13">
        <f t="shared" si="16"/>
        <v>224740.59473156047</v>
      </c>
      <c r="Y95" s="14">
        <f t="shared" si="17"/>
        <v>0.49827063154373641</v>
      </c>
      <c r="Z95" s="6" t="str">
        <f t="shared" si="18"/>
        <v>Il PAC NON conviene</v>
      </c>
    </row>
    <row r="96" spans="1:26" x14ac:dyDescent="0.25">
      <c r="A96" s="7">
        <v>35762</v>
      </c>
      <c r="B96" s="8">
        <v>852.31410024000002</v>
      </c>
      <c r="C96" s="11">
        <f t="shared" si="14"/>
        <v>852.31410024000002</v>
      </c>
      <c r="D96" s="11">
        <f t="shared" si="21"/>
        <v>881.68010403999995</v>
      </c>
      <c r="E96" s="11">
        <f t="shared" si="21"/>
        <v>911.01184429</v>
      </c>
      <c r="F96" s="11">
        <f t="shared" si="21"/>
        <v>968.10875437000004</v>
      </c>
      <c r="G96" s="11">
        <f t="shared" si="21"/>
        <v>1035.2729830999999</v>
      </c>
      <c r="H96" s="11">
        <f t="shared" si="21"/>
        <v>1017.9132415399999</v>
      </c>
      <c r="I96" s="11">
        <f t="shared" si="21"/>
        <v>990.35569077000002</v>
      </c>
      <c r="J96" s="11">
        <f t="shared" si="21"/>
        <v>1041.30669678</v>
      </c>
      <c r="K96" s="11">
        <f t="shared" si="21"/>
        <v>1015.64502758</v>
      </c>
      <c r="L96" s="11">
        <f t="shared" si="21"/>
        <v>864.41308720999996</v>
      </c>
      <c r="M96" s="11">
        <f t="shared" si="21"/>
        <v>869.61664088999999</v>
      </c>
      <c r="N96" s="11">
        <f t="shared" si="21"/>
        <v>927.33318674999998</v>
      </c>
      <c r="O96" s="11">
        <f t="shared" si="21"/>
        <v>1011.77222828</v>
      </c>
      <c r="P96" s="11">
        <f t="shared" si="21"/>
        <v>1049.4611186499999</v>
      </c>
      <c r="Q96" s="11">
        <f t="shared" si="21"/>
        <v>1124.0691237999999</v>
      </c>
      <c r="R96" s="11">
        <f t="shared" si="21"/>
        <v>1123.9155246800001</v>
      </c>
      <c r="S96" s="11">
        <f t="shared" ref="S96:T111" si="22">R97</f>
        <v>1197.5145536</v>
      </c>
      <c r="T96" s="11">
        <f t="shared" si="22"/>
        <v>1259.9604559100001</v>
      </c>
      <c r="U96" s="12" cm="1">
        <f t="array" ref="U96">quota_mese*SUMPRODUCT(1/C96:T96)</f>
        <v>150.62988442558745</v>
      </c>
      <c r="V96" s="13">
        <f t="shared" si="19"/>
        <v>189787.69785453379</v>
      </c>
      <c r="W96" s="14">
        <f t="shared" si="15"/>
        <v>0.26525131903022525</v>
      </c>
      <c r="X96" s="13">
        <f t="shared" si="16"/>
        <v>221742.27592067508</v>
      </c>
      <c r="Y96" s="14">
        <f t="shared" si="17"/>
        <v>0.4782818394711672</v>
      </c>
      <c r="Z96" s="6" t="str">
        <f t="shared" si="18"/>
        <v>Il PAC NON conviene</v>
      </c>
    </row>
    <row r="97" spans="1:26" x14ac:dyDescent="0.25">
      <c r="A97" s="7">
        <v>35795</v>
      </c>
      <c r="B97" s="8">
        <v>881.68010403999995</v>
      </c>
      <c r="C97" s="11">
        <f t="shared" si="14"/>
        <v>881.68010403999995</v>
      </c>
      <c r="D97" s="11">
        <f t="shared" ref="D97:S112" si="23">C98</f>
        <v>911.01184429</v>
      </c>
      <c r="E97" s="11">
        <f t="shared" si="23"/>
        <v>968.10875437000004</v>
      </c>
      <c r="F97" s="11">
        <f t="shared" si="23"/>
        <v>1035.2729830999999</v>
      </c>
      <c r="G97" s="11">
        <f t="shared" si="23"/>
        <v>1017.9132415399999</v>
      </c>
      <c r="H97" s="11">
        <f t="shared" si="23"/>
        <v>990.35569077000002</v>
      </c>
      <c r="I97" s="11">
        <f t="shared" si="23"/>
        <v>1041.30669678</v>
      </c>
      <c r="J97" s="11">
        <f t="shared" si="23"/>
        <v>1015.64502758</v>
      </c>
      <c r="K97" s="11">
        <f t="shared" si="23"/>
        <v>864.41308720999996</v>
      </c>
      <c r="L97" s="11">
        <f t="shared" si="23"/>
        <v>869.61664088999999</v>
      </c>
      <c r="M97" s="11">
        <f t="shared" si="23"/>
        <v>927.33318674999998</v>
      </c>
      <c r="N97" s="11">
        <f t="shared" si="23"/>
        <v>1011.77222828</v>
      </c>
      <c r="O97" s="11">
        <f t="shared" si="23"/>
        <v>1049.4611186499999</v>
      </c>
      <c r="P97" s="11">
        <f t="shared" si="23"/>
        <v>1124.0691237999999</v>
      </c>
      <c r="Q97" s="11">
        <f t="shared" si="23"/>
        <v>1123.9155246800001</v>
      </c>
      <c r="R97" s="11">
        <f t="shared" si="23"/>
        <v>1197.5145536</v>
      </c>
      <c r="S97" s="11">
        <f t="shared" si="23"/>
        <v>1259.9604559100001</v>
      </c>
      <c r="T97" s="11">
        <f t="shared" si="22"/>
        <v>1242.3321191099999</v>
      </c>
      <c r="U97" s="12" cm="1">
        <f t="array" ref="U97">quota_mese*SUMPRODUCT(1/C97:T97)</f>
        <v>147.56039572438718</v>
      </c>
      <c r="V97" s="13">
        <f t="shared" si="19"/>
        <v>183319.01911698809</v>
      </c>
      <c r="W97" s="14">
        <f t="shared" si="15"/>
        <v>0.22212679411325387</v>
      </c>
      <c r="X97" s="13">
        <f t="shared" si="16"/>
        <v>211357.63074681527</v>
      </c>
      <c r="Y97" s="14">
        <f t="shared" si="17"/>
        <v>0.40905087164543508</v>
      </c>
      <c r="Z97" s="6" t="str">
        <f t="shared" si="18"/>
        <v>Il PAC NON conviene</v>
      </c>
    </row>
    <row r="98" spans="1:26" x14ac:dyDescent="0.25">
      <c r="A98" s="7">
        <v>35825</v>
      </c>
      <c r="B98" s="8">
        <v>911.01184429</v>
      </c>
      <c r="C98" s="11">
        <f t="shared" si="14"/>
        <v>911.01184429</v>
      </c>
      <c r="D98" s="11">
        <f t="shared" si="23"/>
        <v>968.10875437000004</v>
      </c>
      <c r="E98" s="11">
        <f t="shared" si="23"/>
        <v>1035.2729830999999</v>
      </c>
      <c r="F98" s="11">
        <f t="shared" si="23"/>
        <v>1017.9132415399999</v>
      </c>
      <c r="G98" s="11">
        <f t="shared" si="23"/>
        <v>990.35569077000002</v>
      </c>
      <c r="H98" s="11">
        <f t="shared" si="23"/>
        <v>1041.30669678</v>
      </c>
      <c r="I98" s="11">
        <f t="shared" si="23"/>
        <v>1015.64502758</v>
      </c>
      <c r="J98" s="11">
        <f t="shared" si="23"/>
        <v>864.41308720999996</v>
      </c>
      <c r="K98" s="11">
        <f t="shared" si="23"/>
        <v>869.61664088999999</v>
      </c>
      <c r="L98" s="11">
        <f t="shared" si="23"/>
        <v>927.33318674999998</v>
      </c>
      <c r="M98" s="11">
        <f t="shared" si="23"/>
        <v>1011.77222828</v>
      </c>
      <c r="N98" s="11">
        <f t="shared" si="23"/>
        <v>1049.4611186499999</v>
      </c>
      <c r="O98" s="11">
        <f t="shared" si="23"/>
        <v>1124.0691237999999</v>
      </c>
      <c r="P98" s="11">
        <f t="shared" si="23"/>
        <v>1123.9155246800001</v>
      </c>
      <c r="Q98" s="11">
        <f t="shared" si="23"/>
        <v>1197.5145536</v>
      </c>
      <c r="R98" s="11">
        <f t="shared" si="23"/>
        <v>1259.9604559100001</v>
      </c>
      <c r="S98" s="11">
        <f t="shared" si="23"/>
        <v>1242.3321191099999</v>
      </c>
      <c r="T98" s="11">
        <f t="shared" si="22"/>
        <v>1329.1147791599999</v>
      </c>
      <c r="U98" s="12" cm="1">
        <f t="array" ref="U98">quota_mese*SUMPRODUCT(1/C98:T98)</f>
        <v>144.37858117066958</v>
      </c>
      <c r="V98" s="13">
        <f t="shared" si="19"/>
        <v>191895.70602808861</v>
      </c>
      <c r="W98" s="14">
        <f t="shared" si="15"/>
        <v>0.27930470685392406</v>
      </c>
      <c r="X98" s="13">
        <f t="shared" si="16"/>
        <v>218841.52014442519</v>
      </c>
      <c r="Y98" s="14">
        <f t="shared" si="17"/>
        <v>0.45894346762950122</v>
      </c>
      <c r="Z98" s="6" t="str">
        <f t="shared" si="18"/>
        <v>Il PAC NON conviene</v>
      </c>
    </row>
    <row r="99" spans="1:26" x14ac:dyDescent="0.25">
      <c r="A99" s="7">
        <v>35853</v>
      </c>
      <c r="B99" s="8">
        <v>968.10875437000004</v>
      </c>
      <c r="C99" s="11">
        <f t="shared" si="14"/>
        <v>968.10875437000004</v>
      </c>
      <c r="D99" s="11">
        <f t="shared" si="23"/>
        <v>1035.2729830999999</v>
      </c>
      <c r="E99" s="11">
        <f t="shared" si="23"/>
        <v>1017.9132415399999</v>
      </c>
      <c r="F99" s="11">
        <f t="shared" si="23"/>
        <v>990.35569077000002</v>
      </c>
      <c r="G99" s="11">
        <f t="shared" si="23"/>
        <v>1041.30669678</v>
      </c>
      <c r="H99" s="11">
        <f t="shared" si="23"/>
        <v>1015.64502758</v>
      </c>
      <c r="I99" s="11">
        <f t="shared" si="23"/>
        <v>864.41308720999996</v>
      </c>
      <c r="J99" s="11">
        <f t="shared" si="23"/>
        <v>869.61664088999999</v>
      </c>
      <c r="K99" s="11">
        <f t="shared" si="23"/>
        <v>927.33318674999998</v>
      </c>
      <c r="L99" s="11">
        <f t="shared" si="23"/>
        <v>1011.77222828</v>
      </c>
      <c r="M99" s="11">
        <f t="shared" si="23"/>
        <v>1049.4611186499999</v>
      </c>
      <c r="N99" s="11">
        <f t="shared" si="23"/>
        <v>1124.0691237999999</v>
      </c>
      <c r="O99" s="11">
        <f t="shared" si="23"/>
        <v>1123.9155246800001</v>
      </c>
      <c r="P99" s="11">
        <f t="shared" si="23"/>
        <v>1197.5145536</v>
      </c>
      <c r="Q99" s="11">
        <f t="shared" si="23"/>
        <v>1259.9604559100001</v>
      </c>
      <c r="R99" s="11">
        <f t="shared" si="23"/>
        <v>1242.3321191099999</v>
      </c>
      <c r="S99" s="11">
        <f t="shared" si="23"/>
        <v>1329.1147791599999</v>
      </c>
      <c r="T99" s="11">
        <f t="shared" si="22"/>
        <v>1242.4908017</v>
      </c>
      <c r="U99" s="12" cm="1">
        <f t="array" ref="U99">quota_mese*SUMPRODUCT(1/C99:T99)</f>
        <v>141.93820085942389</v>
      </c>
      <c r="V99" s="13">
        <f t="shared" si="19"/>
        <v>176356.90897768122</v>
      </c>
      <c r="W99" s="14">
        <f t="shared" si="15"/>
        <v>0.17571272651787484</v>
      </c>
      <c r="X99" s="13">
        <f t="shared" si="16"/>
        <v>192513.10290679403</v>
      </c>
      <c r="Y99" s="14">
        <f t="shared" si="17"/>
        <v>0.28342068604529347</v>
      </c>
      <c r="Z99" s="6" t="str">
        <f t="shared" si="18"/>
        <v>Il PAC NON conviene</v>
      </c>
    </row>
    <row r="100" spans="1:26" x14ac:dyDescent="0.25">
      <c r="A100" s="7">
        <v>35885</v>
      </c>
      <c r="B100" s="8">
        <v>1035.2729830999999</v>
      </c>
      <c r="C100" s="11">
        <f t="shared" si="14"/>
        <v>1035.2729830999999</v>
      </c>
      <c r="D100" s="11">
        <f t="shared" si="23"/>
        <v>1017.9132415399999</v>
      </c>
      <c r="E100" s="11">
        <f t="shared" si="23"/>
        <v>990.35569077000002</v>
      </c>
      <c r="F100" s="11">
        <f t="shared" si="23"/>
        <v>1041.30669678</v>
      </c>
      <c r="G100" s="11">
        <f t="shared" si="23"/>
        <v>1015.64502758</v>
      </c>
      <c r="H100" s="11">
        <f t="shared" si="23"/>
        <v>864.41308720999996</v>
      </c>
      <c r="I100" s="11">
        <f t="shared" si="23"/>
        <v>869.61664088999999</v>
      </c>
      <c r="J100" s="11">
        <f t="shared" si="23"/>
        <v>927.33318674999998</v>
      </c>
      <c r="K100" s="11">
        <f t="shared" si="23"/>
        <v>1011.77222828</v>
      </c>
      <c r="L100" s="11">
        <f t="shared" si="23"/>
        <v>1049.4611186499999</v>
      </c>
      <c r="M100" s="11">
        <f t="shared" si="23"/>
        <v>1124.0691237999999</v>
      </c>
      <c r="N100" s="11">
        <f t="shared" si="23"/>
        <v>1123.9155246800001</v>
      </c>
      <c r="O100" s="11">
        <f t="shared" si="23"/>
        <v>1197.5145536</v>
      </c>
      <c r="P100" s="11">
        <f t="shared" si="23"/>
        <v>1259.9604559100001</v>
      </c>
      <c r="Q100" s="11">
        <f t="shared" si="23"/>
        <v>1242.3321191099999</v>
      </c>
      <c r="R100" s="11">
        <f t="shared" si="23"/>
        <v>1329.1147791599999</v>
      </c>
      <c r="S100" s="11">
        <f t="shared" si="23"/>
        <v>1242.4908017</v>
      </c>
      <c r="T100" s="11">
        <f t="shared" si="22"/>
        <v>1248.8512044500001</v>
      </c>
      <c r="U100" s="12" cm="1">
        <f t="array" ref="U100">quota_mese*SUMPRODUCT(1/C100:T100)</f>
        <v>140.00315173266335</v>
      </c>
      <c r="V100" s="13">
        <f t="shared" si="19"/>
        <v>174843.10466813276</v>
      </c>
      <c r="W100" s="14">
        <f t="shared" si="15"/>
        <v>0.16562069778755162</v>
      </c>
      <c r="X100" s="13">
        <f t="shared" si="16"/>
        <v>180945.20356029179</v>
      </c>
      <c r="Y100" s="14">
        <f t="shared" si="17"/>
        <v>0.20630135706861186</v>
      </c>
      <c r="Z100" s="6" t="str">
        <f t="shared" si="18"/>
        <v>Il PAC NON conviene</v>
      </c>
    </row>
    <row r="101" spans="1:26" x14ac:dyDescent="0.25">
      <c r="A101" s="7">
        <v>35915</v>
      </c>
      <c r="B101" s="8">
        <v>1017.9132415399999</v>
      </c>
      <c r="C101" s="11">
        <f t="shared" si="14"/>
        <v>1017.9132415399999</v>
      </c>
      <c r="D101" s="11">
        <f t="shared" si="23"/>
        <v>990.35569077000002</v>
      </c>
      <c r="E101" s="11">
        <f t="shared" si="23"/>
        <v>1041.30669678</v>
      </c>
      <c r="F101" s="11">
        <f t="shared" si="23"/>
        <v>1015.64502758</v>
      </c>
      <c r="G101" s="11">
        <f t="shared" si="23"/>
        <v>864.41308720999996</v>
      </c>
      <c r="H101" s="11">
        <f t="shared" si="23"/>
        <v>869.61664088999999</v>
      </c>
      <c r="I101" s="11">
        <f t="shared" si="23"/>
        <v>927.33318674999998</v>
      </c>
      <c r="J101" s="11">
        <f t="shared" si="23"/>
        <v>1011.77222828</v>
      </c>
      <c r="K101" s="11">
        <f t="shared" si="23"/>
        <v>1049.4611186499999</v>
      </c>
      <c r="L101" s="11">
        <f t="shared" si="23"/>
        <v>1124.0691237999999</v>
      </c>
      <c r="M101" s="11">
        <f t="shared" si="23"/>
        <v>1123.9155246800001</v>
      </c>
      <c r="N101" s="11">
        <f t="shared" si="23"/>
        <v>1197.5145536</v>
      </c>
      <c r="O101" s="11">
        <f t="shared" si="23"/>
        <v>1259.9604559100001</v>
      </c>
      <c r="P101" s="11">
        <f t="shared" si="23"/>
        <v>1242.3321191099999</v>
      </c>
      <c r="Q101" s="11">
        <f t="shared" si="23"/>
        <v>1329.1147791599999</v>
      </c>
      <c r="R101" s="11">
        <f t="shared" si="23"/>
        <v>1242.4908017</v>
      </c>
      <c r="S101" s="11">
        <f t="shared" si="23"/>
        <v>1248.8512044500001</v>
      </c>
      <c r="T101" s="11">
        <f t="shared" si="22"/>
        <v>1202.72864654</v>
      </c>
      <c r="U101" s="12" cm="1">
        <f t="array" ref="U101">quota_mese*SUMPRODUCT(1/C101:T101)</f>
        <v>138.88243447802677</v>
      </c>
      <c r="V101" s="13">
        <f t="shared" si="19"/>
        <v>167037.88244793736</v>
      </c>
      <c r="W101" s="14">
        <f t="shared" si="15"/>
        <v>0.11358588298624905</v>
      </c>
      <c r="X101" s="13">
        <f t="shared" si="16"/>
        <v>177234.45340789453</v>
      </c>
      <c r="Y101" s="14">
        <f t="shared" si="17"/>
        <v>0.18156302271929681</v>
      </c>
      <c r="Z101" s="6" t="str">
        <f t="shared" si="18"/>
        <v>Il PAC NON conviene</v>
      </c>
    </row>
    <row r="102" spans="1:26" x14ac:dyDescent="0.25">
      <c r="A102" s="7">
        <v>35944</v>
      </c>
      <c r="B102" s="8">
        <v>990.35569077000002</v>
      </c>
      <c r="C102" s="11">
        <f t="shared" si="14"/>
        <v>990.35569077000002</v>
      </c>
      <c r="D102" s="11">
        <f t="shared" si="23"/>
        <v>1041.30669678</v>
      </c>
      <c r="E102" s="11">
        <f t="shared" si="23"/>
        <v>1015.64502758</v>
      </c>
      <c r="F102" s="11">
        <f t="shared" si="23"/>
        <v>864.41308720999996</v>
      </c>
      <c r="G102" s="11">
        <f t="shared" si="23"/>
        <v>869.61664088999999</v>
      </c>
      <c r="H102" s="11">
        <f t="shared" si="23"/>
        <v>927.33318674999998</v>
      </c>
      <c r="I102" s="11">
        <f t="shared" si="23"/>
        <v>1011.77222828</v>
      </c>
      <c r="J102" s="11">
        <f t="shared" si="23"/>
        <v>1049.4611186499999</v>
      </c>
      <c r="K102" s="11">
        <f t="shared" si="23"/>
        <v>1124.0691237999999</v>
      </c>
      <c r="L102" s="11">
        <f t="shared" si="23"/>
        <v>1123.9155246800001</v>
      </c>
      <c r="M102" s="11">
        <f t="shared" si="23"/>
        <v>1197.5145536</v>
      </c>
      <c r="N102" s="11">
        <f t="shared" si="23"/>
        <v>1259.9604559100001</v>
      </c>
      <c r="O102" s="11">
        <f t="shared" si="23"/>
        <v>1242.3321191099999</v>
      </c>
      <c r="P102" s="11">
        <f t="shared" si="23"/>
        <v>1329.1147791599999</v>
      </c>
      <c r="Q102" s="11">
        <f t="shared" si="23"/>
        <v>1242.4908017</v>
      </c>
      <c r="R102" s="11">
        <f t="shared" si="23"/>
        <v>1248.8512044500001</v>
      </c>
      <c r="S102" s="11">
        <f t="shared" si="23"/>
        <v>1202.72864654</v>
      </c>
      <c r="T102" s="11">
        <f t="shared" si="22"/>
        <v>1303.86484965</v>
      </c>
      <c r="U102" s="12" cm="1">
        <f t="array" ref="U102">quota_mese*SUMPRODUCT(1/C102:T102)</f>
        <v>137.08700663534805</v>
      </c>
      <c r="V102" s="13">
        <f t="shared" si="19"/>
        <v>178742.92929556663</v>
      </c>
      <c r="W102" s="14">
        <f t="shared" si="15"/>
        <v>0.19161952863711096</v>
      </c>
      <c r="X102" s="13">
        <f t="shared" si="16"/>
        <v>197484.3273687225</v>
      </c>
      <c r="Y102" s="14">
        <f t="shared" si="17"/>
        <v>0.31656218245814993</v>
      </c>
      <c r="Z102" s="6" t="str">
        <f t="shared" si="18"/>
        <v>Il PAC NON conviene</v>
      </c>
    </row>
    <row r="103" spans="1:26" x14ac:dyDescent="0.25">
      <c r="A103" s="7">
        <v>35976</v>
      </c>
      <c r="B103" s="8">
        <v>1041.30669678</v>
      </c>
      <c r="C103" s="11">
        <f t="shared" si="14"/>
        <v>1041.30669678</v>
      </c>
      <c r="D103" s="11">
        <f t="shared" si="23"/>
        <v>1015.64502758</v>
      </c>
      <c r="E103" s="11">
        <f t="shared" si="23"/>
        <v>864.41308720999996</v>
      </c>
      <c r="F103" s="11">
        <f t="shared" si="23"/>
        <v>869.61664088999999</v>
      </c>
      <c r="G103" s="11">
        <f t="shared" si="23"/>
        <v>927.33318674999998</v>
      </c>
      <c r="H103" s="11">
        <f t="shared" si="23"/>
        <v>1011.77222828</v>
      </c>
      <c r="I103" s="11">
        <f t="shared" si="23"/>
        <v>1049.4611186499999</v>
      </c>
      <c r="J103" s="11">
        <f t="shared" si="23"/>
        <v>1124.0691237999999</v>
      </c>
      <c r="K103" s="11">
        <f t="shared" si="23"/>
        <v>1123.9155246800001</v>
      </c>
      <c r="L103" s="11">
        <f t="shared" si="23"/>
        <v>1197.5145536</v>
      </c>
      <c r="M103" s="11">
        <f t="shared" si="23"/>
        <v>1259.9604559100001</v>
      </c>
      <c r="N103" s="11">
        <f t="shared" si="23"/>
        <v>1242.3321191099999</v>
      </c>
      <c r="O103" s="11">
        <f t="shared" si="23"/>
        <v>1329.1147791599999</v>
      </c>
      <c r="P103" s="11">
        <f t="shared" si="23"/>
        <v>1242.4908017</v>
      </c>
      <c r="Q103" s="11">
        <f t="shared" si="23"/>
        <v>1248.8512044500001</v>
      </c>
      <c r="R103" s="11">
        <f t="shared" si="23"/>
        <v>1202.72864654</v>
      </c>
      <c r="S103" s="11">
        <f t="shared" si="23"/>
        <v>1303.86484965</v>
      </c>
      <c r="T103" s="11">
        <f t="shared" si="22"/>
        <v>1375.56731698</v>
      </c>
      <c r="U103" s="12" cm="1">
        <f t="array" ref="U103">quota_mese*SUMPRODUCT(1/C103:T103)</f>
        <v>134.73062792562723</v>
      </c>
      <c r="V103" s="13">
        <f t="shared" si="19"/>
        <v>185331.04837068572</v>
      </c>
      <c r="W103" s="14">
        <f t="shared" si="15"/>
        <v>0.23554032247123824</v>
      </c>
      <c r="X103" s="13">
        <f t="shared" si="16"/>
        <v>198150.16861510978</v>
      </c>
      <c r="Y103" s="14">
        <f t="shared" si="17"/>
        <v>0.32100112410073178</v>
      </c>
      <c r="Z103" s="6" t="str">
        <f t="shared" si="18"/>
        <v>Il PAC NON conviene</v>
      </c>
    </row>
    <row r="104" spans="1:26" x14ac:dyDescent="0.25">
      <c r="A104" s="7">
        <v>36007</v>
      </c>
      <c r="B104" s="8">
        <v>1015.64502758</v>
      </c>
      <c r="C104" s="11">
        <f t="shared" si="14"/>
        <v>1015.64502758</v>
      </c>
      <c r="D104" s="11">
        <f t="shared" si="23"/>
        <v>864.41308720999996</v>
      </c>
      <c r="E104" s="11">
        <f t="shared" si="23"/>
        <v>869.61664088999999</v>
      </c>
      <c r="F104" s="11">
        <f t="shared" si="23"/>
        <v>927.33318674999998</v>
      </c>
      <c r="G104" s="11">
        <f t="shared" si="23"/>
        <v>1011.77222828</v>
      </c>
      <c r="H104" s="11">
        <f t="shared" si="23"/>
        <v>1049.4611186499999</v>
      </c>
      <c r="I104" s="11">
        <f t="shared" si="23"/>
        <v>1124.0691237999999</v>
      </c>
      <c r="J104" s="11">
        <f t="shared" si="23"/>
        <v>1123.9155246800001</v>
      </c>
      <c r="K104" s="11">
        <f t="shared" si="23"/>
        <v>1197.5145536</v>
      </c>
      <c r="L104" s="11">
        <f t="shared" si="23"/>
        <v>1259.9604559100001</v>
      </c>
      <c r="M104" s="11">
        <f t="shared" si="23"/>
        <v>1242.3321191099999</v>
      </c>
      <c r="N104" s="11">
        <f t="shared" si="23"/>
        <v>1329.1147791599999</v>
      </c>
      <c r="O104" s="11">
        <f t="shared" si="23"/>
        <v>1242.4908017</v>
      </c>
      <c r="P104" s="11">
        <f t="shared" si="23"/>
        <v>1248.8512044500001</v>
      </c>
      <c r="Q104" s="11">
        <f t="shared" si="23"/>
        <v>1202.72864654</v>
      </c>
      <c r="R104" s="11">
        <f t="shared" si="23"/>
        <v>1303.86484965</v>
      </c>
      <c r="S104" s="11">
        <f t="shared" si="23"/>
        <v>1375.56731698</v>
      </c>
      <c r="T104" s="11">
        <f t="shared" si="22"/>
        <v>1462.5194098300001</v>
      </c>
      <c r="U104" s="12" cm="1">
        <f t="array" ref="U104">quota_mese*SUMPRODUCT(1/C104:T104)</f>
        <v>132.42579247812117</v>
      </c>
      <c r="V104" s="13">
        <f t="shared" si="19"/>
        <v>193675.29186137184</v>
      </c>
      <c r="W104" s="14">
        <f t="shared" si="15"/>
        <v>0.29116861240914549</v>
      </c>
      <c r="X104" s="13">
        <f t="shared" si="16"/>
        <v>215998.60730595671</v>
      </c>
      <c r="Y104" s="14">
        <f t="shared" si="17"/>
        <v>0.43999071537304468</v>
      </c>
      <c r="Z104" s="6" t="str">
        <f t="shared" si="18"/>
        <v>Il PAC NON conviene</v>
      </c>
    </row>
    <row r="105" spans="1:26" x14ac:dyDescent="0.25">
      <c r="A105" s="7">
        <v>36038</v>
      </c>
      <c r="B105" s="8">
        <v>864.41308720999996</v>
      </c>
      <c r="C105" s="11">
        <f t="shared" si="14"/>
        <v>864.41308720999996</v>
      </c>
      <c r="D105" s="11">
        <f t="shared" si="23"/>
        <v>869.61664088999999</v>
      </c>
      <c r="E105" s="11">
        <f t="shared" si="23"/>
        <v>927.33318674999998</v>
      </c>
      <c r="F105" s="11">
        <f t="shared" si="23"/>
        <v>1011.77222828</v>
      </c>
      <c r="G105" s="11">
        <f t="shared" si="23"/>
        <v>1049.4611186499999</v>
      </c>
      <c r="H105" s="11">
        <f t="shared" si="23"/>
        <v>1124.0691237999999</v>
      </c>
      <c r="I105" s="11">
        <f t="shared" si="23"/>
        <v>1123.9155246800001</v>
      </c>
      <c r="J105" s="11">
        <f t="shared" si="23"/>
        <v>1197.5145536</v>
      </c>
      <c r="K105" s="11">
        <f t="shared" si="23"/>
        <v>1259.9604559100001</v>
      </c>
      <c r="L105" s="11">
        <f t="shared" si="23"/>
        <v>1242.3321191099999</v>
      </c>
      <c r="M105" s="11">
        <f t="shared" si="23"/>
        <v>1329.1147791599999</v>
      </c>
      <c r="N105" s="11">
        <f t="shared" si="23"/>
        <v>1242.4908017</v>
      </c>
      <c r="O105" s="11">
        <f t="shared" si="23"/>
        <v>1248.8512044500001</v>
      </c>
      <c r="P105" s="11">
        <f t="shared" si="23"/>
        <v>1202.72864654</v>
      </c>
      <c r="Q105" s="11">
        <f t="shared" si="23"/>
        <v>1303.86484965</v>
      </c>
      <c r="R105" s="11">
        <f t="shared" si="23"/>
        <v>1375.56731698</v>
      </c>
      <c r="S105" s="11">
        <f t="shared" si="23"/>
        <v>1462.5194098300001</v>
      </c>
      <c r="T105" s="11">
        <f t="shared" si="22"/>
        <v>1424.22628461</v>
      </c>
      <c r="U105" s="12" cm="1">
        <f t="array" ref="U105">quota_mese*SUMPRODUCT(1/C105:T105)</f>
        <v>130.0719562058033</v>
      </c>
      <c r="V105" s="13">
        <f t="shared" si="19"/>
        <v>185251.89891894587</v>
      </c>
      <c r="W105" s="14">
        <f t="shared" si="15"/>
        <v>0.23501265945963912</v>
      </c>
      <c r="X105" s="13">
        <f t="shared" si="16"/>
        <v>247143.34599101215</v>
      </c>
      <c r="Y105" s="14">
        <f t="shared" si="17"/>
        <v>0.64762230660674769</v>
      </c>
      <c r="Z105" s="6" t="str">
        <f t="shared" si="18"/>
        <v>Il PAC NON conviene</v>
      </c>
    </row>
    <row r="106" spans="1:26" x14ac:dyDescent="0.25">
      <c r="A106" s="7">
        <v>36068</v>
      </c>
      <c r="B106" s="8">
        <v>869.61664088999999</v>
      </c>
      <c r="C106" s="11">
        <f t="shared" si="14"/>
        <v>869.61664088999999</v>
      </c>
      <c r="D106" s="11">
        <f t="shared" si="23"/>
        <v>927.33318674999998</v>
      </c>
      <c r="E106" s="11">
        <f t="shared" si="23"/>
        <v>1011.77222828</v>
      </c>
      <c r="F106" s="11">
        <f t="shared" si="23"/>
        <v>1049.4611186499999</v>
      </c>
      <c r="G106" s="11">
        <f t="shared" si="23"/>
        <v>1124.0691237999999</v>
      </c>
      <c r="H106" s="11">
        <f t="shared" si="23"/>
        <v>1123.9155246800001</v>
      </c>
      <c r="I106" s="11">
        <f t="shared" si="23"/>
        <v>1197.5145536</v>
      </c>
      <c r="J106" s="11">
        <f t="shared" si="23"/>
        <v>1259.9604559100001</v>
      </c>
      <c r="K106" s="11">
        <f t="shared" si="23"/>
        <v>1242.3321191099999</v>
      </c>
      <c r="L106" s="11">
        <f t="shared" si="23"/>
        <v>1329.1147791599999</v>
      </c>
      <c r="M106" s="11">
        <f t="shared" si="23"/>
        <v>1242.4908017</v>
      </c>
      <c r="N106" s="11">
        <f t="shared" si="23"/>
        <v>1248.8512044500001</v>
      </c>
      <c r="O106" s="11">
        <f t="shared" si="23"/>
        <v>1202.72864654</v>
      </c>
      <c r="P106" s="11">
        <f t="shared" si="23"/>
        <v>1303.86484965</v>
      </c>
      <c r="Q106" s="11">
        <f t="shared" si="23"/>
        <v>1375.56731698</v>
      </c>
      <c r="R106" s="11">
        <f t="shared" si="23"/>
        <v>1462.5194098300001</v>
      </c>
      <c r="S106" s="11">
        <f t="shared" si="23"/>
        <v>1424.22628461</v>
      </c>
      <c r="T106" s="11">
        <f t="shared" si="22"/>
        <v>1406.65023759</v>
      </c>
      <c r="U106" s="12" cm="1">
        <f t="array" ref="U106">quota_mese*SUMPRODUCT(1/C106:T106)</f>
        <v>126.35574348397168</v>
      </c>
      <c r="V106" s="13">
        <f t="shared" si="19"/>
        <v>177738.33659258985</v>
      </c>
      <c r="W106" s="14">
        <f t="shared" si="15"/>
        <v>0.18492224395059909</v>
      </c>
      <c r="X106" s="13">
        <f t="shared" si="16"/>
        <v>242632.81740165045</v>
      </c>
      <c r="Y106" s="14">
        <f t="shared" si="17"/>
        <v>0.61755211601100291</v>
      </c>
      <c r="Z106" s="6" t="str">
        <f t="shared" si="18"/>
        <v>Il PAC NON conviene</v>
      </c>
    </row>
    <row r="107" spans="1:26" x14ac:dyDescent="0.25">
      <c r="A107" s="7">
        <v>36098</v>
      </c>
      <c r="B107" s="8">
        <v>927.33318674999998</v>
      </c>
      <c r="C107" s="11">
        <f t="shared" si="14"/>
        <v>927.33318674999998</v>
      </c>
      <c r="D107" s="11">
        <f t="shared" si="23"/>
        <v>1011.77222828</v>
      </c>
      <c r="E107" s="11">
        <f t="shared" si="23"/>
        <v>1049.4611186499999</v>
      </c>
      <c r="F107" s="11">
        <f t="shared" si="23"/>
        <v>1124.0691237999999</v>
      </c>
      <c r="G107" s="11">
        <f t="shared" si="23"/>
        <v>1123.9155246800001</v>
      </c>
      <c r="H107" s="11">
        <f t="shared" si="23"/>
        <v>1197.5145536</v>
      </c>
      <c r="I107" s="11">
        <f t="shared" si="23"/>
        <v>1259.9604559100001</v>
      </c>
      <c r="J107" s="11">
        <f t="shared" si="23"/>
        <v>1242.3321191099999</v>
      </c>
      <c r="K107" s="11">
        <f t="shared" si="23"/>
        <v>1329.1147791599999</v>
      </c>
      <c r="L107" s="11">
        <f t="shared" si="23"/>
        <v>1242.4908017</v>
      </c>
      <c r="M107" s="11">
        <f t="shared" si="23"/>
        <v>1248.8512044500001</v>
      </c>
      <c r="N107" s="11">
        <f t="shared" si="23"/>
        <v>1202.72864654</v>
      </c>
      <c r="O107" s="11">
        <f t="shared" si="23"/>
        <v>1303.86484965</v>
      </c>
      <c r="P107" s="11">
        <f t="shared" si="23"/>
        <v>1375.56731698</v>
      </c>
      <c r="Q107" s="11">
        <f t="shared" si="23"/>
        <v>1462.5194098300001</v>
      </c>
      <c r="R107" s="11">
        <f t="shared" si="23"/>
        <v>1424.22628461</v>
      </c>
      <c r="S107" s="11">
        <f t="shared" si="23"/>
        <v>1406.65023759</v>
      </c>
      <c r="T107" s="11">
        <f t="shared" si="22"/>
        <v>1568.7008799</v>
      </c>
      <c r="U107" s="12" cm="1">
        <f t="array" ref="U107">quota_mese*SUMPRODUCT(1/C107:T107)</f>
        <v>122.08522817547586</v>
      </c>
      <c r="V107" s="13">
        <f t="shared" si="19"/>
        <v>191515.20486166124</v>
      </c>
      <c r="W107" s="14">
        <f t="shared" si="15"/>
        <v>0.27676803241107506</v>
      </c>
      <c r="X107" s="13">
        <f t="shared" si="16"/>
        <v>253743.89199815836</v>
      </c>
      <c r="Y107" s="14">
        <f t="shared" si="17"/>
        <v>0.69162594665438903</v>
      </c>
      <c r="Z107" s="6" t="str">
        <f t="shared" si="18"/>
        <v>Il PAC NON conviene</v>
      </c>
    </row>
    <row r="108" spans="1:26" x14ac:dyDescent="0.25">
      <c r="A108" s="7">
        <v>36129</v>
      </c>
      <c r="B108" s="8">
        <v>1011.77222828</v>
      </c>
      <c r="C108" s="11">
        <f t="shared" si="14"/>
        <v>1011.77222828</v>
      </c>
      <c r="D108" s="11">
        <f t="shared" si="23"/>
        <v>1049.4611186499999</v>
      </c>
      <c r="E108" s="11">
        <f t="shared" si="23"/>
        <v>1124.0691237999999</v>
      </c>
      <c r="F108" s="11">
        <f t="shared" si="23"/>
        <v>1123.9155246800001</v>
      </c>
      <c r="G108" s="11">
        <f t="shared" si="23"/>
        <v>1197.5145536</v>
      </c>
      <c r="H108" s="11">
        <f t="shared" si="23"/>
        <v>1259.9604559100001</v>
      </c>
      <c r="I108" s="11">
        <f t="shared" si="23"/>
        <v>1242.3321191099999</v>
      </c>
      <c r="J108" s="11">
        <f t="shared" si="23"/>
        <v>1329.1147791599999</v>
      </c>
      <c r="K108" s="11">
        <f t="shared" si="23"/>
        <v>1242.4908017</v>
      </c>
      <c r="L108" s="11">
        <f t="shared" si="23"/>
        <v>1248.8512044500001</v>
      </c>
      <c r="M108" s="11">
        <f t="shared" si="23"/>
        <v>1202.72864654</v>
      </c>
      <c r="N108" s="11">
        <f t="shared" si="23"/>
        <v>1303.86484965</v>
      </c>
      <c r="O108" s="11">
        <f t="shared" si="23"/>
        <v>1375.56731698</v>
      </c>
      <c r="P108" s="11">
        <f t="shared" si="23"/>
        <v>1462.5194098300001</v>
      </c>
      <c r="Q108" s="11">
        <f t="shared" si="23"/>
        <v>1424.22628461</v>
      </c>
      <c r="R108" s="11">
        <f t="shared" si="23"/>
        <v>1406.65023759</v>
      </c>
      <c r="S108" s="11">
        <f t="shared" si="23"/>
        <v>1568.7008799</v>
      </c>
      <c r="T108" s="11">
        <f t="shared" si="22"/>
        <v>1598.7122295300001</v>
      </c>
      <c r="U108" s="12" cm="1">
        <f t="array" ref="U108">quota_mese*SUMPRODUCT(1/C108:T108)</f>
        <v>118.31141466410924</v>
      </c>
      <c r="V108" s="13">
        <f t="shared" si="19"/>
        <v>189145.90551650641</v>
      </c>
      <c r="W108" s="14">
        <f t="shared" si="15"/>
        <v>0.26097270344337598</v>
      </c>
      <c r="X108" s="13">
        <f t="shared" si="16"/>
        <v>237016.62066487889</v>
      </c>
      <c r="Y108" s="14">
        <f t="shared" si="17"/>
        <v>0.58011080443252605</v>
      </c>
      <c r="Z108" s="6" t="str">
        <f t="shared" si="18"/>
        <v>Il PAC NON conviene</v>
      </c>
    </row>
    <row r="109" spans="1:26" x14ac:dyDescent="0.25">
      <c r="A109" s="7">
        <v>36160</v>
      </c>
      <c r="B109" s="8">
        <v>1049.4611186499999</v>
      </c>
      <c r="C109" s="11">
        <f t="shared" si="14"/>
        <v>1049.4611186499999</v>
      </c>
      <c r="D109" s="11">
        <f t="shared" si="23"/>
        <v>1124.0691237999999</v>
      </c>
      <c r="E109" s="11">
        <f t="shared" si="23"/>
        <v>1123.9155246800001</v>
      </c>
      <c r="F109" s="11">
        <f t="shared" si="23"/>
        <v>1197.5145536</v>
      </c>
      <c r="G109" s="11">
        <f t="shared" si="23"/>
        <v>1259.9604559100001</v>
      </c>
      <c r="H109" s="11">
        <f t="shared" si="23"/>
        <v>1242.3321191099999</v>
      </c>
      <c r="I109" s="11">
        <f t="shared" si="23"/>
        <v>1329.1147791599999</v>
      </c>
      <c r="J109" s="11">
        <f t="shared" si="23"/>
        <v>1242.4908017</v>
      </c>
      <c r="K109" s="11">
        <f t="shared" si="23"/>
        <v>1248.8512044500001</v>
      </c>
      <c r="L109" s="11">
        <f t="shared" si="23"/>
        <v>1202.72864654</v>
      </c>
      <c r="M109" s="11">
        <f t="shared" si="23"/>
        <v>1303.86484965</v>
      </c>
      <c r="N109" s="11">
        <f t="shared" si="23"/>
        <v>1375.56731698</v>
      </c>
      <c r="O109" s="11">
        <f t="shared" si="23"/>
        <v>1462.5194098300001</v>
      </c>
      <c r="P109" s="11">
        <f t="shared" si="23"/>
        <v>1424.22628461</v>
      </c>
      <c r="Q109" s="11">
        <f t="shared" si="23"/>
        <v>1406.65023759</v>
      </c>
      <c r="R109" s="11">
        <f t="shared" si="23"/>
        <v>1568.7008799</v>
      </c>
      <c r="S109" s="11">
        <f t="shared" si="23"/>
        <v>1598.7122295300001</v>
      </c>
      <c r="T109" s="11">
        <f t="shared" si="22"/>
        <v>1527.0342668400001</v>
      </c>
      <c r="U109" s="12" cm="1">
        <f t="array" ref="U109">quota_mese*SUMPRODUCT(1/C109:T109)</f>
        <v>115.53224305783694</v>
      </c>
      <c r="V109" s="13">
        <f t="shared" si="19"/>
        <v>176421.69407420472</v>
      </c>
      <c r="W109" s="14">
        <f t="shared" si="15"/>
        <v>0.1761446271613647</v>
      </c>
      <c r="X109" s="13">
        <f t="shared" si="16"/>
        <v>218259.76775647557</v>
      </c>
      <c r="Y109" s="14">
        <f t="shared" si="17"/>
        <v>0.45506511837650376</v>
      </c>
      <c r="Z109" s="6" t="str">
        <f t="shared" si="18"/>
        <v>Il PAC NON conviene</v>
      </c>
    </row>
    <row r="110" spans="1:26" x14ac:dyDescent="0.25">
      <c r="A110" s="7">
        <v>36189</v>
      </c>
      <c r="B110" s="8">
        <v>1124.0691237999999</v>
      </c>
      <c r="C110" s="11">
        <f t="shared" si="14"/>
        <v>1124.0691237999999</v>
      </c>
      <c r="D110" s="11">
        <f t="shared" si="23"/>
        <v>1123.9155246800001</v>
      </c>
      <c r="E110" s="11">
        <f t="shared" si="23"/>
        <v>1197.5145536</v>
      </c>
      <c r="F110" s="11">
        <f t="shared" si="23"/>
        <v>1259.9604559100001</v>
      </c>
      <c r="G110" s="11">
        <f t="shared" si="23"/>
        <v>1242.3321191099999</v>
      </c>
      <c r="H110" s="11">
        <f t="shared" si="23"/>
        <v>1329.1147791599999</v>
      </c>
      <c r="I110" s="11">
        <f t="shared" si="23"/>
        <v>1242.4908017</v>
      </c>
      <c r="J110" s="11">
        <f t="shared" si="23"/>
        <v>1248.8512044500001</v>
      </c>
      <c r="K110" s="11">
        <f t="shared" si="23"/>
        <v>1202.72864654</v>
      </c>
      <c r="L110" s="11">
        <f t="shared" si="23"/>
        <v>1303.86484965</v>
      </c>
      <c r="M110" s="11">
        <f t="shared" si="23"/>
        <v>1375.56731698</v>
      </c>
      <c r="N110" s="11">
        <f t="shared" si="23"/>
        <v>1462.5194098300001</v>
      </c>
      <c r="O110" s="11">
        <f t="shared" si="23"/>
        <v>1424.22628461</v>
      </c>
      <c r="P110" s="11">
        <f t="shared" si="23"/>
        <v>1406.65023759</v>
      </c>
      <c r="Q110" s="11">
        <f t="shared" si="23"/>
        <v>1568.7008799</v>
      </c>
      <c r="R110" s="11">
        <f t="shared" si="23"/>
        <v>1598.7122295300001</v>
      </c>
      <c r="S110" s="11">
        <f t="shared" si="23"/>
        <v>1527.0342668400001</v>
      </c>
      <c r="T110" s="11">
        <f t="shared" si="22"/>
        <v>1522.1849964999999</v>
      </c>
      <c r="U110" s="12" cm="1">
        <f t="array" ref="U110">quota_mese*SUMPRODUCT(1/C110:T110)</f>
        <v>113.06624628752614</v>
      </c>
      <c r="V110" s="13">
        <f t="shared" si="19"/>
        <v>172107.74370944611</v>
      </c>
      <c r="W110" s="14">
        <f t="shared" si="15"/>
        <v>0.14738495806297403</v>
      </c>
      <c r="X110" s="13">
        <f t="shared" si="16"/>
        <v>203126.07529252375</v>
      </c>
      <c r="Y110" s="14">
        <f t="shared" si="17"/>
        <v>0.35417383528349156</v>
      </c>
      <c r="Z110" s="6" t="str">
        <f t="shared" si="18"/>
        <v>Il PAC NON conviene</v>
      </c>
    </row>
    <row r="111" spans="1:26" x14ac:dyDescent="0.25">
      <c r="A111" s="7">
        <v>36217</v>
      </c>
      <c r="B111" s="8">
        <v>1123.9155246800001</v>
      </c>
      <c r="C111" s="11">
        <f t="shared" si="14"/>
        <v>1123.9155246800001</v>
      </c>
      <c r="D111" s="11">
        <f t="shared" si="23"/>
        <v>1197.5145536</v>
      </c>
      <c r="E111" s="11">
        <f t="shared" si="23"/>
        <v>1259.9604559100001</v>
      </c>
      <c r="F111" s="11">
        <f t="shared" si="23"/>
        <v>1242.3321191099999</v>
      </c>
      <c r="G111" s="11">
        <f t="shared" si="23"/>
        <v>1329.1147791599999</v>
      </c>
      <c r="H111" s="11">
        <f t="shared" si="23"/>
        <v>1242.4908017</v>
      </c>
      <c r="I111" s="11">
        <f t="shared" si="23"/>
        <v>1248.8512044500001</v>
      </c>
      <c r="J111" s="11">
        <f t="shared" si="23"/>
        <v>1202.72864654</v>
      </c>
      <c r="K111" s="11">
        <f t="shared" si="23"/>
        <v>1303.86484965</v>
      </c>
      <c r="L111" s="11">
        <f t="shared" si="23"/>
        <v>1375.56731698</v>
      </c>
      <c r="M111" s="11">
        <f t="shared" si="23"/>
        <v>1462.5194098300001</v>
      </c>
      <c r="N111" s="11">
        <f t="shared" si="23"/>
        <v>1424.22628461</v>
      </c>
      <c r="O111" s="11">
        <f t="shared" si="23"/>
        <v>1406.65023759</v>
      </c>
      <c r="P111" s="11">
        <f t="shared" si="23"/>
        <v>1568.7008799</v>
      </c>
      <c r="Q111" s="11">
        <f t="shared" si="23"/>
        <v>1598.7122295300001</v>
      </c>
      <c r="R111" s="11">
        <f t="shared" si="23"/>
        <v>1527.0342668400001</v>
      </c>
      <c r="S111" s="11">
        <f t="shared" si="23"/>
        <v>1522.1849964999999</v>
      </c>
      <c r="T111" s="11">
        <f t="shared" si="22"/>
        <v>1548.01467185</v>
      </c>
      <c r="U111" s="12" cm="1">
        <f t="array" ref="U111">quota_mese*SUMPRODUCT(1/C111:T111)</f>
        <v>111.03594382330651</v>
      </c>
      <c r="V111" s="13">
        <f t="shared" si="19"/>
        <v>171885.27014119088</v>
      </c>
      <c r="W111" s="14">
        <f t="shared" si="15"/>
        <v>0.14590180094127247</v>
      </c>
      <c r="X111" s="13">
        <f t="shared" si="16"/>
        <v>206601.11518933982</v>
      </c>
      <c r="Y111" s="14">
        <f t="shared" si="17"/>
        <v>0.37734076792893223</v>
      </c>
      <c r="Z111" s="6" t="str">
        <f t="shared" si="18"/>
        <v>Il PAC NON conviene</v>
      </c>
    </row>
    <row r="112" spans="1:26" x14ac:dyDescent="0.25">
      <c r="A112" s="7">
        <v>36250</v>
      </c>
      <c r="B112" s="8">
        <v>1197.5145536</v>
      </c>
      <c r="C112" s="11">
        <f t="shared" si="14"/>
        <v>1197.5145536</v>
      </c>
      <c r="D112" s="11">
        <f t="shared" si="23"/>
        <v>1259.9604559100001</v>
      </c>
      <c r="E112" s="11">
        <f t="shared" si="23"/>
        <v>1242.3321191099999</v>
      </c>
      <c r="F112" s="11">
        <f t="shared" si="23"/>
        <v>1329.1147791599999</v>
      </c>
      <c r="G112" s="11">
        <f t="shared" si="23"/>
        <v>1242.4908017</v>
      </c>
      <c r="H112" s="11">
        <f t="shared" si="23"/>
        <v>1248.8512044500001</v>
      </c>
      <c r="I112" s="11">
        <f t="shared" si="23"/>
        <v>1202.72864654</v>
      </c>
      <c r="J112" s="11">
        <f t="shared" si="23"/>
        <v>1303.86484965</v>
      </c>
      <c r="K112" s="11">
        <f t="shared" si="23"/>
        <v>1375.56731698</v>
      </c>
      <c r="L112" s="11">
        <f t="shared" si="23"/>
        <v>1462.5194098300001</v>
      </c>
      <c r="M112" s="11">
        <f t="shared" si="23"/>
        <v>1424.22628461</v>
      </c>
      <c r="N112" s="11">
        <f t="shared" si="23"/>
        <v>1406.65023759</v>
      </c>
      <c r="O112" s="11">
        <f t="shared" si="23"/>
        <v>1568.7008799</v>
      </c>
      <c r="P112" s="11">
        <f t="shared" si="23"/>
        <v>1598.7122295300001</v>
      </c>
      <c r="Q112" s="11">
        <f t="shared" si="23"/>
        <v>1527.0342668400001</v>
      </c>
      <c r="R112" s="11">
        <f t="shared" si="23"/>
        <v>1522.1849964999999</v>
      </c>
      <c r="S112" s="11">
        <f t="shared" ref="S112:T127" si="24">R113</f>
        <v>1548.01467185</v>
      </c>
      <c r="T112" s="11">
        <f t="shared" si="24"/>
        <v>1704.1096560200001</v>
      </c>
      <c r="U112" s="12" cm="1">
        <f t="array" ref="U112">quota_mese*SUMPRODUCT(1/C112:T112)</f>
        <v>108.51152809093112</v>
      </c>
      <c r="V112" s="13">
        <f t="shared" si="19"/>
        <v>184915.54280924122</v>
      </c>
      <c r="W112" s="14">
        <f t="shared" si="15"/>
        <v>0.23277028539494138</v>
      </c>
      <c r="X112" s="13">
        <f t="shared" si="16"/>
        <v>213455.81783082226</v>
      </c>
      <c r="Y112" s="14">
        <f t="shared" si="17"/>
        <v>0.42303878553881513</v>
      </c>
      <c r="Z112" s="6" t="str">
        <f t="shared" si="18"/>
        <v>Il PAC NON conviene</v>
      </c>
    </row>
    <row r="113" spans="1:26" x14ac:dyDescent="0.25">
      <c r="A113" s="7">
        <v>36280</v>
      </c>
      <c r="B113" s="8">
        <v>1259.9604559100001</v>
      </c>
      <c r="C113" s="11">
        <f t="shared" si="14"/>
        <v>1259.9604559100001</v>
      </c>
      <c r="D113" s="11">
        <f t="shared" ref="D113:S128" si="25">C114</f>
        <v>1242.3321191099999</v>
      </c>
      <c r="E113" s="11">
        <f t="shared" si="25"/>
        <v>1329.1147791599999</v>
      </c>
      <c r="F113" s="11">
        <f t="shared" si="25"/>
        <v>1242.4908017</v>
      </c>
      <c r="G113" s="11">
        <f t="shared" si="25"/>
        <v>1248.8512044500001</v>
      </c>
      <c r="H113" s="11">
        <f t="shared" si="25"/>
        <v>1202.72864654</v>
      </c>
      <c r="I113" s="11">
        <f t="shared" si="25"/>
        <v>1303.86484965</v>
      </c>
      <c r="J113" s="11">
        <f t="shared" si="25"/>
        <v>1375.56731698</v>
      </c>
      <c r="K113" s="11">
        <f t="shared" si="25"/>
        <v>1462.5194098300001</v>
      </c>
      <c r="L113" s="11">
        <f t="shared" si="25"/>
        <v>1424.22628461</v>
      </c>
      <c r="M113" s="11">
        <f t="shared" si="25"/>
        <v>1406.65023759</v>
      </c>
      <c r="N113" s="11">
        <f t="shared" si="25"/>
        <v>1568.7008799</v>
      </c>
      <c r="O113" s="11">
        <f t="shared" si="25"/>
        <v>1598.7122295300001</v>
      </c>
      <c r="P113" s="11">
        <f t="shared" si="25"/>
        <v>1527.0342668400001</v>
      </c>
      <c r="Q113" s="11">
        <f t="shared" si="25"/>
        <v>1522.1849964999999</v>
      </c>
      <c r="R113" s="11">
        <f t="shared" si="25"/>
        <v>1548.01467185</v>
      </c>
      <c r="S113" s="11">
        <f t="shared" si="25"/>
        <v>1704.1096560200001</v>
      </c>
      <c r="T113" s="11">
        <f t="shared" si="24"/>
        <v>1638.91615224</v>
      </c>
      <c r="U113" s="12" cm="1">
        <f t="array" ref="U113">quota_mese*SUMPRODUCT(1/C113:T113)</f>
        <v>106.63733160139701</v>
      </c>
      <c r="V113" s="13">
        <f t="shared" si="19"/>
        <v>174769.64519330254</v>
      </c>
      <c r="W113" s="14">
        <f t="shared" si="15"/>
        <v>0.16513096795535032</v>
      </c>
      <c r="X113" s="13">
        <f t="shared" si="16"/>
        <v>195115.18927667072</v>
      </c>
      <c r="Y113" s="14">
        <f t="shared" si="17"/>
        <v>0.30076792851113821</v>
      </c>
      <c r="Z113" s="6" t="str">
        <f t="shared" si="18"/>
        <v>Il PAC NON conviene</v>
      </c>
    </row>
    <row r="114" spans="1:26" x14ac:dyDescent="0.25">
      <c r="A114" s="7">
        <v>36308</v>
      </c>
      <c r="B114" s="8">
        <v>1242.3321191099999</v>
      </c>
      <c r="C114" s="11">
        <f t="shared" si="14"/>
        <v>1242.3321191099999</v>
      </c>
      <c r="D114" s="11">
        <f t="shared" si="25"/>
        <v>1329.1147791599999</v>
      </c>
      <c r="E114" s="11">
        <f t="shared" si="25"/>
        <v>1242.4908017</v>
      </c>
      <c r="F114" s="11">
        <f t="shared" si="25"/>
        <v>1248.8512044500001</v>
      </c>
      <c r="G114" s="11">
        <f t="shared" si="25"/>
        <v>1202.72864654</v>
      </c>
      <c r="H114" s="11">
        <f t="shared" si="25"/>
        <v>1303.86484965</v>
      </c>
      <c r="I114" s="11">
        <f t="shared" si="25"/>
        <v>1375.56731698</v>
      </c>
      <c r="J114" s="11">
        <f t="shared" si="25"/>
        <v>1462.5194098300001</v>
      </c>
      <c r="K114" s="11">
        <f t="shared" si="25"/>
        <v>1424.22628461</v>
      </c>
      <c r="L114" s="11">
        <f t="shared" si="25"/>
        <v>1406.65023759</v>
      </c>
      <c r="M114" s="11">
        <f t="shared" si="25"/>
        <v>1568.7008799</v>
      </c>
      <c r="N114" s="11">
        <f t="shared" si="25"/>
        <v>1598.7122295300001</v>
      </c>
      <c r="O114" s="11">
        <f t="shared" si="25"/>
        <v>1527.0342668400001</v>
      </c>
      <c r="P114" s="11">
        <f t="shared" si="25"/>
        <v>1522.1849964999999</v>
      </c>
      <c r="Q114" s="11">
        <f t="shared" si="25"/>
        <v>1548.01467185</v>
      </c>
      <c r="R114" s="11">
        <f t="shared" si="25"/>
        <v>1704.1096560200001</v>
      </c>
      <c r="S114" s="11">
        <f t="shared" si="25"/>
        <v>1638.91615224</v>
      </c>
      <c r="T114" s="11">
        <f t="shared" si="24"/>
        <v>1698.22980226</v>
      </c>
      <c r="U114" s="12" cm="1">
        <f t="array" ref="U114">quota_mese*SUMPRODUCT(1/C114:T114)</f>
        <v>104.93043789509342</v>
      </c>
      <c r="V114" s="13">
        <f t="shared" si="19"/>
        <v>178195.9967976397</v>
      </c>
      <c r="W114" s="14">
        <f t="shared" si="15"/>
        <v>0.18797331198426459</v>
      </c>
      <c r="X114" s="13">
        <f t="shared" si="16"/>
        <v>205045.38715580374</v>
      </c>
      <c r="Y114" s="14">
        <f t="shared" si="17"/>
        <v>0.36696924770535833</v>
      </c>
      <c r="Z114" s="6" t="str">
        <f t="shared" si="18"/>
        <v>Il PAC NON conviene</v>
      </c>
    </row>
    <row r="115" spans="1:26" x14ac:dyDescent="0.25">
      <c r="A115" s="7">
        <v>36341</v>
      </c>
      <c r="B115" s="8">
        <v>1329.1147791599999</v>
      </c>
      <c r="C115" s="11">
        <f t="shared" si="14"/>
        <v>1329.1147791599999</v>
      </c>
      <c r="D115" s="11">
        <f t="shared" si="25"/>
        <v>1242.4908017</v>
      </c>
      <c r="E115" s="11">
        <f t="shared" si="25"/>
        <v>1248.8512044500001</v>
      </c>
      <c r="F115" s="11">
        <f t="shared" si="25"/>
        <v>1202.72864654</v>
      </c>
      <c r="G115" s="11">
        <f t="shared" si="25"/>
        <v>1303.86484965</v>
      </c>
      <c r="H115" s="11">
        <f t="shared" si="25"/>
        <v>1375.56731698</v>
      </c>
      <c r="I115" s="11">
        <f t="shared" si="25"/>
        <v>1462.5194098300001</v>
      </c>
      <c r="J115" s="11">
        <f t="shared" si="25"/>
        <v>1424.22628461</v>
      </c>
      <c r="K115" s="11">
        <f t="shared" si="25"/>
        <v>1406.65023759</v>
      </c>
      <c r="L115" s="11">
        <f t="shared" si="25"/>
        <v>1568.7008799</v>
      </c>
      <c r="M115" s="11">
        <f t="shared" si="25"/>
        <v>1598.7122295300001</v>
      </c>
      <c r="N115" s="11">
        <f t="shared" si="25"/>
        <v>1527.0342668400001</v>
      </c>
      <c r="O115" s="11">
        <f t="shared" si="25"/>
        <v>1522.1849964999999</v>
      </c>
      <c r="P115" s="11">
        <f t="shared" si="25"/>
        <v>1548.01467185</v>
      </c>
      <c r="Q115" s="11">
        <f t="shared" si="25"/>
        <v>1704.1096560200001</v>
      </c>
      <c r="R115" s="11">
        <f t="shared" si="25"/>
        <v>1638.91615224</v>
      </c>
      <c r="S115" s="11">
        <f t="shared" si="25"/>
        <v>1698.22980226</v>
      </c>
      <c r="T115" s="11">
        <f t="shared" si="24"/>
        <v>1514.22150347</v>
      </c>
      <c r="U115" s="12" cm="1">
        <f t="array" ref="U115">quota_mese*SUMPRODUCT(1/C115:T115)</f>
        <v>103.7260014665292</v>
      </c>
      <c r="V115" s="13">
        <f t="shared" si="19"/>
        <v>157064.14188957927</v>
      </c>
      <c r="W115" s="14">
        <f t="shared" si="15"/>
        <v>4.7094279263861782E-2</v>
      </c>
      <c r="X115" s="13">
        <f t="shared" si="16"/>
        <v>170890.60258892624</v>
      </c>
      <c r="Y115" s="14">
        <f t="shared" si="17"/>
        <v>0.13927068392617503</v>
      </c>
      <c r="Z115" s="6" t="str">
        <f t="shared" si="18"/>
        <v>Il PAC NON conviene</v>
      </c>
    </row>
    <row r="116" spans="1:26" x14ac:dyDescent="0.25">
      <c r="A116" s="7">
        <v>36371</v>
      </c>
      <c r="B116" s="8">
        <v>1242.4908017</v>
      </c>
      <c r="C116" s="11">
        <f t="shared" si="14"/>
        <v>1242.4908017</v>
      </c>
      <c r="D116" s="11">
        <f t="shared" si="25"/>
        <v>1248.8512044500001</v>
      </c>
      <c r="E116" s="11">
        <f t="shared" si="25"/>
        <v>1202.72864654</v>
      </c>
      <c r="F116" s="11">
        <f t="shared" si="25"/>
        <v>1303.86484965</v>
      </c>
      <c r="G116" s="11">
        <f t="shared" si="25"/>
        <v>1375.56731698</v>
      </c>
      <c r="H116" s="11">
        <f t="shared" si="25"/>
        <v>1462.5194098300001</v>
      </c>
      <c r="I116" s="11">
        <f t="shared" si="25"/>
        <v>1424.22628461</v>
      </c>
      <c r="J116" s="11">
        <f t="shared" si="25"/>
        <v>1406.65023759</v>
      </c>
      <c r="K116" s="11">
        <f t="shared" si="25"/>
        <v>1568.7008799</v>
      </c>
      <c r="L116" s="11">
        <f t="shared" si="25"/>
        <v>1598.7122295300001</v>
      </c>
      <c r="M116" s="11">
        <f t="shared" si="25"/>
        <v>1527.0342668400001</v>
      </c>
      <c r="N116" s="11">
        <f t="shared" si="25"/>
        <v>1522.1849964999999</v>
      </c>
      <c r="O116" s="11">
        <f t="shared" si="25"/>
        <v>1548.01467185</v>
      </c>
      <c r="P116" s="11">
        <f t="shared" si="25"/>
        <v>1704.1096560200001</v>
      </c>
      <c r="Q116" s="11">
        <f t="shared" si="25"/>
        <v>1638.91615224</v>
      </c>
      <c r="R116" s="11">
        <f t="shared" si="25"/>
        <v>1698.22980226</v>
      </c>
      <c r="S116" s="11">
        <f t="shared" si="25"/>
        <v>1514.22150347</v>
      </c>
      <c r="T116" s="11">
        <f t="shared" si="24"/>
        <v>1418.8931042500001</v>
      </c>
      <c r="U116" s="12" cm="1">
        <f t="array" ref="U116">quota_mese*SUMPRODUCT(1/C116:T116)</f>
        <v>103.32928695438484</v>
      </c>
      <c r="V116" s="13">
        <f t="shared" si="19"/>
        <v>146613.21272664613</v>
      </c>
      <c r="W116" s="14">
        <f t="shared" si="15"/>
        <v>-2.2578581822359167E-2</v>
      </c>
      <c r="X116" s="13">
        <f t="shared" si="16"/>
        <v>171296.21027881771</v>
      </c>
      <c r="Y116" s="14">
        <f t="shared" si="17"/>
        <v>0.14197473519211812</v>
      </c>
      <c r="Z116" s="6" t="str">
        <f t="shared" si="18"/>
        <v>Il PAC NON conviene</v>
      </c>
    </row>
    <row r="117" spans="1:26" x14ac:dyDescent="0.25">
      <c r="A117" s="7">
        <v>36403</v>
      </c>
      <c r="B117" s="8">
        <v>1248.8512044500001</v>
      </c>
      <c r="C117" s="11">
        <f t="shared" si="14"/>
        <v>1248.8512044500001</v>
      </c>
      <c r="D117" s="11">
        <f t="shared" si="25"/>
        <v>1202.72864654</v>
      </c>
      <c r="E117" s="11">
        <f t="shared" si="25"/>
        <v>1303.86484965</v>
      </c>
      <c r="F117" s="11">
        <f t="shared" si="25"/>
        <v>1375.56731698</v>
      </c>
      <c r="G117" s="11">
        <f t="shared" si="25"/>
        <v>1462.5194098300001</v>
      </c>
      <c r="H117" s="11">
        <f t="shared" si="25"/>
        <v>1424.22628461</v>
      </c>
      <c r="I117" s="11">
        <f t="shared" si="25"/>
        <v>1406.65023759</v>
      </c>
      <c r="J117" s="11">
        <f t="shared" si="25"/>
        <v>1568.7008799</v>
      </c>
      <c r="K117" s="11">
        <f t="shared" si="25"/>
        <v>1598.7122295300001</v>
      </c>
      <c r="L117" s="11">
        <f t="shared" si="25"/>
        <v>1527.0342668400001</v>
      </c>
      <c r="M117" s="11">
        <f t="shared" si="25"/>
        <v>1522.1849964999999</v>
      </c>
      <c r="N117" s="11">
        <f t="shared" si="25"/>
        <v>1548.01467185</v>
      </c>
      <c r="O117" s="11">
        <f t="shared" si="25"/>
        <v>1704.1096560200001</v>
      </c>
      <c r="P117" s="11">
        <f t="shared" si="25"/>
        <v>1638.91615224</v>
      </c>
      <c r="Q117" s="11">
        <f t="shared" si="25"/>
        <v>1698.22980226</v>
      </c>
      <c r="R117" s="11">
        <f t="shared" si="25"/>
        <v>1514.22150347</v>
      </c>
      <c r="S117" s="11">
        <f t="shared" si="25"/>
        <v>1418.8931042500001</v>
      </c>
      <c r="T117" s="11">
        <f t="shared" si="24"/>
        <v>1469.93437137</v>
      </c>
      <c r="U117" s="12" cm="1">
        <f t="array" ref="U117">quota_mese*SUMPRODUCT(1/C117:T117)</f>
        <v>102.29151653010921</v>
      </c>
      <c r="V117" s="13">
        <f t="shared" si="19"/>
        <v>150361.81604717005</v>
      </c>
      <c r="W117" s="14">
        <f t="shared" si="15"/>
        <v>2.4121069811335882E-3</v>
      </c>
      <c r="X117" s="13">
        <f t="shared" si="16"/>
        <v>176554.38447737647</v>
      </c>
      <c r="Y117" s="14">
        <f t="shared" si="17"/>
        <v>0.17702922984917646</v>
      </c>
      <c r="Z117" s="6" t="str">
        <f t="shared" si="18"/>
        <v>Il PAC NON conviene</v>
      </c>
    </row>
    <row r="118" spans="1:26" x14ac:dyDescent="0.25">
      <c r="A118" s="7">
        <v>36433</v>
      </c>
      <c r="B118" s="8">
        <v>1202.72864654</v>
      </c>
      <c r="C118" s="11">
        <f t="shared" si="14"/>
        <v>1202.72864654</v>
      </c>
      <c r="D118" s="11">
        <f t="shared" si="25"/>
        <v>1303.86484965</v>
      </c>
      <c r="E118" s="11">
        <f t="shared" si="25"/>
        <v>1375.56731698</v>
      </c>
      <c r="F118" s="11">
        <f t="shared" si="25"/>
        <v>1462.5194098300001</v>
      </c>
      <c r="G118" s="11">
        <f t="shared" si="25"/>
        <v>1424.22628461</v>
      </c>
      <c r="H118" s="11">
        <f t="shared" si="25"/>
        <v>1406.65023759</v>
      </c>
      <c r="I118" s="11">
        <f t="shared" si="25"/>
        <v>1568.7008799</v>
      </c>
      <c r="J118" s="11">
        <f t="shared" si="25"/>
        <v>1598.7122295300001</v>
      </c>
      <c r="K118" s="11">
        <f t="shared" si="25"/>
        <v>1527.0342668400001</v>
      </c>
      <c r="L118" s="11">
        <f t="shared" si="25"/>
        <v>1522.1849964999999</v>
      </c>
      <c r="M118" s="11">
        <f t="shared" si="25"/>
        <v>1548.01467185</v>
      </c>
      <c r="N118" s="11">
        <f t="shared" si="25"/>
        <v>1704.1096560200001</v>
      </c>
      <c r="O118" s="11">
        <f t="shared" si="25"/>
        <v>1638.91615224</v>
      </c>
      <c r="P118" s="11">
        <f t="shared" si="25"/>
        <v>1698.22980226</v>
      </c>
      <c r="Q118" s="11">
        <f t="shared" si="25"/>
        <v>1514.22150347</v>
      </c>
      <c r="R118" s="11">
        <f t="shared" si="25"/>
        <v>1418.8931042500001</v>
      </c>
      <c r="S118" s="11">
        <f t="shared" si="25"/>
        <v>1469.93437137</v>
      </c>
      <c r="T118" s="11">
        <f t="shared" si="24"/>
        <v>1340.76550851</v>
      </c>
      <c r="U118" s="12" cm="1">
        <f t="array" ref="U118">quota_mese*SUMPRODUCT(1/C118:T118)</f>
        <v>101.83407211358909</v>
      </c>
      <c r="V118" s="13">
        <f t="shared" si="19"/>
        <v>136535.61148102029</v>
      </c>
      <c r="W118" s="14">
        <f t="shared" si="15"/>
        <v>-8.9762590126531427E-2</v>
      </c>
      <c r="X118" s="13">
        <f t="shared" si="16"/>
        <v>167215.46198726163</v>
      </c>
      <c r="Y118" s="14">
        <f t="shared" si="17"/>
        <v>0.1147697465817441</v>
      </c>
      <c r="Z118" s="6" t="str">
        <f t="shared" si="18"/>
        <v>Il PAC NON conviene</v>
      </c>
    </row>
    <row r="119" spans="1:26" x14ac:dyDescent="0.25">
      <c r="A119" s="7">
        <v>36462</v>
      </c>
      <c r="B119" s="8">
        <v>1303.86484965</v>
      </c>
      <c r="C119" s="11">
        <f t="shared" si="14"/>
        <v>1303.86484965</v>
      </c>
      <c r="D119" s="11">
        <f t="shared" si="25"/>
        <v>1375.56731698</v>
      </c>
      <c r="E119" s="11">
        <f t="shared" si="25"/>
        <v>1462.5194098300001</v>
      </c>
      <c r="F119" s="11">
        <f t="shared" si="25"/>
        <v>1424.22628461</v>
      </c>
      <c r="G119" s="11">
        <f t="shared" si="25"/>
        <v>1406.65023759</v>
      </c>
      <c r="H119" s="11">
        <f t="shared" si="25"/>
        <v>1568.7008799</v>
      </c>
      <c r="I119" s="11">
        <f t="shared" si="25"/>
        <v>1598.7122295300001</v>
      </c>
      <c r="J119" s="11">
        <f t="shared" si="25"/>
        <v>1527.0342668400001</v>
      </c>
      <c r="K119" s="11">
        <f t="shared" si="25"/>
        <v>1522.1849964999999</v>
      </c>
      <c r="L119" s="11">
        <f t="shared" si="25"/>
        <v>1548.01467185</v>
      </c>
      <c r="M119" s="11">
        <f t="shared" si="25"/>
        <v>1704.1096560200001</v>
      </c>
      <c r="N119" s="11">
        <f t="shared" si="25"/>
        <v>1638.91615224</v>
      </c>
      <c r="O119" s="11">
        <f t="shared" si="25"/>
        <v>1698.22980226</v>
      </c>
      <c r="P119" s="11">
        <f t="shared" si="25"/>
        <v>1514.22150347</v>
      </c>
      <c r="Q119" s="11">
        <f t="shared" si="25"/>
        <v>1418.8931042500001</v>
      </c>
      <c r="R119" s="11">
        <f t="shared" si="25"/>
        <v>1469.93437137</v>
      </c>
      <c r="S119" s="11">
        <f t="shared" si="25"/>
        <v>1340.76550851</v>
      </c>
      <c r="T119" s="11">
        <f t="shared" si="24"/>
        <v>1313.77939229</v>
      </c>
      <c r="U119" s="12" cm="1">
        <f t="array" ref="U119">quota_mese*SUMPRODUCT(1/C119:T119)</f>
        <v>101.24840595112867</v>
      </c>
      <c r="V119" s="13">
        <f t="shared" si="19"/>
        <v>133018.06924080505</v>
      </c>
      <c r="W119" s="14">
        <f t="shared" si="15"/>
        <v>-0.11321287172796635</v>
      </c>
      <c r="X119" s="13">
        <f t="shared" si="16"/>
        <v>151140.59474522932</v>
      </c>
      <c r="Y119" s="14">
        <f t="shared" si="17"/>
        <v>7.6039649681953758E-3</v>
      </c>
      <c r="Z119" s="6" t="str">
        <f t="shared" si="18"/>
        <v>Il PAC NON conviene</v>
      </c>
    </row>
    <row r="120" spans="1:26" x14ac:dyDescent="0.25">
      <c r="A120" s="7">
        <v>36494</v>
      </c>
      <c r="B120" s="8">
        <v>1375.56731698</v>
      </c>
      <c r="C120" s="11">
        <f t="shared" si="14"/>
        <v>1375.56731698</v>
      </c>
      <c r="D120" s="11">
        <f t="shared" si="25"/>
        <v>1462.5194098300001</v>
      </c>
      <c r="E120" s="11">
        <f t="shared" si="25"/>
        <v>1424.22628461</v>
      </c>
      <c r="F120" s="11">
        <f t="shared" si="25"/>
        <v>1406.65023759</v>
      </c>
      <c r="G120" s="11">
        <f t="shared" si="25"/>
        <v>1568.7008799</v>
      </c>
      <c r="H120" s="11">
        <f t="shared" si="25"/>
        <v>1598.7122295300001</v>
      </c>
      <c r="I120" s="11">
        <f t="shared" si="25"/>
        <v>1527.0342668400001</v>
      </c>
      <c r="J120" s="11">
        <f t="shared" si="25"/>
        <v>1522.1849964999999</v>
      </c>
      <c r="K120" s="11">
        <f t="shared" si="25"/>
        <v>1548.01467185</v>
      </c>
      <c r="L120" s="11">
        <f t="shared" si="25"/>
        <v>1704.1096560200001</v>
      </c>
      <c r="M120" s="11">
        <f t="shared" si="25"/>
        <v>1638.91615224</v>
      </c>
      <c r="N120" s="11">
        <f t="shared" si="25"/>
        <v>1698.22980226</v>
      </c>
      <c r="O120" s="11">
        <f t="shared" si="25"/>
        <v>1514.22150347</v>
      </c>
      <c r="P120" s="11">
        <f t="shared" si="25"/>
        <v>1418.8931042500001</v>
      </c>
      <c r="Q120" s="11">
        <f t="shared" si="25"/>
        <v>1469.93437137</v>
      </c>
      <c r="R120" s="11">
        <f t="shared" si="25"/>
        <v>1340.76550851</v>
      </c>
      <c r="S120" s="11">
        <f t="shared" si="25"/>
        <v>1313.77939229</v>
      </c>
      <c r="T120" s="11">
        <f t="shared" si="24"/>
        <v>1407.68359891</v>
      </c>
      <c r="U120" s="12" cm="1">
        <f t="array" ref="U120">quota_mese*SUMPRODUCT(1/C120:T120)</f>
        <v>100.77704140011247</v>
      </c>
      <c r="V120" s="13">
        <f t="shared" si="19"/>
        <v>141862.18832561237</v>
      </c>
      <c r="W120" s="14">
        <f t="shared" si="15"/>
        <v>-5.42520778292509E-2</v>
      </c>
      <c r="X120" s="13">
        <f t="shared" si="16"/>
        <v>153502.14942593756</v>
      </c>
      <c r="Y120" s="14">
        <f t="shared" si="17"/>
        <v>2.3347662839583672E-2</v>
      </c>
      <c r="Z120" s="6" t="str">
        <f t="shared" si="18"/>
        <v>Il PAC NON conviene</v>
      </c>
    </row>
    <row r="121" spans="1:26" x14ac:dyDescent="0.25">
      <c r="A121" s="7">
        <v>36525</v>
      </c>
      <c r="B121" s="8">
        <v>1462.5194098300001</v>
      </c>
      <c r="C121" s="11">
        <f t="shared" si="14"/>
        <v>1462.5194098300001</v>
      </c>
      <c r="D121" s="11">
        <f t="shared" si="25"/>
        <v>1424.22628461</v>
      </c>
      <c r="E121" s="11">
        <f t="shared" si="25"/>
        <v>1406.65023759</v>
      </c>
      <c r="F121" s="11">
        <f t="shared" si="25"/>
        <v>1568.7008799</v>
      </c>
      <c r="G121" s="11">
        <f t="shared" si="25"/>
        <v>1598.7122295300001</v>
      </c>
      <c r="H121" s="11">
        <f t="shared" si="25"/>
        <v>1527.0342668400001</v>
      </c>
      <c r="I121" s="11">
        <f t="shared" si="25"/>
        <v>1522.1849964999999</v>
      </c>
      <c r="J121" s="11">
        <f t="shared" si="25"/>
        <v>1548.01467185</v>
      </c>
      <c r="K121" s="11">
        <f t="shared" si="25"/>
        <v>1704.1096560200001</v>
      </c>
      <c r="L121" s="11">
        <f t="shared" si="25"/>
        <v>1638.91615224</v>
      </c>
      <c r="M121" s="11">
        <f t="shared" si="25"/>
        <v>1698.22980226</v>
      </c>
      <c r="N121" s="11">
        <f t="shared" si="25"/>
        <v>1514.22150347</v>
      </c>
      <c r="O121" s="11">
        <f t="shared" si="25"/>
        <v>1418.8931042500001</v>
      </c>
      <c r="P121" s="11">
        <f t="shared" si="25"/>
        <v>1469.93437137</v>
      </c>
      <c r="Q121" s="11">
        <f t="shared" si="25"/>
        <v>1340.76550851</v>
      </c>
      <c r="R121" s="11">
        <f t="shared" si="25"/>
        <v>1313.77939229</v>
      </c>
      <c r="S121" s="11">
        <f t="shared" si="25"/>
        <v>1407.68359891</v>
      </c>
      <c r="T121" s="11">
        <f t="shared" si="24"/>
        <v>1480.91974385</v>
      </c>
      <c r="U121" s="12" cm="1">
        <f t="array" ref="U121">quota_mese*SUMPRODUCT(1/C121:T121)</f>
        <v>100.34606853551605</v>
      </c>
      <c r="V121" s="13">
        <f t="shared" si="19"/>
        <v>148604.47411197098</v>
      </c>
      <c r="W121" s="14">
        <f t="shared" si="15"/>
        <v>-9.3035059201934667E-3</v>
      </c>
      <c r="X121" s="13">
        <f t="shared" si="16"/>
        <v>151887.1886994791</v>
      </c>
      <c r="Y121" s="14">
        <f t="shared" si="17"/>
        <v>1.2581257996527428E-2</v>
      </c>
      <c r="Z121" s="6" t="str">
        <f t="shared" si="18"/>
        <v>In Linea</v>
      </c>
    </row>
    <row r="122" spans="1:26" x14ac:dyDescent="0.25">
      <c r="A122" s="7">
        <v>36556</v>
      </c>
      <c r="B122" s="8">
        <v>1424.22628461</v>
      </c>
      <c r="C122" s="11">
        <f t="shared" si="14"/>
        <v>1424.22628461</v>
      </c>
      <c r="D122" s="11">
        <f t="shared" si="25"/>
        <v>1406.65023759</v>
      </c>
      <c r="E122" s="11">
        <f t="shared" si="25"/>
        <v>1568.7008799</v>
      </c>
      <c r="F122" s="11">
        <f t="shared" si="25"/>
        <v>1598.7122295300001</v>
      </c>
      <c r="G122" s="11">
        <f t="shared" si="25"/>
        <v>1527.0342668400001</v>
      </c>
      <c r="H122" s="11">
        <f t="shared" si="25"/>
        <v>1522.1849964999999</v>
      </c>
      <c r="I122" s="11">
        <f t="shared" si="25"/>
        <v>1548.01467185</v>
      </c>
      <c r="J122" s="11">
        <f t="shared" si="25"/>
        <v>1704.1096560200001</v>
      </c>
      <c r="K122" s="11">
        <f t="shared" si="25"/>
        <v>1638.91615224</v>
      </c>
      <c r="L122" s="11">
        <f t="shared" si="25"/>
        <v>1698.22980226</v>
      </c>
      <c r="M122" s="11">
        <f t="shared" si="25"/>
        <v>1514.22150347</v>
      </c>
      <c r="N122" s="11">
        <f t="shared" si="25"/>
        <v>1418.8931042500001</v>
      </c>
      <c r="O122" s="11">
        <f t="shared" si="25"/>
        <v>1469.93437137</v>
      </c>
      <c r="P122" s="11">
        <f t="shared" si="25"/>
        <v>1340.76550851</v>
      </c>
      <c r="Q122" s="11">
        <f t="shared" si="25"/>
        <v>1313.77939229</v>
      </c>
      <c r="R122" s="11">
        <f t="shared" si="25"/>
        <v>1407.68359891</v>
      </c>
      <c r="S122" s="11">
        <f t="shared" si="25"/>
        <v>1480.91974385</v>
      </c>
      <c r="T122" s="11">
        <f t="shared" si="24"/>
        <v>1443.84434182</v>
      </c>
      <c r="U122" s="12" cm="1">
        <f t="array" ref="U122">quota_mese*SUMPRODUCT(1/C122:T122)</f>
        <v>100.41976708363543</v>
      </c>
      <c r="V122" s="13">
        <f t="shared" si="19"/>
        <v>144990.51251058929</v>
      </c>
      <c r="W122" s="14">
        <f t="shared" si="15"/>
        <v>-3.3396583262738089E-2</v>
      </c>
      <c r="X122" s="13">
        <f t="shared" si="16"/>
        <v>152066.1805032659</v>
      </c>
      <c r="Y122" s="14">
        <f t="shared" si="17"/>
        <v>1.377453668843942E-2</v>
      </c>
      <c r="Z122" s="6" t="str">
        <f t="shared" si="18"/>
        <v>Il PAC NON conviene</v>
      </c>
    </row>
    <row r="123" spans="1:26" x14ac:dyDescent="0.25">
      <c r="A123" s="7">
        <v>36585</v>
      </c>
      <c r="B123" s="8">
        <v>1406.65023759</v>
      </c>
      <c r="C123" s="11">
        <f t="shared" si="14"/>
        <v>1406.65023759</v>
      </c>
      <c r="D123" s="11">
        <f t="shared" si="25"/>
        <v>1568.7008799</v>
      </c>
      <c r="E123" s="11">
        <f t="shared" si="25"/>
        <v>1598.7122295300001</v>
      </c>
      <c r="F123" s="11">
        <f t="shared" si="25"/>
        <v>1527.0342668400001</v>
      </c>
      <c r="G123" s="11">
        <f t="shared" si="25"/>
        <v>1522.1849964999999</v>
      </c>
      <c r="H123" s="11">
        <f t="shared" si="25"/>
        <v>1548.01467185</v>
      </c>
      <c r="I123" s="11">
        <f t="shared" si="25"/>
        <v>1704.1096560200001</v>
      </c>
      <c r="J123" s="11">
        <f t="shared" si="25"/>
        <v>1638.91615224</v>
      </c>
      <c r="K123" s="11">
        <f t="shared" si="25"/>
        <v>1698.22980226</v>
      </c>
      <c r="L123" s="11">
        <f t="shared" si="25"/>
        <v>1514.22150347</v>
      </c>
      <c r="M123" s="11">
        <f t="shared" si="25"/>
        <v>1418.8931042500001</v>
      </c>
      <c r="N123" s="11">
        <f t="shared" si="25"/>
        <v>1469.93437137</v>
      </c>
      <c r="O123" s="11">
        <f t="shared" si="25"/>
        <v>1340.76550851</v>
      </c>
      <c r="P123" s="11">
        <f t="shared" si="25"/>
        <v>1313.77939229</v>
      </c>
      <c r="Q123" s="11">
        <f t="shared" si="25"/>
        <v>1407.68359891</v>
      </c>
      <c r="R123" s="11">
        <f t="shared" si="25"/>
        <v>1480.91974385</v>
      </c>
      <c r="S123" s="11">
        <f t="shared" si="25"/>
        <v>1443.84434182</v>
      </c>
      <c r="T123" s="11">
        <f t="shared" si="24"/>
        <v>1383.4722731300001</v>
      </c>
      <c r="U123" s="12" cm="1">
        <f t="array" ref="U123">quota_mese*SUMPRODUCT(1/C123:T123)</f>
        <v>100.59212834402017</v>
      </c>
      <c r="V123" s="13">
        <f t="shared" si="19"/>
        <v>139166.42045908628</v>
      </c>
      <c r="W123" s="14">
        <f t="shared" si="15"/>
        <v>-7.2223863606091454E-2</v>
      </c>
      <c r="X123" s="13">
        <f t="shared" si="16"/>
        <v>147528.38724503643</v>
      </c>
      <c r="Y123" s="14">
        <f t="shared" si="17"/>
        <v>-1.6477418366423802E-2</v>
      </c>
      <c r="Z123" s="6" t="str">
        <f t="shared" si="18"/>
        <v>Il PAC NON conviene</v>
      </c>
    </row>
    <row r="124" spans="1:26" x14ac:dyDescent="0.25">
      <c r="A124" s="7">
        <v>36616</v>
      </c>
      <c r="B124" s="8">
        <v>1568.7008799</v>
      </c>
      <c r="C124" s="11">
        <f t="shared" si="14"/>
        <v>1568.7008799</v>
      </c>
      <c r="D124" s="11">
        <f t="shared" si="25"/>
        <v>1598.7122295300001</v>
      </c>
      <c r="E124" s="11">
        <f t="shared" si="25"/>
        <v>1527.0342668400001</v>
      </c>
      <c r="F124" s="11">
        <f t="shared" si="25"/>
        <v>1522.1849964999999</v>
      </c>
      <c r="G124" s="11">
        <f t="shared" si="25"/>
        <v>1548.01467185</v>
      </c>
      <c r="H124" s="11">
        <f t="shared" si="25"/>
        <v>1704.1096560200001</v>
      </c>
      <c r="I124" s="11">
        <f t="shared" si="25"/>
        <v>1638.91615224</v>
      </c>
      <c r="J124" s="11">
        <f t="shared" si="25"/>
        <v>1698.22980226</v>
      </c>
      <c r="K124" s="11">
        <f t="shared" si="25"/>
        <v>1514.22150347</v>
      </c>
      <c r="L124" s="11">
        <f t="shared" si="25"/>
        <v>1418.8931042500001</v>
      </c>
      <c r="M124" s="11">
        <f t="shared" si="25"/>
        <v>1469.93437137</v>
      </c>
      <c r="N124" s="11">
        <f t="shared" si="25"/>
        <v>1340.76550851</v>
      </c>
      <c r="O124" s="11">
        <f t="shared" si="25"/>
        <v>1313.77939229</v>
      </c>
      <c r="P124" s="11">
        <f t="shared" si="25"/>
        <v>1407.68359891</v>
      </c>
      <c r="Q124" s="11">
        <f t="shared" si="25"/>
        <v>1480.91974385</v>
      </c>
      <c r="R124" s="11">
        <f t="shared" si="25"/>
        <v>1443.84434182</v>
      </c>
      <c r="S124" s="11">
        <f t="shared" si="25"/>
        <v>1383.4722731300001</v>
      </c>
      <c r="T124" s="11">
        <f t="shared" si="24"/>
        <v>1237.80296352</v>
      </c>
      <c r="U124" s="12" cm="1">
        <f t="array" ref="U124">quota_mese*SUMPRODUCT(1/C124:T124)</f>
        <v>101.40024706079687</v>
      </c>
      <c r="V124" s="13">
        <f t="shared" si="19"/>
        <v>125513.52631351454</v>
      </c>
      <c r="W124" s="14">
        <f t="shared" si="15"/>
        <v>-0.16324315790990307</v>
      </c>
      <c r="X124" s="13">
        <f t="shared" si="16"/>
        <v>118359.36787377587</v>
      </c>
      <c r="Y124" s="14">
        <f t="shared" si="17"/>
        <v>-0.21093754750816085</v>
      </c>
      <c r="Z124" s="6" t="str">
        <f t="shared" si="18"/>
        <v>Il PAC conviene</v>
      </c>
    </row>
    <row r="125" spans="1:26" x14ac:dyDescent="0.25">
      <c r="A125" s="7">
        <v>36644</v>
      </c>
      <c r="B125" s="8">
        <v>1598.7122295300001</v>
      </c>
      <c r="C125" s="11">
        <f t="shared" si="14"/>
        <v>1598.7122295300001</v>
      </c>
      <c r="D125" s="11">
        <f t="shared" si="25"/>
        <v>1527.0342668400001</v>
      </c>
      <c r="E125" s="11">
        <f t="shared" si="25"/>
        <v>1522.1849964999999</v>
      </c>
      <c r="F125" s="11">
        <f t="shared" si="25"/>
        <v>1548.01467185</v>
      </c>
      <c r="G125" s="11">
        <f t="shared" si="25"/>
        <v>1704.1096560200001</v>
      </c>
      <c r="H125" s="11">
        <f t="shared" si="25"/>
        <v>1638.91615224</v>
      </c>
      <c r="I125" s="11">
        <f t="shared" si="25"/>
        <v>1698.22980226</v>
      </c>
      <c r="J125" s="11">
        <f t="shared" si="25"/>
        <v>1514.22150347</v>
      </c>
      <c r="K125" s="11">
        <f t="shared" si="25"/>
        <v>1418.8931042500001</v>
      </c>
      <c r="L125" s="11">
        <f t="shared" si="25"/>
        <v>1469.93437137</v>
      </c>
      <c r="M125" s="11">
        <f t="shared" si="25"/>
        <v>1340.76550851</v>
      </c>
      <c r="N125" s="11">
        <f t="shared" si="25"/>
        <v>1313.77939229</v>
      </c>
      <c r="O125" s="11">
        <f t="shared" si="25"/>
        <v>1407.68359891</v>
      </c>
      <c r="P125" s="11">
        <f t="shared" si="25"/>
        <v>1480.91974385</v>
      </c>
      <c r="Q125" s="11">
        <f t="shared" si="25"/>
        <v>1443.84434182</v>
      </c>
      <c r="R125" s="11">
        <f t="shared" si="25"/>
        <v>1383.4722731300001</v>
      </c>
      <c r="S125" s="11">
        <f t="shared" si="25"/>
        <v>1237.80296352</v>
      </c>
      <c r="T125" s="11">
        <f t="shared" si="24"/>
        <v>1140.0065074700001</v>
      </c>
      <c r="U125" s="12" cm="1">
        <f t="array" ref="U125">quota_mese*SUMPRODUCT(1/C125:T125)</f>
        <v>103.3978955255707</v>
      </c>
      <c r="V125" s="13">
        <f t="shared" si="19"/>
        <v>117874.27375785381</v>
      </c>
      <c r="W125" s="14">
        <f t="shared" si="15"/>
        <v>-0.21417150828097464</v>
      </c>
      <c r="X125" s="13">
        <f t="shared" si="16"/>
        <v>106961.69889860165</v>
      </c>
      <c r="Y125" s="14">
        <f t="shared" si="17"/>
        <v>-0.28692200734265561</v>
      </c>
      <c r="Z125" s="6" t="str">
        <f t="shared" si="18"/>
        <v>Il PAC conviene</v>
      </c>
    </row>
    <row r="126" spans="1:26" x14ac:dyDescent="0.25">
      <c r="A126" s="7">
        <v>36677</v>
      </c>
      <c r="B126" s="8">
        <v>1527.0342668400001</v>
      </c>
      <c r="C126" s="11">
        <f t="shared" si="14"/>
        <v>1527.0342668400001</v>
      </c>
      <c r="D126" s="11">
        <f t="shared" si="25"/>
        <v>1522.1849964999999</v>
      </c>
      <c r="E126" s="11">
        <f t="shared" si="25"/>
        <v>1548.01467185</v>
      </c>
      <c r="F126" s="11">
        <f t="shared" si="25"/>
        <v>1704.1096560200001</v>
      </c>
      <c r="G126" s="11">
        <f t="shared" si="25"/>
        <v>1638.91615224</v>
      </c>
      <c r="H126" s="11">
        <f t="shared" si="25"/>
        <v>1698.22980226</v>
      </c>
      <c r="I126" s="11">
        <f t="shared" si="25"/>
        <v>1514.22150347</v>
      </c>
      <c r="J126" s="11">
        <f t="shared" si="25"/>
        <v>1418.8931042500001</v>
      </c>
      <c r="K126" s="11">
        <f t="shared" si="25"/>
        <v>1469.93437137</v>
      </c>
      <c r="L126" s="11">
        <f t="shared" si="25"/>
        <v>1340.76550851</v>
      </c>
      <c r="M126" s="11">
        <f t="shared" si="25"/>
        <v>1313.77939229</v>
      </c>
      <c r="N126" s="11">
        <f t="shared" si="25"/>
        <v>1407.68359891</v>
      </c>
      <c r="O126" s="11">
        <f t="shared" si="25"/>
        <v>1480.91974385</v>
      </c>
      <c r="P126" s="11">
        <f t="shared" si="25"/>
        <v>1443.84434182</v>
      </c>
      <c r="Q126" s="11">
        <f t="shared" si="25"/>
        <v>1383.4722731300001</v>
      </c>
      <c r="R126" s="11">
        <f t="shared" si="25"/>
        <v>1237.80296352</v>
      </c>
      <c r="S126" s="11">
        <f t="shared" si="25"/>
        <v>1140.0065074700001</v>
      </c>
      <c r="T126" s="11">
        <f t="shared" si="24"/>
        <v>1172.0637336699999</v>
      </c>
      <c r="U126" s="12" cm="1">
        <f t="array" ref="U126">quota_mese*SUMPRODUCT(1/C126:T126)</f>
        <v>105.29533288608609</v>
      </c>
      <c r="V126" s="13">
        <f t="shared" si="19"/>
        <v>123412.84100049159</v>
      </c>
      <c r="W126" s="14">
        <f t="shared" si="15"/>
        <v>-0.17724772666338939</v>
      </c>
      <c r="X126" s="13">
        <f t="shared" si="16"/>
        <v>115131.37842958503</v>
      </c>
      <c r="Y126" s="14">
        <f t="shared" si="17"/>
        <v>-0.23245747713609977</v>
      </c>
      <c r="Z126" s="6" t="str">
        <f t="shared" si="18"/>
        <v>Il PAC conviene</v>
      </c>
    </row>
    <row r="127" spans="1:26" x14ac:dyDescent="0.25">
      <c r="A127" s="7">
        <v>36707</v>
      </c>
      <c r="B127" s="8">
        <v>1522.1849964999999</v>
      </c>
      <c r="C127" s="11">
        <f t="shared" si="14"/>
        <v>1522.1849964999999</v>
      </c>
      <c r="D127" s="11">
        <f t="shared" si="25"/>
        <v>1548.01467185</v>
      </c>
      <c r="E127" s="11">
        <f t="shared" si="25"/>
        <v>1704.1096560200001</v>
      </c>
      <c r="F127" s="11">
        <f t="shared" si="25"/>
        <v>1638.91615224</v>
      </c>
      <c r="G127" s="11">
        <f t="shared" si="25"/>
        <v>1698.22980226</v>
      </c>
      <c r="H127" s="11">
        <f t="shared" si="25"/>
        <v>1514.22150347</v>
      </c>
      <c r="I127" s="11">
        <f t="shared" si="25"/>
        <v>1418.8931042500001</v>
      </c>
      <c r="J127" s="11">
        <f t="shared" si="25"/>
        <v>1469.93437137</v>
      </c>
      <c r="K127" s="11">
        <f t="shared" si="25"/>
        <v>1340.76550851</v>
      </c>
      <c r="L127" s="11">
        <f t="shared" si="25"/>
        <v>1313.77939229</v>
      </c>
      <c r="M127" s="11">
        <f t="shared" si="25"/>
        <v>1407.68359891</v>
      </c>
      <c r="N127" s="11">
        <f t="shared" si="25"/>
        <v>1480.91974385</v>
      </c>
      <c r="O127" s="11">
        <f t="shared" si="25"/>
        <v>1443.84434182</v>
      </c>
      <c r="P127" s="11">
        <f t="shared" si="25"/>
        <v>1383.4722731300001</v>
      </c>
      <c r="Q127" s="11">
        <f t="shared" si="25"/>
        <v>1237.80296352</v>
      </c>
      <c r="R127" s="11">
        <f t="shared" si="25"/>
        <v>1140.0065074700001</v>
      </c>
      <c r="S127" s="11">
        <f t="shared" si="25"/>
        <v>1172.0637336699999</v>
      </c>
      <c r="T127" s="11">
        <f t="shared" si="24"/>
        <v>1280.5686169000001</v>
      </c>
      <c r="U127" s="12" cm="1">
        <f t="array" ref="U127">quota_mese*SUMPRODUCT(1/C127:T127)</f>
        <v>106.3456574364333</v>
      </c>
      <c r="V127" s="13">
        <f t="shared" si="19"/>
        <v>136182.91145669459</v>
      </c>
      <c r="W127" s="14">
        <f t="shared" si="15"/>
        <v>-9.2113923622036076E-2</v>
      </c>
      <c r="X127" s="13">
        <f t="shared" si="16"/>
        <v>126190.50442401337</v>
      </c>
      <c r="Y127" s="14">
        <f t="shared" si="17"/>
        <v>-0.15872997050657756</v>
      </c>
      <c r="Z127" s="6" t="str">
        <f t="shared" si="18"/>
        <v>Il PAC conviene</v>
      </c>
    </row>
    <row r="128" spans="1:26" x14ac:dyDescent="0.25">
      <c r="A128" s="7">
        <v>36738</v>
      </c>
      <c r="B128" s="8">
        <v>1548.01467185</v>
      </c>
      <c r="C128" s="11">
        <f t="shared" si="14"/>
        <v>1548.01467185</v>
      </c>
      <c r="D128" s="11">
        <f t="shared" si="25"/>
        <v>1704.1096560200001</v>
      </c>
      <c r="E128" s="11">
        <f t="shared" si="25"/>
        <v>1638.91615224</v>
      </c>
      <c r="F128" s="11">
        <f t="shared" si="25"/>
        <v>1698.22980226</v>
      </c>
      <c r="G128" s="11">
        <f t="shared" si="25"/>
        <v>1514.22150347</v>
      </c>
      <c r="H128" s="11">
        <f t="shared" si="25"/>
        <v>1418.8931042500001</v>
      </c>
      <c r="I128" s="11">
        <f t="shared" si="25"/>
        <v>1469.93437137</v>
      </c>
      <c r="J128" s="11">
        <f t="shared" si="25"/>
        <v>1340.76550851</v>
      </c>
      <c r="K128" s="11">
        <f t="shared" si="25"/>
        <v>1313.77939229</v>
      </c>
      <c r="L128" s="11">
        <f t="shared" si="25"/>
        <v>1407.68359891</v>
      </c>
      <c r="M128" s="11">
        <f t="shared" si="25"/>
        <v>1480.91974385</v>
      </c>
      <c r="N128" s="11">
        <f t="shared" si="25"/>
        <v>1443.84434182</v>
      </c>
      <c r="O128" s="11">
        <f t="shared" si="25"/>
        <v>1383.4722731300001</v>
      </c>
      <c r="P128" s="11">
        <f t="shared" si="25"/>
        <v>1237.80296352</v>
      </c>
      <c r="Q128" s="11">
        <f t="shared" si="25"/>
        <v>1140.0065074700001</v>
      </c>
      <c r="R128" s="11">
        <f t="shared" si="25"/>
        <v>1172.0637336699999</v>
      </c>
      <c r="S128" s="11">
        <f t="shared" ref="S128:T143" si="26">R129</f>
        <v>1280.5686169000001</v>
      </c>
      <c r="T128" s="11">
        <f t="shared" si="26"/>
        <v>1302.7118487800001</v>
      </c>
      <c r="U128" s="12" cm="1">
        <f t="array" ref="U128">quota_mese*SUMPRODUCT(1/C128:T128)</f>
        <v>107.2679832128284</v>
      </c>
      <c r="V128" s="13">
        <f t="shared" si="19"/>
        <v>139739.27272608571</v>
      </c>
      <c r="W128" s="14">
        <f t="shared" si="15"/>
        <v>-6.840484849276196E-2</v>
      </c>
      <c r="X128" s="13">
        <f t="shared" si="16"/>
        <v>126230.5718869405</v>
      </c>
      <c r="Y128" s="14">
        <f t="shared" si="17"/>
        <v>-0.1584628540870634</v>
      </c>
      <c r="Z128" s="6" t="str">
        <f t="shared" si="18"/>
        <v>Il PAC conviene</v>
      </c>
    </row>
    <row r="129" spans="1:26" x14ac:dyDescent="0.25">
      <c r="A129" s="7">
        <v>36769</v>
      </c>
      <c r="B129" s="8">
        <v>1704.1096560200001</v>
      </c>
      <c r="C129" s="11">
        <f t="shared" si="14"/>
        <v>1704.1096560200001</v>
      </c>
      <c r="D129" s="11">
        <f t="shared" ref="D129:S144" si="27">C130</f>
        <v>1638.91615224</v>
      </c>
      <c r="E129" s="11">
        <f t="shared" si="27"/>
        <v>1698.22980226</v>
      </c>
      <c r="F129" s="11">
        <f t="shared" si="27"/>
        <v>1514.22150347</v>
      </c>
      <c r="G129" s="11">
        <f t="shared" si="27"/>
        <v>1418.8931042500001</v>
      </c>
      <c r="H129" s="11">
        <f t="shared" si="27"/>
        <v>1469.93437137</v>
      </c>
      <c r="I129" s="11">
        <f t="shared" si="27"/>
        <v>1340.76550851</v>
      </c>
      <c r="J129" s="11">
        <f t="shared" si="27"/>
        <v>1313.77939229</v>
      </c>
      <c r="K129" s="11">
        <f t="shared" si="27"/>
        <v>1407.68359891</v>
      </c>
      <c r="L129" s="11">
        <f t="shared" si="27"/>
        <v>1480.91974385</v>
      </c>
      <c r="M129" s="11">
        <f t="shared" si="27"/>
        <v>1443.84434182</v>
      </c>
      <c r="N129" s="11">
        <f t="shared" si="27"/>
        <v>1383.4722731300001</v>
      </c>
      <c r="O129" s="11">
        <f t="shared" si="27"/>
        <v>1237.80296352</v>
      </c>
      <c r="P129" s="11">
        <f t="shared" si="27"/>
        <v>1140.0065074700001</v>
      </c>
      <c r="Q129" s="11">
        <f t="shared" si="27"/>
        <v>1172.0637336699999</v>
      </c>
      <c r="R129" s="11">
        <f t="shared" si="27"/>
        <v>1280.5686169000001</v>
      </c>
      <c r="S129" s="11">
        <f t="shared" si="27"/>
        <v>1302.7118487800001</v>
      </c>
      <c r="T129" s="11">
        <f t="shared" si="26"/>
        <v>1308.55614975</v>
      </c>
      <c r="U129" s="12" cm="1">
        <f t="array" ref="U129">quota_mese*SUMPRODUCT(1/C129:T129)</f>
        <v>108.25308615546015</v>
      </c>
      <c r="V129" s="13">
        <f t="shared" si="19"/>
        <v>141655.24161814398</v>
      </c>
      <c r="W129" s="14">
        <f t="shared" si="15"/>
        <v>-5.5631722545706808E-2</v>
      </c>
      <c r="X129" s="13">
        <f t="shared" si="16"/>
        <v>115182.38968314158</v>
      </c>
      <c r="Y129" s="14">
        <f t="shared" si="17"/>
        <v>-0.23211740211238951</v>
      </c>
      <c r="Z129" s="6" t="str">
        <f t="shared" si="18"/>
        <v>Il PAC conviene</v>
      </c>
    </row>
    <row r="130" spans="1:26" x14ac:dyDescent="0.25">
      <c r="A130" s="7">
        <v>36798</v>
      </c>
      <c r="B130" s="8">
        <v>1638.91615224</v>
      </c>
      <c r="C130" s="11">
        <f t="shared" ref="C130:C193" si="28">B130</f>
        <v>1638.91615224</v>
      </c>
      <c r="D130" s="11">
        <f t="shared" si="27"/>
        <v>1698.22980226</v>
      </c>
      <c r="E130" s="11">
        <f t="shared" si="27"/>
        <v>1514.22150347</v>
      </c>
      <c r="F130" s="11">
        <f t="shared" si="27"/>
        <v>1418.8931042500001</v>
      </c>
      <c r="G130" s="11">
        <f t="shared" si="27"/>
        <v>1469.93437137</v>
      </c>
      <c r="H130" s="11">
        <f t="shared" si="27"/>
        <v>1340.76550851</v>
      </c>
      <c r="I130" s="11">
        <f t="shared" si="27"/>
        <v>1313.77939229</v>
      </c>
      <c r="J130" s="11">
        <f t="shared" si="27"/>
        <v>1407.68359891</v>
      </c>
      <c r="K130" s="11">
        <f t="shared" si="27"/>
        <v>1480.91974385</v>
      </c>
      <c r="L130" s="11">
        <f t="shared" si="27"/>
        <v>1443.84434182</v>
      </c>
      <c r="M130" s="11">
        <f t="shared" si="27"/>
        <v>1383.4722731300001</v>
      </c>
      <c r="N130" s="11">
        <f t="shared" si="27"/>
        <v>1237.80296352</v>
      </c>
      <c r="O130" s="11">
        <f t="shared" si="27"/>
        <v>1140.0065074700001</v>
      </c>
      <c r="P130" s="11">
        <f t="shared" si="27"/>
        <v>1172.0637336699999</v>
      </c>
      <c r="Q130" s="11">
        <f t="shared" si="27"/>
        <v>1280.5686169000001</v>
      </c>
      <c r="R130" s="11">
        <f t="shared" si="27"/>
        <v>1302.7118487800001</v>
      </c>
      <c r="S130" s="11">
        <f t="shared" si="27"/>
        <v>1308.55614975</v>
      </c>
      <c r="T130" s="11">
        <f t="shared" si="26"/>
        <v>1279.3087273399999</v>
      </c>
      <c r="U130" s="12" cm="1">
        <f t="array" ref="U130">quota_mese*SUMPRODUCT(1/C130:T130)</f>
        <v>109.87688157328409</v>
      </c>
      <c r="V130" s="13">
        <f t="shared" si="19"/>
        <v>140566.45352960596</v>
      </c>
      <c r="W130" s="14">
        <f t="shared" ref="W130:W193" si="29">V130/capitale -1</f>
        <v>-6.2890309802626887E-2</v>
      </c>
      <c r="X130" s="13">
        <f t="shared" ref="X130:X193" si="30">(capitale/C130)*T130</f>
        <v>117087.32557106377</v>
      </c>
      <c r="Y130" s="14">
        <f t="shared" ref="Y130:Y193" si="31">X130/capitale -1</f>
        <v>-0.21941782952624145</v>
      </c>
      <c r="Z130" s="6" t="str">
        <f t="shared" ref="Z130:Z193" si="32">IF(ABS((X130-V130)/X130)&lt;=2.5%, "In Linea", IF(X130&gt;V130, "Il PAC NON conviene", "Il PAC conviene"))</f>
        <v>Il PAC conviene</v>
      </c>
    </row>
    <row r="131" spans="1:26" x14ac:dyDescent="0.25">
      <c r="A131" s="7">
        <v>36830</v>
      </c>
      <c r="B131" s="8">
        <v>1698.22980226</v>
      </c>
      <c r="C131" s="11">
        <f t="shared" si="28"/>
        <v>1698.22980226</v>
      </c>
      <c r="D131" s="11">
        <f t="shared" si="27"/>
        <v>1514.22150347</v>
      </c>
      <c r="E131" s="11">
        <f t="shared" si="27"/>
        <v>1418.8931042500001</v>
      </c>
      <c r="F131" s="11">
        <f t="shared" si="27"/>
        <v>1469.93437137</v>
      </c>
      <c r="G131" s="11">
        <f t="shared" si="27"/>
        <v>1340.76550851</v>
      </c>
      <c r="H131" s="11">
        <f t="shared" si="27"/>
        <v>1313.77939229</v>
      </c>
      <c r="I131" s="11">
        <f t="shared" si="27"/>
        <v>1407.68359891</v>
      </c>
      <c r="J131" s="11">
        <f t="shared" si="27"/>
        <v>1480.91974385</v>
      </c>
      <c r="K131" s="11">
        <f t="shared" si="27"/>
        <v>1443.84434182</v>
      </c>
      <c r="L131" s="11">
        <f t="shared" si="27"/>
        <v>1383.4722731300001</v>
      </c>
      <c r="M131" s="11">
        <f t="shared" si="27"/>
        <v>1237.80296352</v>
      </c>
      <c r="N131" s="11">
        <f t="shared" si="27"/>
        <v>1140.0065074700001</v>
      </c>
      <c r="O131" s="11">
        <f t="shared" si="27"/>
        <v>1172.0637336699999</v>
      </c>
      <c r="P131" s="11">
        <f t="shared" si="27"/>
        <v>1280.5686169000001</v>
      </c>
      <c r="Q131" s="11">
        <f t="shared" si="27"/>
        <v>1302.7118487800001</v>
      </c>
      <c r="R131" s="11">
        <f t="shared" si="27"/>
        <v>1308.55614975</v>
      </c>
      <c r="S131" s="11">
        <f t="shared" si="27"/>
        <v>1279.3087273399999</v>
      </c>
      <c r="T131" s="11">
        <f t="shared" si="26"/>
        <v>1315.21092729</v>
      </c>
      <c r="U131" s="12" cm="1">
        <f t="array" ref="U131">quota_mese*SUMPRODUCT(1/C131:T131)</f>
        <v>111.1283396902104</v>
      </c>
      <c r="V131" s="13">
        <f t="shared" ref="V131:V194" si="33">U131*T131</f>
        <v>146157.20669215973</v>
      </c>
      <c r="W131" s="14">
        <f t="shared" si="29"/>
        <v>-2.5618622052268503E-2</v>
      </c>
      <c r="X131" s="13">
        <f t="shared" si="30"/>
        <v>116168.98892656228</v>
      </c>
      <c r="Y131" s="14">
        <f t="shared" si="31"/>
        <v>-0.22554007382291819</v>
      </c>
      <c r="Z131" s="6" t="str">
        <f t="shared" si="32"/>
        <v>Il PAC conviene</v>
      </c>
    </row>
    <row r="132" spans="1:26" x14ac:dyDescent="0.25">
      <c r="A132" s="7">
        <v>36860</v>
      </c>
      <c r="B132" s="8">
        <v>1514.22150347</v>
      </c>
      <c r="C132" s="11">
        <f t="shared" si="28"/>
        <v>1514.22150347</v>
      </c>
      <c r="D132" s="11">
        <f t="shared" si="27"/>
        <v>1418.8931042500001</v>
      </c>
      <c r="E132" s="11">
        <f t="shared" si="27"/>
        <v>1469.93437137</v>
      </c>
      <c r="F132" s="11">
        <f t="shared" si="27"/>
        <v>1340.76550851</v>
      </c>
      <c r="G132" s="11">
        <f t="shared" si="27"/>
        <v>1313.77939229</v>
      </c>
      <c r="H132" s="11">
        <f t="shared" si="27"/>
        <v>1407.68359891</v>
      </c>
      <c r="I132" s="11">
        <f t="shared" si="27"/>
        <v>1480.91974385</v>
      </c>
      <c r="J132" s="11">
        <f t="shared" si="27"/>
        <v>1443.84434182</v>
      </c>
      <c r="K132" s="11">
        <f t="shared" si="27"/>
        <v>1383.4722731300001</v>
      </c>
      <c r="L132" s="11">
        <f t="shared" si="27"/>
        <v>1237.80296352</v>
      </c>
      <c r="M132" s="11">
        <f t="shared" si="27"/>
        <v>1140.0065074700001</v>
      </c>
      <c r="N132" s="11">
        <f t="shared" si="27"/>
        <v>1172.0637336699999</v>
      </c>
      <c r="O132" s="11">
        <f t="shared" si="27"/>
        <v>1280.5686169000001</v>
      </c>
      <c r="P132" s="11">
        <f t="shared" si="27"/>
        <v>1302.7118487800001</v>
      </c>
      <c r="Q132" s="11">
        <f t="shared" si="27"/>
        <v>1308.55614975</v>
      </c>
      <c r="R132" s="11">
        <f t="shared" si="27"/>
        <v>1279.3087273399999</v>
      </c>
      <c r="S132" s="11">
        <f t="shared" si="27"/>
        <v>1315.21092729</v>
      </c>
      <c r="T132" s="11">
        <f t="shared" si="26"/>
        <v>1195.5151423100001</v>
      </c>
      <c r="U132" s="12" cm="1">
        <f t="array" ref="U132">quota_mese*SUMPRODUCT(1/C132:T132)</f>
        <v>113.19176505481926</v>
      </c>
      <c r="V132" s="13">
        <f t="shared" si="33"/>
        <v>135322.46910783235</v>
      </c>
      <c r="W132" s="14">
        <f t="shared" si="29"/>
        <v>-9.7850205947784374E-2</v>
      </c>
      <c r="X132" s="13">
        <f t="shared" si="30"/>
        <v>118428.69153261426</v>
      </c>
      <c r="Y132" s="14">
        <f t="shared" si="31"/>
        <v>-0.21047538978257163</v>
      </c>
      <c r="Z132" s="6" t="str">
        <f t="shared" si="32"/>
        <v>Il PAC conviene</v>
      </c>
    </row>
    <row r="133" spans="1:26" x14ac:dyDescent="0.25">
      <c r="A133" s="7">
        <v>36889</v>
      </c>
      <c r="B133" s="8">
        <v>1418.8931042500001</v>
      </c>
      <c r="C133" s="11">
        <f t="shared" si="28"/>
        <v>1418.8931042500001</v>
      </c>
      <c r="D133" s="11">
        <f t="shared" si="27"/>
        <v>1469.93437137</v>
      </c>
      <c r="E133" s="11">
        <f t="shared" si="27"/>
        <v>1340.76550851</v>
      </c>
      <c r="F133" s="11">
        <f t="shared" si="27"/>
        <v>1313.77939229</v>
      </c>
      <c r="G133" s="11">
        <f t="shared" si="27"/>
        <v>1407.68359891</v>
      </c>
      <c r="H133" s="11">
        <f t="shared" si="27"/>
        <v>1480.91974385</v>
      </c>
      <c r="I133" s="11">
        <f t="shared" si="27"/>
        <v>1443.84434182</v>
      </c>
      <c r="J133" s="11">
        <f t="shared" si="27"/>
        <v>1383.4722731300001</v>
      </c>
      <c r="K133" s="11">
        <f t="shared" si="27"/>
        <v>1237.80296352</v>
      </c>
      <c r="L133" s="11">
        <f t="shared" si="27"/>
        <v>1140.0065074700001</v>
      </c>
      <c r="M133" s="11">
        <f t="shared" si="27"/>
        <v>1172.0637336699999</v>
      </c>
      <c r="N133" s="11">
        <f t="shared" si="27"/>
        <v>1280.5686169000001</v>
      </c>
      <c r="O133" s="11">
        <f t="shared" si="27"/>
        <v>1302.7118487800001</v>
      </c>
      <c r="P133" s="11">
        <f t="shared" si="27"/>
        <v>1308.55614975</v>
      </c>
      <c r="Q133" s="11">
        <f t="shared" si="27"/>
        <v>1279.3087273399999</v>
      </c>
      <c r="R133" s="11">
        <f t="shared" si="27"/>
        <v>1315.21092729</v>
      </c>
      <c r="S133" s="11">
        <f t="shared" si="27"/>
        <v>1195.5151423100001</v>
      </c>
      <c r="T133" s="11">
        <f t="shared" si="26"/>
        <v>1136.82754477</v>
      </c>
      <c r="U133" s="12" cm="1">
        <f t="array" ref="U133">quota_mese*SUMPRODUCT(1/C133:T133)</f>
        <v>115.01872783838432</v>
      </c>
      <c r="V133" s="13">
        <f t="shared" si="33"/>
        <v>130756.4579710793</v>
      </c>
      <c r="W133" s="14">
        <f t="shared" si="29"/>
        <v>-0.12829028019280464</v>
      </c>
      <c r="X133" s="13">
        <f t="shared" si="30"/>
        <v>120181.098353872</v>
      </c>
      <c r="Y133" s="14">
        <f t="shared" si="31"/>
        <v>-0.19879267764085329</v>
      </c>
      <c r="Z133" s="6" t="str">
        <f t="shared" si="32"/>
        <v>Il PAC conviene</v>
      </c>
    </row>
    <row r="134" spans="1:26" x14ac:dyDescent="0.25">
      <c r="A134" s="7">
        <v>36922</v>
      </c>
      <c r="B134" s="8">
        <v>1469.93437137</v>
      </c>
      <c r="C134" s="11">
        <f t="shared" si="28"/>
        <v>1469.93437137</v>
      </c>
      <c r="D134" s="11">
        <f t="shared" si="27"/>
        <v>1340.76550851</v>
      </c>
      <c r="E134" s="11">
        <f t="shared" si="27"/>
        <v>1313.77939229</v>
      </c>
      <c r="F134" s="11">
        <f t="shared" si="27"/>
        <v>1407.68359891</v>
      </c>
      <c r="G134" s="11">
        <f t="shared" si="27"/>
        <v>1480.91974385</v>
      </c>
      <c r="H134" s="11">
        <f t="shared" si="27"/>
        <v>1443.84434182</v>
      </c>
      <c r="I134" s="11">
        <f t="shared" si="27"/>
        <v>1383.4722731300001</v>
      </c>
      <c r="J134" s="11">
        <f t="shared" si="27"/>
        <v>1237.80296352</v>
      </c>
      <c r="K134" s="11">
        <f t="shared" si="27"/>
        <v>1140.0065074700001</v>
      </c>
      <c r="L134" s="11">
        <f t="shared" si="27"/>
        <v>1172.0637336699999</v>
      </c>
      <c r="M134" s="11">
        <f t="shared" si="27"/>
        <v>1280.5686169000001</v>
      </c>
      <c r="N134" s="11">
        <f t="shared" si="27"/>
        <v>1302.7118487800001</v>
      </c>
      <c r="O134" s="11">
        <f t="shared" si="27"/>
        <v>1308.55614975</v>
      </c>
      <c r="P134" s="11">
        <f t="shared" si="27"/>
        <v>1279.3087273399999</v>
      </c>
      <c r="Q134" s="11">
        <f t="shared" si="27"/>
        <v>1315.21092729</v>
      </c>
      <c r="R134" s="11">
        <f t="shared" si="27"/>
        <v>1195.5151423100001</v>
      </c>
      <c r="S134" s="11">
        <f t="shared" si="27"/>
        <v>1136.82754477</v>
      </c>
      <c r="T134" s="11">
        <f t="shared" si="26"/>
        <v>992.30076319</v>
      </c>
      <c r="U134" s="12" cm="1">
        <f t="array" ref="U134">quota_mese*SUMPRODUCT(1/C134:T134)</f>
        <v>117.54359657279923</v>
      </c>
      <c r="V134" s="13">
        <f t="shared" si="33"/>
        <v>116638.60058728614</v>
      </c>
      <c r="W134" s="14">
        <f t="shared" si="29"/>
        <v>-0.22240932941809244</v>
      </c>
      <c r="X134" s="13">
        <f t="shared" si="30"/>
        <v>101259.70068974861</v>
      </c>
      <c r="Y134" s="14">
        <f t="shared" si="31"/>
        <v>-0.32493532873500919</v>
      </c>
      <c r="Z134" s="6" t="str">
        <f t="shared" si="32"/>
        <v>Il PAC conviene</v>
      </c>
    </row>
    <row r="135" spans="1:26" x14ac:dyDescent="0.25">
      <c r="A135" s="7">
        <v>36950</v>
      </c>
      <c r="B135" s="8">
        <v>1340.76550851</v>
      </c>
      <c r="C135" s="11">
        <f t="shared" si="28"/>
        <v>1340.76550851</v>
      </c>
      <c r="D135" s="11">
        <f t="shared" si="27"/>
        <v>1313.77939229</v>
      </c>
      <c r="E135" s="11">
        <f t="shared" si="27"/>
        <v>1407.68359891</v>
      </c>
      <c r="F135" s="11">
        <f t="shared" si="27"/>
        <v>1480.91974385</v>
      </c>
      <c r="G135" s="11">
        <f t="shared" si="27"/>
        <v>1443.84434182</v>
      </c>
      <c r="H135" s="11">
        <f t="shared" si="27"/>
        <v>1383.4722731300001</v>
      </c>
      <c r="I135" s="11">
        <f t="shared" si="27"/>
        <v>1237.80296352</v>
      </c>
      <c r="J135" s="11">
        <f t="shared" si="27"/>
        <v>1140.0065074700001</v>
      </c>
      <c r="K135" s="11">
        <f t="shared" si="27"/>
        <v>1172.0637336699999</v>
      </c>
      <c r="L135" s="11">
        <f t="shared" si="27"/>
        <v>1280.5686169000001</v>
      </c>
      <c r="M135" s="11">
        <f t="shared" si="27"/>
        <v>1302.7118487800001</v>
      </c>
      <c r="N135" s="11">
        <f t="shared" si="27"/>
        <v>1308.55614975</v>
      </c>
      <c r="O135" s="11">
        <f t="shared" si="27"/>
        <v>1279.3087273399999</v>
      </c>
      <c r="P135" s="11">
        <f t="shared" si="27"/>
        <v>1315.21092729</v>
      </c>
      <c r="Q135" s="11">
        <f t="shared" si="27"/>
        <v>1195.5151423100001</v>
      </c>
      <c r="R135" s="11">
        <f t="shared" si="27"/>
        <v>1136.82754477</v>
      </c>
      <c r="S135" s="11">
        <f t="shared" si="27"/>
        <v>992.30076319</v>
      </c>
      <c r="T135" s="11">
        <f t="shared" si="26"/>
        <v>931.84093894</v>
      </c>
      <c r="U135" s="12" cm="1">
        <f t="array" ref="U135">quota_mese*SUMPRODUCT(1/C135:T135)</f>
        <v>120.81728025533658</v>
      </c>
      <c r="V135" s="13">
        <f t="shared" si="33"/>
        <v>112582.48787330996</v>
      </c>
      <c r="W135" s="14">
        <f t="shared" si="29"/>
        <v>-0.2494500808446003</v>
      </c>
      <c r="X135" s="13">
        <f t="shared" si="30"/>
        <v>104250.99687739878</v>
      </c>
      <c r="Y135" s="14">
        <f t="shared" si="31"/>
        <v>-0.30499335415067486</v>
      </c>
      <c r="Z135" s="6" t="str">
        <f t="shared" si="32"/>
        <v>Il PAC conviene</v>
      </c>
    </row>
    <row r="136" spans="1:26" x14ac:dyDescent="0.25">
      <c r="A136" s="7">
        <v>36980</v>
      </c>
      <c r="B136" s="8">
        <v>1313.77939229</v>
      </c>
      <c r="C136" s="11">
        <f t="shared" si="28"/>
        <v>1313.77939229</v>
      </c>
      <c r="D136" s="11">
        <f t="shared" si="27"/>
        <v>1407.68359891</v>
      </c>
      <c r="E136" s="11">
        <f t="shared" si="27"/>
        <v>1480.91974385</v>
      </c>
      <c r="F136" s="11">
        <f t="shared" si="27"/>
        <v>1443.84434182</v>
      </c>
      <c r="G136" s="11">
        <f t="shared" si="27"/>
        <v>1383.4722731300001</v>
      </c>
      <c r="H136" s="11">
        <f t="shared" si="27"/>
        <v>1237.80296352</v>
      </c>
      <c r="I136" s="11">
        <f t="shared" si="27"/>
        <v>1140.0065074700001</v>
      </c>
      <c r="J136" s="11">
        <f t="shared" si="27"/>
        <v>1172.0637336699999</v>
      </c>
      <c r="K136" s="11">
        <f t="shared" si="27"/>
        <v>1280.5686169000001</v>
      </c>
      <c r="L136" s="11">
        <f t="shared" si="27"/>
        <v>1302.7118487800001</v>
      </c>
      <c r="M136" s="11">
        <f t="shared" si="27"/>
        <v>1308.55614975</v>
      </c>
      <c r="N136" s="11">
        <f t="shared" si="27"/>
        <v>1279.3087273399999</v>
      </c>
      <c r="O136" s="11">
        <f t="shared" si="27"/>
        <v>1315.21092729</v>
      </c>
      <c r="P136" s="11">
        <f t="shared" si="27"/>
        <v>1195.5151423100001</v>
      </c>
      <c r="Q136" s="11">
        <f t="shared" si="27"/>
        <v>1136.82754477</v>
      </c>
      <c r="R136" s="11">
        <f t="shared" si="27"/>
        <v>992.30076319</v>
      </c>
      <c r="S136" s="11">
        <f t="shared" si="27"/>
        <v>931.84093894</v>
      </c>
      <c r="T136" s="11">
        <f t="shared" si="26"/>
        <v>931.62820105000003</v>
      </c>
      <c r="U136" s="12" cm="1">
        <f t="array" ref="U136">quota_mese*SUMPRODUCT(1/C136:T136)</f>
        <v>123.54683859544242</v>
      </c>
      <c r="V136" s="13">
        <f t="shared" si="33"/>
        <v>115099.71898608674</v>
      </c>
      <c r="W136" s="14">
        <f t="shared" si="29"/>
        <v>-0.23266854009275506</v>
      </c>
      <c r="X136" s="13">
        <f t="shared" si="30"/>
        <v>106368.10942354411</v>
      </c>
      <c r="Y136" s="14">
        <f t="shared" si="31"/>
        <v>-0.29087927050970597</v>
      </c>
      <c r="Z136" s="6" t="str">
        <f t="shared" si="32"/>
        <v>Il PAC conviene</v>
      </c>
    </row>
    <row r="137" spans="1:26" x14ac:dyDescent="0.25">
      <c r="A137" s="7">
        <v>37011</v>
      </c>
      <c r="B137" s="8">
        <v>1407.68359891</v>
      </c>
      <c r="C137" s="11">
        <f t="shared" si="28"/>
        <v>1407.68359891</v>
      </c>
      <c r="D137" s="11">
        <f t="shared" si="27"/>
        <v>1480.91974385</v>
      </c>
      <c r="E137" s="11">
        <f t="shared" si="27"/>
        <v>1443.84434182</v>
      </c>
      <c r="F137" s="11">
        <f t="shared" si="27"/>
        <v>1383.4722731300001</v>
      </c>
      <c r="G137" s="11">
        <f t="shared" si="27"/>
        <v>1237.80296352</v>
      </c>
      <c r="H137" s="11">
        <f t="shared" si="27"/>
        <v>1140.0065074700001</v>
      </c>
      <c r="I137" s="11">
        <f t="shared" si="27"/>
        <v>1172.0637336699999</v>
      </c>
      <c r="J137" s="11">
        <f t="shared" si="27"/>
        <v>1280.5686169000001</v>
      </c>
      <c r="K137" s="11">
        <f t="shared" si="27"/>
        <v>1302.7118487800001</v>
      </c>
      <c r="L137" s="11">
        <f t="shared" si="27"/>
        <v>1308.55614975</v>
      </c>
      <c r="M137" s="11">
        <f t="shared" si="27"/>
        <v>1279.3087273399999</v>
      </c>
      <c r="N137" s="11">
        <f t="shared" si="27"/>
        <v>1315.21092729</v>
      </c>
      <c r="O137" s="11">
        <f t="shared" si="27"/>
        <v>1195.5151423100001</v>
      </c>
      <c r="P137" s="11">
        <f t="shared" si="27"/>
        <v>1136.82754477</v>
      </c>
      <c r="Q137" s="11">
        <f t="shared" si="27"/>
        <v>992.30076319</v>
      </c>
      <c r="R137" s="11">
        <f t="shared" si="27"/>
        <v>931.84093894</v>
      </c>
      <c r="S137" s="11">
        <f t="shared" si="27"/>
        <v>931.62820105000003</v>
      </c>
      <c r="T137" s="11">
        <f t="shared" si="26"/>
        <v>826.85601077000001</v>
      </c>
      <c r="U137" s="12" cm="1">
        <f t="array" ref="U137">quota_mese*SUMPRODUCT(1/C137:T137)</f>
        <v>127.28215203305659</v>
      </c>
      <c r="V137" s="13">
        <f t="shared" si="33"/>
        <v>105244.01247227383</v>
      </c>
      <c r="W137" s="14">
        <f t="shared" si="29"/>
        <v>-0.29837325018484118</v>
      </c>
      <c r="X137" s="13">
        <f t="shared" si="30"/>
        <v>88108.152791961125</v>
      </c>
      <c r="Y137" s="14">
        <f t="shared" si="31"/>
        <v>-0.41261231472025917</v>
      </c>
      <c r="Z137" s="6" t="str">
        <f t="shared" si="32"/>
        <v>Il PAC conviene</v>
      </c>
    </row>
    <row r="138" spans="1:26" x14ac:dyDescent="0.25">
      <c r="A138" s="7">
        <v>37042</v>
      </c>
      <c r="B138" s="8">
        <v>1480.91974385</v>
      </c>
      <c r="C138" s="11">
        <f t="shared" si="28"/>
        <v>1480.91974385</v>
      </c>
      <c r="D138" s="11">
        <f t="shared" si="27"/>
        <v>1443.84434182</v>
      </c>
      <c r="E138" s="11">
        <f t="shared" si="27"/>
        <v>1383.4722731300001</v>
      </c>
      <c r="F138" s="11">
        <f t="shared" si="27"/>
        <v>1237.80296352</v>
      </c>
      <c r="G138" s="11">
        <f t="shared" si="27"/>
        <v>1140.0065074700001</v>
      </c>
      <c r="H138" s="11">
        <f t="shared" si="27"/>
        <v>1172.0637336699999</v>
      </c>
      <c r="I138" s="11">
        <f t="shared" si="27"/>
        <v>1280.5686169000001</v>
      </c>
      <c r="J138" s="11">
        <f t="shared" si="27"/>
        <v>1302.7118487800001</v>
      </c>
      <c r="K138" s="11">
        <f t="shared" si="27"/>
        <v>1308.55614975</v>
      </c>
      <c r="L138" s="11">
        <f t="shared" si="27"/>
        <v>1279.3087273399999</v>
      </c>
      <c r="M138" s="11">
        <f t="shared" si="27"/>
        <v>1315.21092729</v>
      </c>
      <c r="N138" s="11">
        <f t="shared" si="27"/>
        <v>1195.5151423100001</v>
      </c>
      <c r="O138" s="11">
        <f t="shared" si="27"/>
        <v>1136.82754477</v>
      </c>
      <c r="P138" s="11">
        <f t="shared" si="27"/>
        <v>992.30076319</v>
      </c>
      <c r="Q138" s="11">
        <f t="shared" si="27"/>
        <v>931.84093894</v>
      </c>
      <c r="R138" s="11">
        <f t="shared" si="27"/>
        <v>931.62820105000003</v>
      </c>
      <c r="S138" s="11">
        <f t="shared" si="27"/>
        <v>826.85601077000001</v>
      </c>
      <c r="T138" s="11">
        <f t="shared" si="26"/>
        <v>897.97243500000002</v>
      </c>
      <c r="U138" s="12" cm="1">
        <f t="array" ref="U138">quota_mese*SUMPRODUCT(1/C138:T138)</f>
        <v>130.64242721016262</v>
      </c>
      <c r="V138" s="13">
        <f t="shared" si="33"/>
        <v>117313.29847621999</v>
      </c>
      <c r="W138" s="14">
        <f t="shared" si="29"/>
        <v>-0.21791134349186669</v>
      </c>
      <c r="X138" s="13">
        <f t="shared" si="30"/>
        <v>90954.196410283752</v>
      </c>
      <c r="Y138" s="14">
        <f t="shared" si="31"/>
        <v>-0.3936386905981083</v>
      </c>
      <c r="Z138" s="6" t="str">
        <f t="shared" si="32"/>
        <v>Il PAC conviene</v>
      </c>
    </row>
    <row r="139" spans="1:26" x14ac:dyDescent="0.25">
      <c r="A139" s="7">
        <v>37071</v>
      </c>
      <c r="B139" s="8">
        <v>1443.84434182</v>
      </c>
      <c r="C139" s="11">
        <f t="shared" si="28"/>
        <v>1443.84434182</v>
      </c>
      <c r="D139" s="11">
        <f t="shared" si="27"/>
        <v>1383.4722731300001</v>
      </c>
      <c r="E139" s="11">
        <f t="shared" si="27"/>
        <v>1237.80296352</v>
      </c>
      <c r="F139" s="11">
        <f t="shared" si="27"/>
        <v>1140.0065074700001</v>
      </c>
      <c r="G139" s="11">
        <f t="shared" si="27"/>
        <v>1172.0637336699999</v>
      </c>
      <c r="H139" s="11">
        <f t="shared" si="27"/>
        <v>1280.5686169000001</v>
      </c>
      <c r="I139" s="11">
        <f t="shared" si="27"/>
        <v>1302.7118487800001</v>
      </c>
      <c r="J139" s="11">
        <f t="shared" si="27"/>
        <v>1308.55614975</v>
      </c>
      <c r="K139" s="11">
        <f t="shared" si="27"/>
        <v>1279.3087273399999</v>
      </c>
      <c r="L139" s="11">
        <f t="shared" si="27"/>
        <v>1315.21092729</v>
      </c>
      <c r="M139" s="11">
        <f t="shared" si="27"/>
        <v>1195.5151423100001</v>
      </c>
      <c r="N139" s="11">
        <f t="shared" si="27"/>
        <v>1136.82754477</v>
      </c>
      <c r="O139" s="11">
        <f t="shared" si="27"/>
        <v>992.30076319</v>
      </c>
      <c r="P139" s="11">
        <f t="shared" si="27"/>
        <v>931.84093894</v>
      </c>
      <c r="Q139" s="11">
        <f t="shared" si="27"/>
        <v>931.62820105000003</v>
      </c>
      <c r="R139" s="11">
        <f t="shared" si="27"/>
        <v>826.85601077000001</v>
      </c>
      <c r="S139" s="11">
        <f t="shared" si="27"/>
        <v>897.97243500000002</v>
      </c>
      <c r="T139" s="11">
        <f t="shared" si="26"/>
        <v>943.19532211000001</v>
      </c>
      <c r="U139" s="12" cm="1">
        <f t="array" ref="U139">quota_mese*SUMPRODUCT(1/C139:T139)</f>
        <v>133.85050842156727</v>
      </c>
      <c r="V139" s="13">
        <f t="shared" si="33"/>
        <v>126247.17340526741</v>
      </c>
      <c r="W139" s="14">
        <f t="shared" si="29"/>
        <v>-0.15835217729821727</v>
      </c>
      <c r="X139" s="13">
        <f t="shared" si="30"/>
        <v>97987.916161490095</v>
      </c>
      <c r="Y139" s="14">
        <f t="shared" si="31"/>
        <v>-0.34674722559006599</v>
      </c>
      <c r="Z139" s="6" t="str">
        <f t="shared" si="32"/>
        <v>Il PAC conviene</v>
      </c>
    </row>
    <row r="140" spans="1:26" x14ac:dyDescent="0.25">
      <c r="A140" s="7">
        <v>37103</v>
      </c>
      <c r="B140" s="8">
        <v>1383.4722731300001</v>
      </c>
      <c r="C140" s="11">
        <f t="shared" si="28"/>
        <v>1383.4722731300001</v>
      </c>
      <c r="D140" s="11">
        <f t="shared" si="27"/>
        <v>1237.80296352</v>
      </c>
      <c r="E140" s="11">
        <f t="shared" si="27"/>
        <v>1140.0065074700001</v>
      </c>
      <c r="F140" s="11">
        <f t="shared" si="27"/>
        <v>1172.0637336699999</v>
      </c>
      <c r="G140" s="11">
        <f t="shared" si="27"/>
        <v>1280.5686169000001</v>
      </c>
      <c r="H140" s="11">
        <f t="shared" si="27"/>
        <v>1302.7118487800001</v>
      </c>
      <c r="I140" s="11">
        <f t="shared" si="27"/>
        <v>1308.55614975</v>
      </c>
      <c r="J140" s="11">
        <f t="shared" si="27"/>
        <v>1279.3087273399999</v>
      </c>
      <c r="K140" s="11">
        <f t="shared" si="27"/>
        <v>1315.21092729</v>
      </c>
      <c r="L140" s="11">
        <f t="shared" si="27"/>
        <v>1195.5151423100001</v>
      </c>
      <c r="M140" s="11">
        <f t="shared" si="27"/>
        <v>1136.82754477</v>
      </c>
      <c r="N140" s="11">
        <f t="shared" si="27"/>
        <v>992.30076319</v>
      </c>
      <c r="O140" s="11">
        <f t="shared" si="27"/>
        <v>931.84093894</v>
      </c>
      <c r="P140" s="11">
        <f t="shared" si="27"/>
        <v>931.62820105000003</v>
      </c>
      <c r="Q140" s="11">
        <f t="shared" si="27"/>
        <v>826.85601077000001</v>
      </c>
      <c r="R140" s="11">
        <f t="shared" si="27"/>
        <v>897.97243500000002</v>
      </c>
      <c r="S140" s="11">
        <f t="shared" si="27"/>
        <v>943.19532211000001</v>
      </c>
      <c r="T140" s="11">
        <f t="shared" si="26"/>
        <v>838.96252960000004</v>
      </c>
      <c r="U140" s="12" cm="1">
        <f t="array" ref="U140">quota_mese*SUMPRODUCT(1/C140:T140)</f>
        <v>138.01178268471276</v>
      </c>
      <c r="V140" s="13">
        <f t="shared" si="33"/>
        <v>115786.7143157721</v>
      </c>
      <c r="W140" s="14">
        <f t="shared" si="29"/>
        <v>-0.22808857122818604</v>
      </c>
      <c r="X140" s="13">
        <f t="shared" si="30"/>
        <v>90962.704409887985</v>
      </c>
      <c r="Y140" s="14">
        <f t="shared" si="31"/>
        <v>-0.39358197060074673</v>
      </c>
      <c r="Z140" s="6" t="str">
        <f t="shared" si="32"/>
        <v>Il PAC conviene</v>
      </c>
    </row>
    <row r="141" spans="1:26" x14ac:dyDescent="0.25">
      <c r="A141" s="7">
        <v>37134</v>
      </c>
      <c r="B141" s="8">
        <v>1237.80296352</v>
      </c>
      <c r="C141" s="11">
        <f t="shared" si="28"/>
        <v>1237.80296352</v>
      </c>
      <c r="D141" s="11">
        <f t="shared" si="27"/>
        <v>1140.0065074700001</v>
      </c>
      <c r="E141" s="11">
        <f t="shared" si="27"/>
        <v>1172.0637336699999</v>
      </c>
      <c r="F141" s="11">
        <f t="shared" si="27"/>
        <v>1280.5686169000001</v>
      </c>
      <c r="G141" s="11">
        <f t="shared" si="27"/>
        <v>1302.7118487800001</v>
      </c>
      <c r="H141" s="11">
        <f t="shared" si="27"/>
        <v>1308.55614975</v>
      </c>
      <c r="I141" s="11">
        <f t="shared" si="27"/>
        <v>1279.3087273399999</v>
      </c>
      <c r="J141" s="11">
        <f t="shared" si="27"/>
        <v>1315.21092729</v>
      </c>
      <c r="K141" s="11">
        <f t="shared" si="27"/>
        <v>1195.5151423100001</v>
      </c>
      <c r="L141" s="11">
        <f t="shared" si="27"/>
        <v>1136.82754477</v>
      </c>
      <c r="M141" s="11">
        <f t="shared" si="27"/>
        <v>992.30076319</v>
      </c>
      <c r="N141" s="11">
        <f t="shared" si="27"/>
        <v>931.84093894</v>
      </c>
      <c r="O141" s="11">
        <f t="shared" si="27"/>
        <v>931.62820105000003</v>
      </c>
      <c r="P141" s="11">
        <f t="shared" si="27"/>
        <v>826.85601077000001</v>
      </c>
      <c r="Q141" s="11">
        <f t="shared" si="27"/>
        <v>897.97243500000002</v>
      </c>
      <c r="R141" s="11">
        <f t="shared" si="27"/>
        <v>943.19532211000001</v>
      </c>
      <c r="S141" s="11">
        <f t="shared" si="27"/>
        <v>838.96252960000004</v>
      </c>
      <c r="T141" s="11">
        <f t="shared" si="26"/>
        <v>791.14275998999994</v>
      </c>
      <c r="U141" s="12" cm="1">
        <f t="array" ref="U141">quota_mese*SUMPRODUCT(1/C141:T141)</f>
        <v>142.52157776371925</v>
      </c>
      <c r="V141" s="13">
        <f t="shared" si="33"/>
        <v>112754.91439011825</v>
      </c>
      <c r="W141" s="14">
        <f t="shared" si="29"/>
        <v>-0.24830057073254497</v>
      </c>
      <c r="X141" s="13">
        <f t="shared" si="30"/>
        <v>95872.620680296619</v>
      </c>
      <c r="Y141" s="14">
        <f t="shared" si="31"/>
        <v>-0.36084919546468919</v>
      </c>
      <c r="Z141" s="6" t="str">
        <f t="shared" si="32"/>
        <v>Il PAC conviene</v>
      </c>
    </row>
    <row r="142" spans="1:26" x14ac:dyDescent="0.25">
      <c r="A142" s="7">
        <v>37162</v>
      </c>
      <c r="B142" s="8">
        <v>1140.0065074700001</v>
      </c>
      <c r="C142" s="11">
        <f t="shared" si="28"/>
        <v>1140.0065074700001</v>
      </c>
      <c r="D142" s="11">
        <f t="shared" si="27"/>
        <v>1172.0637336699999</v>
      </c>
      <c r="E142" s="11">
        <f t="shared" si="27"/>
        <v>1280.5686169000001</v>
      </c>
      <c r="F142" s="11">
        <f t="shared" si="27"/>
        <v>1302.7118487800001</v>
      </c>
      <c r="G142" s="11">
        <f t="shared" si="27"/>
        <v>1308.55614975</v>
      </c>
      <c r="H142" s="11">
        <f t="shared" si="27"/>
        <v>1279.3087273399999</v>
      </c>
      <c r="I142" s="11">
        <f t="shared" si="27"/>
        <v>1315.21092729</v>
      </c>
      <c r="J142" s="11">
        <f t="shared" si="27"/>
        <v>1195.5151423100001</v>
      </c>
      <c r="K142" s="11">
        <f t="shared" si="27"/>
        <v>1136.82754477</v>
      </c>
      <c r="L142" s="11">
        <f t="shared" si="27"/>
        <v>992.30076319</v>
      </c>
      <c r="M142" s="11">
        <f t="shared" si="27"/>
        <v>931.84093894</v>
      </c>
      <c r="N142" s="11">
        <f t="shared" si="27"/>
        <v>931.62820105000003</v>
      </c>
      <c r="O142" s="11">
        <f t="shared" si="27"/>
        <v>826.85601077000001</v>
      </c>
      <c r="P142" s="11">
        <f t="shared" si="27"/>
        <v>897.97243500000002</v>
      </c>
      <c r="Q142" s="11">
        <f t="shared" si="27"/>
        <v>943.19532211000001</v>
      </c>
      <c r="R142" s="11">
        <f t="shared" si="27"/>
        <v>838.96252960000004</v>
      </c>
      <c r="S142" s="11">
        <f t="shared" si="27"/>
        <v>791.14275998999994</v>
      </c>
      <c r="T142" s="11">
        <f t="shared" si="26"/>
        <v>780.14285113000005</v>
      </c>
      <c r="U142" s="12" cm="1">
        <f t="array" ref="U142">quota_mese*SUMPRODUCT(1/C142:T142)</f>
        <v>146.47102363070877</v>
      </c>
      <c r="V142" s="13">
        <f t="shared" si="33"/>
        <v>114268.32198319075</v>
      </c>
      <c r="W142" s="14">
        <f t="shared" si="29"/>
        <v>-0.23821118677872832</v>
      </c>
      <c r="X142" s="13">
        <f t="shared" si="30"/>
        <v>102649.78919217222</v>
      </c>
      <c r="Y142" s="14">
        <f t="shared" si="31"/>
        <v>-0.31566807205218517</v>
      </c>
      <c r="Z142" s="6" t="str">
        <f t="shared" si="32"/>
        <v>Il PAC conviene</v>
      </c>
    </row>
    <row r="143" spans="1:26" x14ac:dyDescent="0.25">
      <c r="A143" s="7">
        <v>37195</v>
      </c>
      <c r="B143" s="8">
        <v>1172.0637336699999</v>
      </c>
      <c r="C143" s="11">
        <f t="shared" si="28"/>
        <v>1172.0637336699999</v>
      </c>
      <c r="D143" s="11">
        <f t="shared" si="27"/>
        <v>1280.5686169000001</v>
      </c>
      <c r="E143" s="11">
        <f t="shared" si="27"/>
        <v>1302.7118487800001</v>
      </c>
      <c r="F143" s="11">
        <f t="shared" si="27"/>
        <v>1308.55614975</v>
      </c>
      <c r="G143" s="11">
        <f t="shared" si="27"/>
        <v>1279.3087273399999</v>
      </c>
      <c r="H143" s="11">
        <f t="shared" si="27"/>
        <v>1315.21092729</v>
      </c>
      <c r="I143" s="11">
        <f t="shared" si="27"/>
        <v>1195.5151423100001</v>
      </c>
      <c r="J143" s="11">
        <f t="shared" si="27"/>
        <v>1136.82754477</v>
      </c>
      <c r="K143" s="11">
        <f t="shared" si="27"/>
        <v>992.30076319</v>
      </c>
      <c r="L143" s="11">
        <f t="shared" si="27"/>
        <v>931.84093894</v>
      </c>
      <c r="M143" s="11">
        <f t="shared" si="27"/>
        <v>931.62820105000003</v>
      </c>
      <c r="N143" s="11">
        <f t="shared" si="27"/>
        <v>826.85601077000001</v>
      </c>
      <c r="O143" s="11">
        <f t="shared" si="27"/>
        <v>897.97243500000002</v>
      </c>
      <c r="P143" s="11">
        <f t="shared" si="27"/>
        <v>943.19532211000001</v>
      </c>
      <c r="Q143" s="11">
        <f t="shared" si="27"/>
        <v>838.96252960000004</v>
      </c>
      <c r="R143" s="11">
        <f t="shared" si="27"/>
        <v>791.14275998999994</v>
      </c>
      <c r="S143" s="11">
        <f t="shared" si="27"/>
        <v>780.14285113000005</v>
      </c>
      <c r="T143" s="11">
        <f t="shared" si="26"/>
        <v>778.50389801999995</v>
      </c>
      <c r="U143" s="12" cm="1">
        <f t="array" ref="U143">quota_mese*SUMPRODUCT(1/C143:T143)</f>
        <v>149.86541620449356</v>
      </c>
      <c r="V143" s="13">
        <f t="shared" si="33"/>
        <v>116670.8106935879</v>
      </c>
      <c r="W143" s="14">
        <f t="shared" si="29"/>
        <v>-0.22219459537608066</v>
      </c>
      <c r="X143" s="13">
        <f t="shared" si="30"/>
        <v>99632.452867856337</v>
      </c>
      <c r="Y143" s="14">
        <f t="shared" si="31"/>
        <v>-0.33578364754762446</v>
      </c>
      <c r="Z143" s="6" t="str">
        <f t="shared" si="32"/>
        <v>Il PAC conviene</v>
      </c>
    </row>
    <row r="144" spans="1:26" x14ac:dyDescent="0.25">
      <c r="A144" s="7">
        <v>37225</v>
      </c>
      <c r="B144" s="8">
        <v>1280.5686169000001</v>
      </c>
      <c r="C144" s="11">
        <f t="shared" si="28"/>
        <v>1280.5686169000001</v>
      </c>
      <c r="D144" s="11">
        <f t="shared" si="27"/>
        <v>1302.7118487800001</v>
      </c>
      <c r="E144" s="11">
        <f t="shared" si="27"/>
        <v>1308.55614975</v>
      </c>
      <c r="F144" s="11">
        <f t="shared" si="27"/>
        <v>1279.3087273399999</v>
      </c>
      <c r="G144" s="11">
        <f t="shared" si="27"/>
        <v>1315.21092729</v>
      </c>
      <c r="H144" s="11">
        <f t="shared" si="27"/>
        <v>1195.5151423100001</v>
      </c>
      <c r="I144" s="11">
        <f t="shared" si="27"/>
        <v>1136.82754477</v>
      </c>
      <c r="J144" s="11">
        <f t="shared" si="27"/>
        <v>992.30076319</v>
      </c>
      <c r="K144" s="11">
        <f t="shared" si="27"/>
        <v>931.84093894</v>
      </c>
      <c r="L144" s="11">
        <f t="shared" si="27"/>
        <v>931.62820105000003</v>
      </c>
      <c r="M144" s="11">
        <f t="shared" si="27"/>
        <v>826.85601077000001</v>
      </c>
      <c r="N144" s="11">
        <f t="shared" si="27"/>
        <v>897.97243500000002</v>
      </c>
      <c r="O144" s="11">
        <f t="shared" si="27"/>
        <v>943.19532211000001</v>
      </c>
      <c r="P144" s="11">
        <f t="shared" si="27"/>
        <v>838.96252960000004</v>
      </c>
      <c r="Q144" s="11">
        <f t="shared" si="27"/>
        <v>791.14275998999994</v>
      </c>
      <c r="R144" s="11">
        <f t="shared" si="27"/>
        <v>780.14285113000005</v>
      </c>
      <c r="S144" s="11">
        <f t="shared" ref="S144:T159" si="34">R145</f>
        <v>778.50389801999995</v>
      </c>
      <c r="T144" s="11">
        <f t="shared" si="34"/>
        <v>823.75346734000004</v>
      </c>
      <c r="U144" s="12" cm="1">
        <f t="array" ref="U144">quota_mese*SUMPRODUCT(1/C144:T144)</f>
        <v>152.87174547686831</v>
      </c>
      <c r="V144" s="13">
        <f t="shared" si="33"/>
        <v>125928.63039488824</v>
      </c>
      <c r="W144" s="14">
        <f t="shared" si="29"/>
        <v>-0.16047579736741169</v>
      </c>
      <c r="X144" s="13">
        <f t="shared" si="30"/>
        <v>96490.745181715698</v>
      </c>
      <c r="Y144" s="14">
        <f t="shared" si="31"/>
        <v>-0.35672836545522868</v>
      </c>
      <c r="Z144" s="6" t="str">
        <f t="shared" si="32"/>
        <v>Il PAC conviene</v>
      </c>
    </row>
    <row r="145" spans="1:26" x14ac:dyDescent="0.25">
      <c r="A145" s="7">
        <v>37256</v>
      </c>
      <c r="B145" s="8">
        <v>1302.7118487800001</v>
      </c>
      <c r="C145" s="11">
        <f t="shared" si="28"/>
        <v>1302.7118487800001</v>
      </c>
      <c r="D145" s="11">
        <f t="shared" ref="D145:S160" si="35">C146</f>
        <v>1308.55614975</v>
      </c>
      <c r="E145" s="11">
        <f t="shared" si="35"/>
        <v>1279.3087273399999</v>
      </c>
      <c r="F145" s="11">
        <f t="shared" si="35"/>
        <v>1315.21092729</v>
      </c>
      <c r="G145" s="11">
        <f t="shared" si="35"/>
        <v>1195.5151423100001</v>
      </c>
      <c r="H145" s="11">
        <f t="shared" si="35"/>
        <v>1136.82754477</v>
      </c>
      <c r="I145" s="11">
        <f t="shared" si="35"/>
        <v>992.30076319</v>
      </c>
      <c r="J145" s="11">
        <f t="shared" si="35"/>
        <v>931.84093894</v>
      </c>
      <c r="K145" s="11">
        <f t="shared" si="35"/>
        <v>931.62820105000003</v>
      </c>
      <c r="L145" s="11">
        <f t="shared" si="35"/>
        <v>826.85601077000001</v>
      </c>
      <c r="M145" s="11">
        <f t="shared" si="35"/>
        <v>897.97243500000002</v>
      </c>
      <c r="N145" s="11">
        <f t="shared" si="35"/>
        <v>943.19532211000001</v>
      </c>
      <c r="O145" s="11">
        <f t="shared" si="35"/>
        <v>838.96252960000004</v>
      </c>
      <c r="P145" s="11">
        <f t="shared" si="35"/>
        <v>791.14275998999994</v>
      </c>
      <c r="Q145" s="11">
        <f t="shared" si="35"/>
        <v>780.14285113000005</v>
      </c>
      <c r="R145" s="11">
        <f t="shared" si="35"/>
        <v>778.50389801999995</v>
      </c>
      <c r="S145" s="11">
        <f t="shared" si="35"/>
        <v>823.75346734000004</v>
      </c>
      <c r="T145" s="11">
        <f t="shared" si="34"/>
        <v>815.08207164999999</v>
      </c>
      <c r="U145" s="12" cm="1">
        <f t="array" ref="U145">quota_mese*SUMPRODUCT(1/C145:T145)</f>
        <v>156.58813897325925</v>
      </c>
      <c r="V145" s="13">
        <f t="shared" si="33"/>
        <v>127632.18471014225</v>
      </c>
      <c r="W145" s="14">
        <f t="shared" si="29"/>
        <v>-0.14911876859905171</v>
      </c>
      <c r="X145" s="13">
        <f t="shared" si="30"/>
        <v>93852.152233051092</v>
      </c>
      <c r="Y145" s="14">
        <f t="shared" si="31"/>
        <v>-0.37431898511299266</v>
      </c>
      <c r="Z145" s="6" t="str">
        <f t="shared" si="32"/>
        <v>Il PAC conviene</v>
      </c>
    </row>
    <row r="146" spans="1:26" x14ac:dyDescent="0.25">
      <c r="A146" s="7">
        <v>37287</v>
      </c>
      <c r="B146" s="8">
        <v>1308.55614975</v>
      </c>
      <c r="C146" s="11">
        <f t="shared" si="28"/>
        <v>1308.55614975</v>
      </c>
      <c r="D146" s="11">
        <f t="shared" si="35"/>
        <v>1279.3087273399999</v>
      </c>
      <c r="E146" s="11">
        <f t="shared" si="35"/>
        <v>1315.21092729</v>
      </c>
      <c r="F146" s="11">
        <f t="shared" si="35"/>
        <v>1195.5151423100001</v>
      </c>
      <c r="G146" s="11">
        <f t="shared" si="35"/>
        <v>1136.82754477</v>
      </c>
      <c r="H146" s="11">
        <f t="shared" si="35"/>
        <v>992.30076319</v>
      </c>
      <c r="I146" s="11">
        <f t="shared" si="35"/>
        <v>931.84093894</v>
      </c>
      <c r="J146" s="11">
        <f t="shared" si="35"/>
        <v>931.62820105000003</v>
      </c>
      <c r="K146" s="11">
        <f t="shared" si="35"/>
        <v>826.85601077000001</v>
      </c>
      <c r="L146" s="11">
        <f t="shared" si="35"/>
        <v>897.97243500000002</v>
      </c>
      <c r="M146" s="11">
        <f t="shared" si="35"/>
        <v>943.19532211000001</v>
      </c>
      <c r="N146" s="11">
        <f t="shared" si="35"/>
        <v>838.96252960000004</v>
      </c>
      <c r="O146" s="11">
        <f t="shared" si="35"/>
        <v>791.14275998999994</v>
      </c>
      <c r="P146" s="11">
        <f t="shared" si="35"/>
        <v>780.14285113000005</v>
      </c>
      <c r="Q146" s="11">
        <f t="shared" si="35"/>
        <v>778.50389801999995</v>
      </c>
      <c r="R146" s="11">
        <f t="shared" si="35"/>
        <v>823.75346734000004</v>
      </c>
      <c r="S146" s="11">
        <f t="shared" si="35"/>
        <v>815.08207164999999</v>
      </c>
      <c r="T146" s="11">
        <f t="shared" si="34"/>
        <v>852.80476159</v>
      </c>
      <c r="U146" s="12" cm="1">
        <f t="array" ref="U146">quota_mese*SUMPRODUCT(1/C146:T146)</f>
        <v>159.96290453466807</v>
      </c>
      <c r="V146" s="13">
        <f t="shared" si="33"/>
        <v>136417.12666493154</v>
      </c>
      <c r="W146" s="14">
        <f t="shared" si="29"/>
        <v>-9.0552488900456418E-2</v>
      </c>
      <c r="X146" s="13">
        <f t="shared" si="30"/>
        <v>97757.145738789492</v>
      </c>
      <c r="Y146" s="14">
        <f t="shared" si="31"/>
        <v>-0.34828569507473672</v>
      </c>
      <c r="Z146" s="6" t="str">
        <f t="shared" si="32"/>
        <v>Il PAC conviene</v>
      </c>
    </row>
    <row r="147" spans="1:26" x14ac:dyDescent="0.25">
      <c r="A147" s="7">
        <v>37315</v>
      </c>
      <c r="B147" s="8">
        <v>1279.3087273399999</v>
      </c>
      <c r="C147" s="11">
        <f t="shared" si="28"/>
        <v>1279.3087273399999</v>
      </c>
      <c r="D147" s="11">
        <f t="shared" si="35"/>
        <v>1315.21092729</v>
      </c>
      <c r="E147" s="11">
        <f t="shared" si="35"/>
        <v>1195.5151423100001</v>
      </c>
      <c r="F147" s="11">
        <f t="shared" si="35"/>
        <v>1136.82754477</v>
      </c>
      <c r="G147" s="11">
        <f t="shared" si="35"/>
        <v>992.30076319</v>
      </c>
      <c r="H147" s="11">
        <f t="shared" si="35"/>
        <v>931.84093894</v>
      </c>
      <c r="I147" s="11">
        <f t="shared" si="35"/>
        <v>931.62820105000003</v>
      </c>
      <c r="J147" s="11">
        <f t="shared" si="35"/>
        <v>826.85601077000001</v>
      </c>
      <c r="K147" s="11">
        <f t="shared" si="35"/>
        <v>897.97243500000002</v>
      </c>
      <c r="L147" s="11">
        <f t="shared" si="35"/>
        <v>943.19532211000001</v>
      </c>
      <c r="M147" s="11">
        <f t="shared" si="35"/>
        <v>838.96252960000004</v>
      </c>
      <c r="N147" s="11">
        <f t="shared" si="35"/>
        <v>791.14275998999994</v>
      </c>
      <c r="O147" s="11">
        <f t="shared" si="35"/>
        <v>780.14285113000005</v>
      </c>
      <c r="P147" s="11">
        <f t="shared" si="35"/>
        <v>778.50389801999995</v>
      </c>
      <c r="Q147" s="11">
        <f t="shared" si="35"/>
        <v>823.75346734000004</v>
      </c>
      <c r="R147" s="11">
        <f t="shared" si="35"/>
        <v>815.08207164999999</v>
      </c>
      <c r="S147" s="11">
        <f t="shared" si="35"/>
        <v>852.80476159</v>
      </c>
      <c r="T147" s="11">
        <f t="shared" si="34"/>
        <v>874.98674491999998</v>
      </c>
      <c r="U147" s="12" cm="1">
        <f t="array" ref="U147">quota_mese*SUMPRODUCT(1/C147:T147)</f>
        <v>163.11851614601451</v>
      </c>
      <c r="V147" s="13">
        <f t="shared" si="33"/>
        <v>142726.53947878169</v>
      </c>
      <c r="W147" s="14">
        <f t="shared" si="29"/>
        <v>-4.8489736808122075E-2</v>
      </c>
      <c r="X147" s="13">
        <f t="shared" si="30"/>
        <v>102592.9151682543</v>
      </c>
      <c r="Y147" s="14">
        <f t="shared" si="31"/>
        <v>-0.316047232211638</v>
      </c>
      <c r="Z147" s="6" t="str">
        <f t="shared" si="32"/>
        <v>Il PAC conviene</v>
      </c>
    </row>
    <row r="148" spans="1:26" x14ac:dyDescent="0.25">
      <c r="A148" s="7">
        <v>37343</v>
      </c>
      <c r="B148" s="8">
        <v>1315.21092729</v>
      </c>
      <c r="C148" s="11">
        <f t="shared" si="28"/>
        <v>1315.21092729</v>
      </c>
      <c r="D148" s="11">
        <f t="shared" si="35"/>
        <v>1195.5151423100001</v>
      </c>
      <c r="E148" s="11">
        <f t="shared" si="35"/>
        <v>1136.82754477</v>
      </c>
      <c r="F148" s="11">
        <f t="shared" si="35"/>
        <v>992.30076319</v>
      </c>
      <c r="G148" s="11">
        <f t="shared" si="35"/>
        <v>931.84093894</v>
      </c>
      <c r="H148" s="11">
        <f t="shared" si="35"/>
        <v>931.62820105000003</v>
      </c>
      <c r="I148" s="11">
        <f t="shared" si="35"/>
        <v>826.85601077000001</v>
      </c>
      <c r="J148" s="11">
        <f t="shared" si="35"/>
        <v>897.97243500000002</v>
      </c>
      <c r="K148" s="11">
        <f t="shared" si="35"/>
        <v>943.19532211000001</v>
      </c>
      <c r="L148" s="11">
        <f t="shared" si="35"/>
        <v>838.96252960000004</v>
      </c>
      <c r="M148" s="11">
        <f t="shared" si="35"/>
        <v>791.14275998999994</v>
      </c>
      <c r="N148" s="11">
        <f t="shared" si="35"/>
        <v>780.14285113000005</v>
      </c>
      <c r="O148" s="11">
        <f t="shared" si="35"/>
        <v>778.50389801999995</v>
      </c>
      <c r="P148" s="11">
        <f t="shared" si="35"/>
        <v>823.75346734000004</v>
      </c>
      <c r="Q148" s="11">
        <f t="shared" si="35"/>
        <v>815.08207164999999</v>
      </c>
      <c r="R148" s="11">
        <f t="shared" si="35"/>
        <v>852.80476159</v>
      </c>
      <c r="S148" s="11">
        <f t="shared" si="35"/>
        <v>874.98674491999998</v>
      </c>
      <c r="T148" s="11">
        <f t="shared" si="34"/>
        <v>922.49474495000004</v>
      </c>
      <c r="U148" s="12" cm="1">
        <f t="array" ref="U148">quota_mese*SUMPRODUCT(1/C148:T148)</f>
        <v>165.63805671195993</v>
      </c>
      <c r="V148" s="13">
        <f t="shared" si="33"/>
        <v>152800.23688051311</v>
      </c>
      <c r="W148" s="14">
        <f t="shared" si="29"/>
        <v>1.8668245870087308E-2</v>
      </c>
      <c r="X148" s="13">
        <f t="shared" si="30"/>
        <v>105210.66155344443</v>
      </c>
      <c r="Y148" s="14">
        <f t="shared" si="31"/>
        <v>-0.29859558964370381</v>
      </c>
      <c r="Z148" s="6" t="str">
        <f t="shared" si="32"/>
        <v>Il PAC conviene</v>
      </c>
    </row>
    <row r="149" spans="1:26" x14ac:dyDescent="0.25">
      <c r="A149" s="7">
        <v>37376</v>
      </c>
      <c r="B149" s="8">
        <v>1195.5151423100001</v>
      </c>
      <c r="C149" s="11">
        <f t="shared" si="28"/>
        <v>1195.5151423100001</v>
      </c>
      <c r="D149" s="11">
        <f t="shared" si="35"/>
        <v>1136.82754477</v>
      </c>
      <c r="E149" s="11">
        <f t="shared" si="35"/>
        <v>992.30076319</v>
      </c>
      <c r="F149" s="11">
        <f t="shared" si="35"/>
        <v>931.84093894</v>
      </c>
      <c r="G149" s="11">
        <f t="shared" si="35"/>
        <v>931.62820105000003</v>
      </c>
      <c r="H149" s="11">
        <f t="shared" si="35"/>
        <v>826.85601077000001</v>
      </c>
      <c r="I149" s="11">
        <f t="shared" si="35"/>
        <v>897.97243500000002</v>
      </c>
      <c r="J149" s="11">
        <f t="shared" si="35"/>
        <v>943.19532211000001</v>
      </c>
      <c r="K149" s="11">
        <f t="shared" si="35"/>
        <v>838.96252960000004</v>
      </c>
      <c r="L149" s="11">
        <f t="shared" si="35"/>
        <v>791.14275998999994</v>
      </c>
      <c r="M149" s="11">
        <f t="shared" si="35"/>
        <v>780.14285113000005</v>
      </c>
      <c r="N149" s="11">
        <f t="shared" si="35"/>
        <v>778.50389801999995</v>
      </c>
      <c r="O149" s="11">
        <f t="shared" si="35"/>
        <v>823.75346734000004</v>
      </c>
      <c r="P149" s="11">
        <f t="shared" si="35"/>
        <v>815.08207164999999</v>
      </c>
      <c r="Q149" s="11">
        <f t="shared" si="35"/>
        <v>852.80476159</v>
      </c>
      <c r="R149" s="11">
        <f t="shared" si="35"/>
        <v>874.98674491999998</v>
      </c>
      <c r="S149" s="11">
        <f t="shared" si="35"/>
        <v>922.49474495000004</v>
      </c>
      <c r="T149" s="11">
        <f t="shared" si="34"/>
        <v>854.76310142</v>
      </c>
      <c r="U149" s="12" cm="1">
        <f t="array" ref="U149">quota_mese*SUMPRODUCT(1/C149:T149)</f>
        <v>169.05122738927005</v>
      </c>
      <c r="V149" s="13">
        <f t="shared" si="33"/>
        <v>144498.75142211013</v>
      </c>
      <c r="W149" s="14">
        <f t="shared" si="29"/>
        <v>-3.6674990519265815E-2</v>
      </c>
      <c r="X149" s="13">
        <f t="shared" si="30"/>
        <v>107246.20766012318</v>
      </c>
      <c r="Y149" s="14">
        <f t="shared" si="31"/>
        <v>-0.28502528226584545</v>
      </c>
      <c r="Z149" s="6" t="str">
        <f t="shared" si="32"/>
        <v>Il PAC conviene</v>
      </c>
    </row>
    <row r="150" spans="1:26" x14ac:dyDescent="0.25">
      <c r="A150" s="7">
        <v>37407</v>
      </c>
      <c r="B150" s="8">
        <v>1136.82754477</v>
      </c>
      <c r="C150" s="11">
        <f t="shared" si="28"/>
        <v>1136.82754477</v>
      </c>
      <c r="D150" s="11">
        <f t="shared" si="35"/>
        <v>992.30076319</v>
      </c>
      <c r="E150" s="11">
        <f t="shared" si="35"/>
        <v>931.84093894</v>
      </c>
      <c r="F150" s="11">
        <f t="shared" si="35"/>
        <v>931.62820105000003</v>
      </c>
      <c r="G150" s="11">
        <f t="shared" si="35"/>
        <v>826.85601077000001</v>
      </c>
      <c r="H150" s="11">
        <f t="shared" si="35"/>
        <v>897.97243500000002</v>
      </c>
      <c r="I150" s="11">
        <f t="shared" si="35"/>
        <v>943.19532211000001</v>
      </c>
      <c r="J150" s="11">
        <f t="shared" si="35"/>
        <v>838.96252960000004</v>
      </c>
      <c r="K150" s="11">
        <f t="shared" si="35"/>
        <v>791.14275998999994</v>
      </c>
      <c r="L150" s="11">
        <f t="shared" si="35"/>
        <v>780.14285113000005</v>
      </c>
      <c r="M150" s="11">
        <f t="shared" si="35"/>
        <v>778.50389801999995</v>
      </c>
      <c r="N150" s="11">
        <f t="shared" si="35"/>
        <v>823.75346734000004</v>
      </c>
      <c r="O150" s="11">
        <f t="shared" si="35"/>
        <v>815.08207164999999</v>
      </c>
      <c r="P150" s="11">
        <f t="shared" si="35"/>
        <v>852.80476159</v>
      </c>
      <c r="Q150" s="11">
        <f t="shared" si="35"/>
        <v>874.98674491999998</v>
      </c>
      <c r="R150" s="11">
        <f t="shared" si="35"/>
        <v>922.49474495000004</v>
      </c>
      <c r="S150" s="11">
        <f t="shared" si="35"/>
        <v>854.76310142</v>
      </c>
      <c r="T150" s="11">
        <f t="shared" si="34"/>
        <v>904.06983177999996</v>
      </c>
      <c r="U150" s="12" cm="1">
        <f t="array" ref="U150">quota_mese*SUMPRODUCT(1/C150:T150)</f>
        <v>171.29830859359848</v>
      </c>
      <c r="V150" s="13">
        <f t="shared" si="33"/>
        <v>154865.6330344131</v>
      </c>
      <c r="W150" s="14">
        <f t="shared" si="29"/>
        <v>3.2437553562753907E-2</v>
      </c>
      <c r="X150" s="13">
        <f t="shared" si="30"/>
        <v>119288.51952160989</v>
      </c>
      <c r="Y150" s="14">
        <f t="shared" si="31"/>
        <v>-0.20474320318926742</v>
      </c>
      <c r="Z150" s="6" t="str">
        <f t="shared" si="32"/>
        <v>Il PAC conviene</v>
      </c>
    </row>
    <row r="151" spans="1:26" x14ac:dyDescent="0.25">
      <c r="A151" s="7">
        <v>37435</v>
      </c>
      <c r="B151" s="8">
        <v>992.30076319</v>
      </c>
      <c r="C151" s="11">
        <f t="shared" si="28"/>
        <v>992.30076319</v>
      </c>
      <c r="D151" s="11">
        <f t="shared" si="35"/>
        <v>931.84093894</v>
      </c>
      <c r="E151" s="11">
        <f t="shared" si="35"/>
        <v>931.62820105000003</v>
      </c>
      <c r="F151" s="11">
        <f t="shared" si="35"/>
        <v>826.85601077000001</v>
      </c>
      <c r="G151" s="11">
        <f t="shared" si="35"/>
        <v>897.97243500000002</v>
      </c>
      <c r="H151" s="11">
        <f t="shared" si="35"/>
        <v>943.19532211000001</v>
      </c>
      <c r="I151" s="11">
        <f t="shared" si="35"/>
        <v>838.96252960000004</v>
      </c>
      <c r="J151" s="11">
        <f t="shared" si="35"/>
        <v>791.14275998999994</v>
      </c>
      <c r="K151" s="11">
        <f t="shared" si="35"/>
        <v>780.14285113000005</v>
      </c>
      <c r="L151" s="11">
        <f t="shared" si="35"/>
        <v>778.50389801999995</v>
      </c>
      <c r="M151" s="11">
        <f t="shared" si="35"/>
        <v>823.75346734000004</v>
      </c>
      <c r="N151" s="11">
        <f t="shared" si="35"/>
        <v>815.08207164999999</v>
      </c>
      <c r="O151" s="11">
        <f t="shared" si="35"/>
        <v>852.80476159</v>
      </c>
      <c r="P151" s="11">
        <f t="shared" si="35"/>
        <v>874.98674491999998</v>
      </c>
      <c r="Q151" s="11">
        <f t="shared" si="35"/>
        <v>922.49474495000004</v>
      </c>
      <c r="R151" s="11">
        <f t="shared" si="35"/>
        <v>854.76310142</v>
      </c>
      <c r="S151" s="11">
        <f t="shared" si="35"/>
        <v>904.06983177999996</v>
      </c>
      <c r="T151" s="11">
        <f t="shared" si="34"/>
        <v>882.27443137</v>
      </c>
      <c r="U151" s="12" cm="1">
        <f t="array" ref="U151">quota_mese*SUMPRODUCT(1/C151:T151)</f>
        <v>173.41325265910677</v>
      </c>
      <c r="V151" s="13">
        <f t="shared" si="33"/>
        <v>152998.07888183556</v>
      </c>
      <c r="W151" s="14">
        <f t="shared" si="29"/>
        <v>1.9987192545570354E-2</v>
      </c>
      <c r="X151" s="13">
        <f t="shared" si="30"/>
        <v>133367.99649337778</v>
      </c>
      <c r="Y151" s="14">
        <f t="shared" si="31"/>
        <v>-0.11088002337748148</v>
      </c>
      <c r="Z151" s="6" t="str">
        <f t="shared" si="32"/>
        <v>Il PAC conviene</v>
      </c>
    </row>
    <row r="152" spans="1:26" x14ac:dyDescent="0.25">
      <c r="A152" s="7">
        <v>37468</v>
      </c>
      <c r="B152" s="8">
        <v>931.84093894</v>
      </c>
      <c r="C152" s="11">
        <f t="shared" si="28"/>
        <v>931.84093894</v>
      </c>
      <c r="D152" s="11">
        <f t="shared" si="35"/>
        <v>931.62820105000003</v>
      </c>
      <c r="E152" s="11">
        <f t="shared" si="35"/>
        <v>826.85601077000001</v>
      </c>
      <c r="F152" s="11">
        <f t="shared" si="35"/>
        <v>897.97243500000002</v>
      </c>
      <c r="G152" s="11">
        <f t="shared" si="35"/>
        <v>943.19532211000001</v>
      </c>
      <c r="H152" s="11">
        <f t="shared" si="35"/>
        <v>838.96252960000004</v>
      </c>
      <c r="I152" s="11">
        <f t="shared" si="35"/>
        <v>791.14275998999994</v>
      </c>
      <c r="J152" s="11">
        <f t="shared" si="35"/>
        <v>780.14285113000005</v>
      </c>
      <c r="K152" s="11">
        <f t="shared" si="35"/>
        <v>778.50389801999995</v>
      </c>
      <c r="L152" s="11">
        <f t="shared" si="35"/>
        <v>823.75346734000004</v>
      </c>
      <c r="M152" s="11">
        <f t="shared" si="35"/>
        <v>815.08207164999999</v>
      </c>
      <c r="N152" s="11">
        <f t="shared" si="35"/>
        <v>852.80476159</v>
      </c>
      <c r="O152" s="11">
        <f t="shared" si="35"/>
        <v>874.98674491999998</v>
      </c>
      <c r="P152" s="11">
        <f t="shared" si="35"/>
        <v>922.49474495000004</v>
      </c>
      <c r="Q152" s="11">
        <f t="shared" si="35"/>
        <v>854.76310142</v>
      </c>
      <c r="R152" s="11">
        <f t="shared" si="35"/>
        <v>904.06983177999996</v>
      </c>
      <c r="S152" s="11">
        <f t="shared" si="35"/>
        <v>882.27443137</v>
      </c>
      <c r="T152" s="11">
        <f t="shared" si="34"/>
        <v>880.38008527</v>
      </c>
      <c r="U152" s="12" cm="1">
        <f t="array" ref="U152">quota_mese*SUMPRODUCT(1/C152:T152)</f>
        <v>174.48086983139999</v>
      </c>
      <c r="V152" s="13">
        <f t="shared" si="33"/>
        <v>153609.48306015169</v>
      </c>
      <c r="W152" s="14">
        <f t="shared" si="29"/>
        <v>2.4063220401011165E-2</v>
      </c>
      <c r="X152" s="13">
        <f t="shared" si="30"/>
        <v>141716.26000969569</v>
      </c>
      <c r="Y152" s="14">
        <f t="shared" si="31"/>
        <v>-5.5224933268695375E-2</v>
      </c>
      <c r="Z152" s="6" t="str">
        <f t="shared" si="32"/>
        <v>Il PAC conviene</v>
      </c>
    </row>
    <row r="153" spans="1:26" x14ac:dyDescent="0.25">
      <c r="A153" s="7">
        <v>37498</v>
      </c>
      <c r="B153" s="8">
        <v>931.62820105000003</v>
      </c>
      <c r="C153" s="11">
        <f t="shared" si="28"/>
        <v>931.62820105000003</v>
      </c>
      <c r="D153" s="11">
        <f t="shared" si="35"/>
        <v>826.85601077000001</v>
      </c>
      <c r="E153" s="11">
        <f t="shared" si="35"/>
        <v>897.97243500000002</v>
      </c>
      <c r="F153" s="11">
        <f t="shared" si="35"/>
        <v>943.19532211000001</v>
      </c>
      <c r="G153" s="11">
        <f t="shared" si="35"/>
        <v>838.96252960000004</v>
      </c>
      <c r="H153" s="11">
        <f t="shared" si="35"/>
        <v>791.14275998999994</v>
      </c>
      <c r="I153" s="11">
        <f t="shared" si="35"/>
        <v>780.14285113000005</v>
      </c>
      <c r="J153" s="11">
        <f t="shared" si="35"/>
        <v>778.50389801999995</v>
      </c>
      <c r="K153" s="11">
        <f t="shared" si="35"/>
        <v>823.75346734000004</v>
      </c>
      <c r="L153" s="11">
        <f t="shared" si="35"/>
        <v>815.08207164999999</v>
      </c>
      <c r="M153" s="11">
        <f t="shared" si="35"/>
        <v>852.80476159</v>
      </c>
      <c r="N153" s="11">
        <f t="shared" si="35"/>
        <v>874.98674491999998</v>
      </c>
      <c r="O153" s="11">
        <f t="shared" si="35"/>
        <v>922.49474495000004</v>
      </c>
      <c r="P153" s="11">
        <f t="shared" si="35"/>
        <v>854.76310142</v>
      </c>
      <c r="Q153" s="11">
        <f t="shared" si="35"/>
        <v>904.06983177999996</v>
      </c>
      <c r="R153" s="11">
        <f t="shared" si="35"/>
        <v>882.27443137</v>
      </c>
      <c r="S153" s="11">
        <f t="shared" si="35"/>
        <v>880.38008527</v>
      </c>
      <c r="T153" s="11">
        <f t="shared" si="34"/>
        <v>913.38017193999997</v>
      </c>
      <c r="U153" s="12" cm="1">
        <f t="array" ref="U153">quota_mese*SUMPRODUCT(1/C153:T153)</f>
        <v>174.66161850909941</v>
      </c>
      <c r="V153" s="13">
        <f t="shared" si="33"/>
        <v>159532.4591451599</v>
      </c>
      <c r="W153" s="14">
        <f t="shared" si="29"/>
        <v>6.3549727634399256E-2</v>
      </c>
      <c r="X153" s="13">
        <f t="shared" si="30"/>
        <v>147061.91336477897</v>
      </c>
      <c r="Y153" s="14">
        <f t="shared" si="31"/>
        <v>-1.9587244234806844E-2</v>
      </c>
      <c r="Z153" s="6" t="str">
        <f t="shared" si="32"/>
        <v>Il PAC conviene</v>
      </c>
    </row>
    <row r="154" spans="1:26" x14ac:dyDescent="0.25">
      <c r="A154" s="7">
        <v>37529</v>
      </c>
      <c r="B154" s="8">
        <v>826.85601077000001</v>
      </c>
      <c r="C154" s="11">
        <f t="shared" si="28"/>
        <v>826.85601077000001</v>
      </c>
      <c r="D154" s="11">
        <f t="shared" si="35"/>
        <v>897.97243500000002</v>
      </c>
      <c r="E154" s="11">
        <f t="shared" si="35"/>
        <v>943.19532211000001</v>
      </c>
      <c r="F154" s="11">
        <f t="shared" si="35"/>
        <v>838.96252960000004</v>
      </c>
      <c r="G154" s="11">
        <f t="shared" si="35"/>
        <v>791.14275998999994</v>
      </c>
      <c r="H154" s="11">
        <f t="shared" si="35"/>
        <v>780.14285113000005</v>
      </c>
      <c r="I154" s="11">
        <f t="shared" si="35"/>
        <v>778.50389801999995</v>
      </c>
      <c r="J154" s="11">
        <f t="shared" si="35"/>
        <v>823.75346734000004</v>
      </c>
      <c r="K154" s="11">
        <f t="shared" si="35"/>
        <v>815.08207164999999</v>
      </c>
      <c r="L154" s="11">
        <f t="shared" si="35"/>
        <v>852.80476159</v>
      </c>
      <c r="M154" s="11">
        <f t="shared" si="35"/>
        <v>874.98674491999998</v>
      </c>
      <c r="N154" s="11">
        <f t="shared" si="35"/>
        <v>922.49474495000004</v>
      </c>
      <c r="O154" s="11">
        <f t="shared" si="35"/>
        <v>854.76310142</v>
      </c>
      <c r="P154" s="11">
        <f t="shared" si="35"/>
        <v>904.06983177999996</v>
      </c>
      <c r="Q154" s="11">
        <f t="shared" si="35"/>
        <v>882.27443137</v>
      </c>
      <c r="R154" s="11">
        <f t="shared" si="35"/>
        <v>880.38008527</v>
      </c>
      <c r="S154" s="11">
        <f t="shared" si="35"/>
        <v>913.38017193999997</v>
      </c>
      <c r="T154" s="11">
        <f t="shared" si="34"/>
        <v>922.00026978000005</v>
      </c>
      <c r="U154" s="12" cm="1">
        <f t="array" ref="U154">quota_mese*SUMPRODUCT(1/C154:T154)</f>
        <v>174.75502521592063</v>
      </c>
      <c r="V154" s="13">
        <f t="shared" si="33"/>
        <v>161124.18039448952</v>
      </c>
      <c r="W154" s="14">
        <f t="shared" si="29"/>
        <v>7.416120262993009E-2</v>
      </c>
      <c r="X154" s="13">
        <f t="shared" si="30"/>
        <v>167260.12590536737</v>
      </c>
      <c r="Y154" s="14">
        <f t="shared" si="31"/>
        <v>0.11506750603578242</v>
      </c>
      <c r="Z154" s="6" t="str">
        <f t="shared" si="32"/>
        <v>Il PAC NON conviene</v>
      </c>
    </row>
    <row r="155" spans="1:26" x14ac:dyDescent="0.25">
      <c r="A155" s="7">
        <v>37560</v>
      </c>
      <c r="B155" s="8">
        <v>897.97243500000002</v>
      </c>
      <c r="C155" s="11">
        <f t="shared" si="28"/>
        <v>897.97243500000002</v>
      </c>
      <c r="D155" s="11">
        <f t="shared" si="35"/>
        <v>943.19532211000001</v>
      </c>
      <c r="E155" s="11">
        <f t="shared" si="35"/>
        <v>838.96252960000004</v>
      </c>
      <c r="F155" s="11">
        <f t="shared" si="35"/>
        <v>791.14275998999994</v>
      </c>
      <c r="G155" s="11">
        <f t="shared" si="35"/>
        <v>780.14285113000005</v>
      </c>
      <c r="H155" s="11">
        <f t="shared" si="35"/>
        <v>778.50389801999995</v>
      </c>
      <c r="I155" s="11">
        <f t="shared" si="35"/>
        <v>823.75346734000004</v>
      </c>
      <c r="J155" s="11">
        <f t="shared" si="35"/>
        <v>815.08207164999999</v>
      </c>
      <c r="K155" s="11">
        <f t="shared" si="35"/>
        <v>852.80476159</v>
      </c>
      <c r="L155" s="11">
        <f t="shared" si="35"/>
        <v>874.98674491999998</v>
      </c>
      <c r="M155" s="11">
        <f t="shared" si="35"/>
        <v>922.49474495000004</v>
      </c>
      <c r="N155" s="11">
        <f t="shared" si="35"/>
        <v>854.76310142</v>
      </c>
      <c r="O155" s="11">
        <f t="shared" si="35"/>
        <v>904.06983177999996</v>
      </c>
      <c r="P155" s="11">
        <f t="shared" si="35"/>
        <v>882.27443137</v>
      </c>
      <c r="Q155" s="11">
        <f t="shared" si="35"/>
        <v>880.38008527</v>
      </c>
      <c r="R155" s="11">
        <f t="shared" si="35"/>
        <v>913.38017193999997</v>
      </c>
      <c r="S155" s="11">
        <f t="shared" si="35"/>
        <v>922.00026978000005</v>
      </c>
      <c r="T155" s="11">
        <f t="shared" si="34"/>
        <v>921.31050787000004</v>
      </c>
      <c r="U155" s="12" cm="1">
        <f t="array" ref="U155">quota_mese*SUMPRODUCT(1/C155:T155)</f>
        <v>173.72177505467459</v>
      </c>
      <c r="V155" s="13">
        <f t="shared" si="33"/>
        <v>160051.69680370015</v>
      </c>
      <c r="W155" s="14">
        <f t="shared" si="29"/>
        <v>6.7011312024667591E-2</v>
      </c>
      <c r="X155" s="13">
        <f t="shared" si="30"/>
        <v>153898.4614605681</v>
      </c>
      <c r="Y155" s="14">
        <f t="shared" si="31"/>
        <v>2.5989743070454097E-2</v>
      </c>
      <c r="Z155" s="6" t="str">
        <f t="shared" si="32"/>
        <v>Il PAC conviene</v>
      </c>
    </row>
    <row r="156" spans="1:26" x14ac:dyDescent="0.25">
      <c r="A156" s="7">
        <v>37589</v>
      </c>
      <c r="B156" s="8">
        <v>943.19532211000001</v>
      </c>
      <c r="C156" s="11">
        <f t="shared" si="28"/>
        <v>943.19532211000001</v>
      </c>
      <c r="D156" s="11">
        <f t="shared" si="35"/>
        <v>838.96252960000004</v>
      </c>
      <c r="E156" s="11">
        <f t="shared" si="35"/>
        <v>791.14275998999994</v>
      </c>
      <c r="F156" s="11">
        <f t="shared" si="35"/>
        <v>780.14285113000005</v>
      </c>
      <c r="G156" s="11">
        <f t="shared" si="35"/>
        <v>778.50389801999995</v>
      </c>
      <c r="H156" s="11">
        <f t="shared" si="35"/>
        <v>823.75346734000004</v>
      </c>
      <c r="I156" s="11">
        <f t="shared" si="35"/>
        <v>815.08207164999999</v>
      </c>
      <c r="J156" s="11">
        <f t="shared" si="35"/>
        <v>852.80476159</v>
      </c>
      <c r="K156" s="11">
        <f t="shared" si="35"/>
        <v>874.98674491999998</v>
      </c>
      <c r="L156" s="11">
        <f t="shared" si="35"/>
        <v>922.49474495000004</v>
      </c>
      <c r="M156" s="11">
        <f t="shared" si="35"/>
        <v>854.76310142</v>
      </c>
      <c r="N156" s="11">
        <f t="shared" si="35"/>
        <v>904.06983177999996</v>
      </c>
      <c r="O156" s="11">
        <f t="shared" si="35"/>
        <v>882.27443137</v>
      </c>
      <c r="P156" s="11">
        <f t="shared" si="35"/>
        <v>880.38008527</v>
      </c>
      <c r="Q156" s="11">
        <f t="shared" si="35"/>
        <v>913.38017193999997</v>
      </c>
      <c r="R156" s="11">
        <f t="shared" si="35"/>
        <v>922.00026978000005</v>
      </c>
      <c r="S156" s="11">
        <f t="shared" si="35"/>
        <v>921.31050787000004</v>
      </c>
      <c r="T156" s="11">
        <f t="shared" si="34"/>
        <v>926.84360361999995</v>
      </c>
      <c r="U156" s="12" cm="1">
        <f t="array" ref="U156">quota_mese*SUMPRODUCT(1/C156:T156)</f>
        <v>173.43269797768804</v>
      </c>
      <c r="V156" s="13">
        <f t="shared" si="33"/>
        <v>160744.98677917945</v>
      </c>
      <c r="W156" s="14">
        <f t="shared" si="29"/>
        <v>7.1633245194529627E-2</v>
      </c>
      <c r="X156" s="13">
        <f t="shared" si="30"/>
        <v>147399.52296623672</v>
      </c>
      <c r="Y156" s="14">
        <f t="shared" si="31"/>
        <v>-1.7336513558421918E-2</v>
      </c>
      <c r="Z156" s="6" t="str">
        <f t="shared" si="32"/>
        <v>Il PAC conviene</v>
      </c>
    </row>
    <row r="157" spans="1:26" x14ac:dyDescent="0.25">
      <c r="A157" s="7">
        <v>37621</v>
      </c>
      <c r="B157" s="8">
        <v>838.96252960000004</v>
      </c>
      <c r="C157" s="11">
        <f t="shared" si="28"/>
        <v>838.96252960000004</v>
      </c>
      <c r="D157" s="11">
        <f t="shared" si="35"/>
        <v>791.14275998999994</v>
      </c>
      <c r="E157" s="11">
        <f t="shared" si="35"/>
        <v>780.14285113000005</v>
      </c>
      <c r="F157" s="11">
        <f t="shared" si="35"/>
        <v>778.50389801999995</v>
      </c>
      <c r="G157" s="11">
        <f t="shared" si="35"/>
        <v>823.75346734000004</v>
      </c>
      <c r="H157" s="11">
        <f t="shared" si="35"/>
        <v>815.08207164999999</v>
      </c>
      <c r="I157" s="11">
        <f t="shared" si="35"/>
        <v>852.80476159</v>
      </c>
      <c r="J157" s="11">
        <f t="shared" si="35"/>
        <v>874.98674491999998</v>
      </c>
      <c r="K157" s="11">
        <f t="shared" si="35"/>
        <v>922.49474495000004</v>
      </c>
      <c r="L157" s="11">
        <f t="shared" si="35"/>
        <v>854.76310142</v>
      </c>
      <c r="M157" s="11">
        <f t="shared" si="35"/>
        <v>904.06983177999996</v>
      </c>
      <c r="N157" s="11">
        <f t="shared" si="35"/>
        <v>882.27443137</v>
      </c>
      <c r="O157" s="11">
        <f t="shared" si="35"/>
        <v>880.38008527</v>
      </c>
      <c r="P157" s="11">
        <f t="shared" si="35"/>
        <v>913.38017193999997</v>
      </c>
      <c r="Q157" s="11">
        <f t="shared" si="35"/>
        <v>922.00026978000005</v>
      </c>
      <c r="R157" s="11">
        <f t="shared" si="35"/>
        <v>921.31050787000004</v>
      </c>
      <c r="S157" s="11">
        <f t="shared" si="35"/>
        <v>926.84360361999995</v>
      </c>
      <c r="T157" s="11">
        <f t="shared" si="34"/>
        <v>915.13967785</v>
      </c>
      <c r="U157" s="12" cm="1">
        <f t="array" ref="U157">quota_mese*SUMPRODUCT(1/C157:T157)</f>
        <v>173.70356115988508</v>
      </c>
      <c r="V157" s="13">
        <f t="shared" si="33"/>
        <v>158963.02100125499</v>
      </c>
      <c r="W157" s="14">
        <f t="shared" si="29"/>
        <v>5.9753473341700003E-2</v>
      </c>
      <c r="X157" s="13">
        <f t="shared" si="30"/>
        <v>163619.88388557464</v>
      </c>
      <c r="Y157" s="14">
        <f t="shared" si="31"/>
        <v>9.0799225903831049E-2</v>
      </c>
      <c r="Z157" s="6" t="str">
        <f t="shared" si="32"/>
        <v>Il PAC NON conviene</v>
      </c>
    </row>
    <row r="158" spans="1:26" x14ac:dyDescent="0.25">
      <c r="A158" s="7">
        <v>37652</v>
      </c>
      <c r="B158" s="8">
        <v>791.14275998999994</v>
      </c>
      <c r="C158" s="11">
        <f t="shared" si="28"/>
        <v>791.14275998999994</v>
      </c>
      <c r="D158" s="11">
        <f t="shared" si="35"/>
        <v>780.14285113000005</v>
      </c>
      <c r="E158" s="11">
        <f t="shared" si="35"/>
        <v>778.50389801999995</v>
      </c>
      <c r="F158" s="11">
        <f t="shared" si="35"/>
        <v>823.75346734000004</v>
      </c>
      <c r="G158" s="11">
        <f t="shared" si="35"/>
        <v>815.08207164999999</v>
      </c>
      <c r="H158" s="11">
        <f t="shared" si="35"/>
        <v>852.80476159</v>
      </c>
      <c r="I158" s="11">
        <f t="shared" si="35"/>
        <v>874.98674491999998</v>
      </c>
      <c r="J158" s="11">
        <f t="shared" si="35"/>
        <v>922.49474495000004</v>
      </c>
      <c r="K158" s="11">
        <f t="shared" si="35"/>
        <v>854.76310142</v>
      </c>
      <c r="L158" s="11">
        <f t="shared" si="35"/>
        <v>904.06983177999996</v>
      </c>
      <c r="M158" s="11">
        <f t="shared" si="35"/>
        <v>882.27443137</v>
      </c>
      <c r="N158" s="11">
        <f t="shared" si="35"/>
        <v>880.38008527</v>
      </c>
      <c r="O158" s="11">
        <f t="shared" si="35"/>
        <v>913.38017193999997</v>
      </c>
      <c r="P158" s="11">
        <f t="shared" si="35"/>
        <v>922.00026978000005</v>
      </c>
      <c r="Q158" s="11">
        <f t="shared" si="35"/>
        <v>921.31050787000004</v>
      </c>
      <c r="R158" s="11">
        <f t="shared" si="35"/>
        <v>926.84360361999995</v>
      </c>
      <c r="S158" s="11">
        <f t="shared" si="35"/>
        <v>915.13967785</v>
      </c>
      <c r="T158" s="11">
        <f t="shared" si="34"/>
        <v>938.57669506000002</v>
      </c>
      <c r="U158" s="12" cm="1">
        <f t="array" ref="U158">quota_mese*SUMPRODUCT(1/C158:T158)</f>
        <v>172.64935020727094</v>
      </c>
      <c r="V158" s="13">
        <f t="shared" si="33"/>
        <v>162044.65652179689</v>
      </c>
      <c r="W158" s="14">
        <f t="shared" si="29"/>
        <v>8.0297710145312617E-2</v>
      </c>
      <c r="X158" s="13">
        <f t="shared" si="30"/>
        <v>177953.34973523559</v>
      </c>
      <c r="Y158" s="14">
        <f t="shared" si="31"/>
        <v>0.18635566490157052</v>
      </c>
      <c r="Z158" s="6" t="str">
        <f t="shared" si="32"/>
        <v>Il PAC NON conviene</v>
      </c>
    </row>
    <row r="159" spans="1:26" x14ac:dyDescent="0.25">
      <c r="A159" s="7">
        <v>37680</v>
      </c>
      <c r="B159" s="8">
        <v>780.14285113000005</v>
      </c>
      <c r="C159" s="11">
        <f t="shared" si="28"/>
        <v>780.14285113000005</v>
      </c>
      <c r="D159" s="11">
        <f t="shared" si="35"/>
        <v>778.50389801999995</v>
      </c>
      <c r="E159" s="11">
        <f t="shared" si="35"/>
        <v>823.75346734000004</v>
      </c>
      <c r="F159" s="11">
        <f t="shared" si="35"/>
        <v>815.08207164999999</v>
      </c>
      <c r="G159" s="11">
        <f t="shared" si="35"/>
        <v>852.80476159</v>
      </c>
      <c r="H159" s="11">
        <f t="shared" si="35"/>
        <v>874.98674491999998</v>
      </c>
      <c r="I159" s="11">
        <f t="shared" si="35"/>
        <v>922.49474495000004</v>
      </c>
      <c r="J159" s="11">
        <f t="shared" si="35"/>
        <v>854.76310142</v>
      </c>
      <c r="K159" s="11">
        <f t="shared" si="35"/>
        <v>904.06983177999996</v>
      </c>
      <c r="L159" s="11">
        <f t="shared" si="35"/>
        <v>882.27443137</v>
      </c>
      <c r="M159" s="11">
        <f t="shared" si="35"/>
        <v>880.38008527</v>
      </c>
      <c r="N159" s="11">
        <f t="shared" si="35"/>
        <v>913.38017193999997</v>
      </c>
      <c r="O159" s="11">
        <f t="shared" si="35"/>
        <v>922.00026978000005</v>
      </c>
      <c r="P159" s="11">
        <f t="shared" si="35"/>
        <v>921.31050787000004</v>
      </c>
      <c r="Q159" s="11">
        <f t="shared" si="35"/>
        <v>926.84360361999995</v>
      </c>
      <c r="R159" s="11">
        <f t="shared" si="35"/>
        <v>915.13967785</v>
      </c>
      <c r="S159" s="11">
        <f t="shared" si="35"/>
        <v>938.57669506000002</v>
      </c>
      <c r="T159" s="11">
        <f t="shared" si="34"/>
        <v>915.12581299999999</v>
      </c>
      <c r="U159" s="12" cm="1">
        <f t="array" ref="U159">quota_mese*SUMPRODUCT(1/C159:T159)</f>
        <v>171.22227974678756</v>
      </c>
      <c r="V159" s="13">
        <f t="shared" si="33"/>
        <v>156689.92795699241</v>
      </c>
      <c r="W159" s="14">
        <f t="shared" si="29"/>
        <v>4.4599519713282687E-2</v>
      </c>
      <c r="X159" s="13">
        <f t="shared" si="30"/>
        <v>175953.50870827376</v>
      </c>
      <c r="Y159" s="14">
        <f t="shared" si="31"/>
        <v>0.17302339138849177</v>
      </c>
      <c r="Z159" s="6" t="str">
        <f t="shared" si="32"/>
        <v>Il PAC NON conviene</v>
      </c>
    </row>
    <row r="160" spans="1:26" x14ac:dyDescent="0.25">
      <c r="A160" s="7">
        <v>37711</v>
      </c>
      <c r="B160" s="8">
        <v>778.50389801999995</v>
      </c>
      <c r="C160" s="11">
        <f t="shared" si="28"/>
        <v>778.50389801999995</v>
      </c>
      <c r="D160" s="11">
        <f t="shared" si="35"/>
        <v>823.75346734000004</v>
      </c>
      <c r="E160" s="11">
        <f t="shared" si="35"/>
        <v>815.08207164999999</v>
      </c>
      <c r="F160" s="11">
        <f t="shared" si="35"/>
        <v>852.80476159</v>
      </c>
      <c r="G160" s="11">
        <f t="shared" si="35"/>
        <v>874.98674491999998</v>
      </c>
      <c r="H160" s="11">
        <f t="shared" si="35"/>
        <v>922.49474495000004</v>
      </c>
      <c r="I160" s="11">
        <f t="shared" si="35"/>
        <v>854.76310142</v>
      </c>
      <c r="J160" s="11">
        <f t="shared" si="35"/>
        <v>904.06983177999996</v>
      </c>
      <c r="K160" s="11">
        <f t="shared" si="35"/>
        <v>882.27443137</v>
      </c>
      <c r="L160" s="11">
        <f t="shared" si="35"/>
        <v>880.38008527</v>
      </c>
      <c r="M160" s="11">
        <f t="shared" si="35"/>
        <v>913.38017193999997</v>
      </c>
      <c r="N160" s="11">
        <f t="shared" si="35"/>
        <v>922.00026978000005</v>
      </c>
      <c r="O160" s="11">
        <f t="shared" si="35"/>
        <v>921.31050787000004</v>
      </c>
      <c r="P160" s="11">
        <f t="shared" si="35"/>
        <v>926.84360361999995</v>
      </c>
      <c r="Q160" s="11">
        <f t="shared" si="35"/>
        <v>915.13967785</v>
      </c>
      <c r="R160" s="11">
        <f t="shared" si="35"/>
        <v>938.57669506000002</v>
      </c>
      <c r="S160" s="11">
        <f t="shared" ref="S160:T175" si="36">R161</f>
        <v>915.12581299999999</v>
      </c>
      <c r="T160" s="11">
        <f t="shared" si="36"/>
        <v>911.76615630000003</v>
      </c>
      <c r="U160" s="12" cm="1">
        <f t="array" ref="U160">quota_mese*SUMPRODUCT(1/C160:T160)</f>
        <v>169.68024576198047</v>
      </c>
      <c r="V160" s="13">
        <f t="shared" si="33"/>
        <v>154708.7054784403</v>
      </c>
      <c r="W160" s="14">
        <f t="shared" si="29"/>
        <v>3.1391369856268669E-2</v>
      </c>
      <c r="X160" s="13">
        <f t="shared" si="30"/>
        <v>175676.60713432482</v>
      </c>
      <c r="Y160" s="14">
        <f t="shared" si="31"/>
        <v>0.17117738089549883</v>
      </c>
      <c r="Z160" s="6" t="str">
        <f t="shared" si="32"/>
        <v>Il PAC NON conviene</v>
      </c>
    </row>
    <row r="161" spans="1:26" x14ac:dyDescent="0.25">
      <c r="A161" s="7">
        <v>37741</v>
      </c>
      <c r="B161" s="8">
        <v>823.75346734000004</v>
      </c>
      <c r="C161" s="11">
        <f t="shared" si="28"/>
        <v>823.75346734000004</v>
      </c>
      <c r="D161" s="11">
        <f t="shared" ref="D161:S176" si="37">C162</f>
        <v>815.08207164999999</v>
      </c>
      <c r="E161" s="11">
        <f t="shared" si="37"/>
        <v>852.80476159</v>
      </c>
      <c r="F161" s="11">
        <f t="shared" si="37"/>
        <v>874.98674491999998</v>
      </c>
      <c r="G161" s="11">
        <f t="shared" si="37"/>
        <v>922.49474495000004</v>
      </c>
      <c r="H161" s="11">
        <f t="shared" si="37"/>
        <v>854.76310142</v>
      </c>
      <c r="I161" s="11">
        <f t="shared" si="37"/>
        <v>904.06983177999996</v>
      </c>
      <c r="J161" s="11">
        <f t="shared" si="37"/>
        <v>882.27443137</v>
      </c>
      <c r="K161" s="11">
        <f t="shared" si="37"/>
        <v>880.38008527</v>
      </c>
      <c r="L161" s="11">
        <f t="shared" si="37"/>
        <v>913.38017193999997</v>
      </c>
      <c r="M161" s="11">
        <f t="shared" si="37"/>
        <v>922.00026978000005</v>
      </c>
      <c r="N161" s="11">
        <f t="shared" si="37"/>
        <v>921.31050787000004</v>
      </c>
      <c r="O161" s="11">
        <f t="shared" si="37"/>
        <v>926.84360361999995</v>
      </c>
      <c r="P161" s="11">
        <f t="shared" si="37"/>
        <v>915.13967785</v>
      </c>
      <c r="Q161" s="11">
        <f t="shared" si="37"/>
        <v>938.57669506000002</v>
      </c>
      <c r="R161" s="11">
        <f t="shared" si="37"/>
        <v>915.12581299999999</v>
      </c>
      <c r="S161" s="11">
        <f t="shared" si="37"/>
        <v>911.76615630000003</v>
      </c>
      <c r="T161" s="11">
        <f t="shared" si="36"/>
        <v>898.20288216999995</v>
      </c>
      <c r="U161" s="12" cm="1">
        <f t="array" ref="U161">quota_mese*SUMPRODUCT(1/C161:T161)</f>
        <v>168.25373851309371</v>
      </c>
      <c r="V161" s="13">
        <f t="shared" si="33"/>
        <v>151125.9928683383</v>
      </c>
      <c r="W161" s="14">
        <f t="shared" si="29"/>
        <v>7.5066191222552536E-3</v>
      </c>
      <c r="X161" s="13">
        <f t="shared" si="30"/>
        <v>163556.74078139049</v>
      </c>
      <c r="Y161" s="14">
        <f t="shared" si="31"/>
        <v>9.03782718759365E-2</v>
      </c>
      <c r="Z161" s="6" t="str">
        <f t="shared" si="32"/>
        <v>Il PAC NON conviene</v>
      </c>
    </row>
    <row r="162" spans="1:26" x14ac:dyDescent="0.25">
      <c r="A162" s="7">
        <v>37771</v>
      </c>
      <c r="B162" s="8">
        <v>815.08207164999999</v>
      </c>
      <c r="C162" s="11">
        <f t="shared" si="28"/>
        <v>815.08207164999999</v>
      </c>
      <c r="D162" s="11">
        <f t="shared" si="37"/>
        <v>852.80476159</v>
      </c>
      <c r="E162" s="11">
        <f t="shared" si="37"/>
        <v>874.98674491999998</v>
      </c>
      <c r="F162" s="11">
        <f t="shared" si="37"/>
        <v>922.49474495000004</v>
      </c>
      <c r="G162" s="11">
        <f t="shared" si="37"/>
        <v>854.76310142</v>
      </c>
      <c r="H162" s="11">
        <f t="shared" si="37"/>
        <v>904.06983177999996</v>
      </c>
      <c r="I162" s="11">
        <f t="shared" si="37"/>
        <v>882.27443137</v>
      </c>
      <c r="J162" s="11">
        <f t="shared" si="37"/>
        <v>880.38008527</v>
      </c>
      <c r="K162" s="11">
        <f t="shared" si="37"/>
        <v>913.38017193999997</v>
      </c>
      <c r="L162" s="11">
        <f t="shared" si="37"/>
        <v>922.00026978000005</v>
      </c>
      <c r="M162" s="11">
        <f t="shared" si="37"/>
        <v>921.31050787000004</v>
      </c>
      <c r="N162" s="11">
        <f t="shared" si="37"/>
        <v>926.84360361999995</v>
      </c>
      <c r="O162" s="11">
        <f t="shared" si="37"/>
        <v>915.13967785</v>
      </c>
      <c r="P162" s="11">
        <f t="shared" si="37"/>
        <v>938.57669506000002</v>
      </c>
      <c r="Q162" s="11">
        <f t="shared" si="37"/>
        <v>915.12581299999999</v>
      </c>
      <c r="R162" s="11">
        <f t="shared" si="37"/>
        <v>911.76615630000003</v>
      </c>
      <c r="S162" s="11">
        <f t="shared" si="37"/>
        <v>898.20288216999995</v>
      </c>
      <c r="T162" s="11">
        <f t="shared" si="36"/>
        <v>887.33606427999996</v>
      </c>
      <c r="U162" s="12" cm="1">
        <f t="array" ref="U162">quota_mese*SUMPRODUCT(1/C162:T162)</f>
        <v>167.52884931638971</v>
      </c>
      <c r="V162" s="13">
        <f t="shared" si="33"/>
        <v>148654.38980576242</v>
      </c>
      <c r="W162" s="14">
        <f t="shared" si="29"/>
        <v>-8.9707346282505984E-3</v>
      </c>
      <c r="X162" s="13">
        <f t="shared" si="30"/>
        <v>163296.94183134226</v>
      </c>
      <c r="Y162" s="14">
        <f t="shared" si="31"/>
        <v>8.8646278875615048E-2</v>
      </c>
      <c r="Z162" s="6" t="str">
        <f t="shared" si="32"/>
        <v>Il PAC NON conviene</v>
      </c>
    </row>
    <row r="163" spans="1:26" x14ac:dyDescent="0.25">
      <c r="A163" s="7">
        <v>37802</v>
      </c>
      <c r="B163" s="8">
        <v>852.80476159</v>
      </c>
      <c r="C163" s="11">
        <f t="shared" si="28"/>
        <v>852.80476159</v>
      </c>
      <c r="D163" s="11">
        <f t="shared" si="37"/>
        <v>874.98674491999998</v>
      </c>
      <c r="E163" s="11">
        <f t="shared" si="37"/>
        <v>922.49474495000004</v>
      </c>
      <c r="F163" s="11">
        <f t="shared" si="37"/>
        <v>854.76310142</v>
      </c>
      <c r="G163" s="11">
        <f t="shared" si="37"/>
        <v>904.06983177999996</v>
      </c>
      <c r="H163" s="11">
        <f t="shared" si="37"/>
        <v>882.27443137</v>
      </c>
      <c r="I163" s="11">
        <f t="shared" si="37"/>
        <v>880.38008527</v>
      </c>
      <c r="J163" s="11">
        <f t="shared" si="37"/>
        <v>913.38017193999997</v>
      </c>
      <c r="K163" s="11">
        <f t="shared" si="37"/>
        <v>922.00026978000005</v>
      </c>
      <c r="L163" s="11">
        <f t="shared" si="37"/>
        <v>921.31050787000004</v>
      </c>
      <c r="M163" s="11">
        <f t="shared" si="37"/>
        <v>926.84360361999995</v>
      </c>
      <c r="N163" s="11">
        <f t="shared" si="37"/>
        <v>915.13967785</v>
      </c>
      <c r="O163" s="11">
        <f t="shared" si="37"/>
        <v>938.57669506000002</v>
      </c>
      <c r="P163" s="11">
        <f t="shared" si="37"/>
        <v>915.12581299999999</v>
      </c>
      <c r="Q163" s="11">
        <f t="shared" si="37"/>
        <v>911.76615630000003</v>
      </c>
      <c r="R163" s="11">
        <f t="shared" si="37"/>
        <v>898.20288216999995</v>
      </c>
      <c r="S163" s="11">
        <f t="shared" si="37"/>
        <v>887.33606427999996</v>
      </c>
      <c r="T163" s="11">
        <f t="shared" si="36"/>
        <v>882.90330991999997</v>
      </c>
      <c r="U163" s="12" cm="1">
        <f t="array" ref="U163">quota_mese*SUMPRODUCT(1/C163:T163)</f>
        <v>166.74348713693911</v>
      </c>
      <c r="V163" s="13">
        <f t="shared" si="33"/>
        <v>147218.37670080649</v>
      </c>
      <c r="W163" s="14">
        <f t="shared" si="29"/>
        <v>-1.8544155327956724E-2</v>
      </c>
      <c r="X163" s="13">
        <f t="shared" si="30"/>
        <v>155294.03968275513</v>
      </c>
      <c r="Y163" s="14">
        <f t="shared" si="31"/>
        <v>3.5293597885034167E-2</v>
      </c>
      <c r="Z163" s="6" t="str">
        <f t="shared" si="32"/>
        <v>Il PAC NON conviene</v>
      </c>
    </row>
    <row r="164" spans="1:26" x14ac:dyDescent="0.25">
      <c r="A164" s="7">
        <v>37833</v>
      </c>
      <c r="B164" s="8">
        <v>874.98674491999998</v>
      </c>
      <c r="C164" s="11">
        <f t="shared" si="28"/>
        <v>874.98674491999998</v>
      </c>
      <c r="D164" s="11">
        <f t="shared" si="37"/>
        <v>922.49474495000004</v>
      </c>
      <c r="E164" s="11">
        <f t="shared" si="37"/>
        <v>854.76310142</v>
      </c>
      <c r="F164" s="11">
        <f t="shared" si="37"/>
        <v>904.06983177999996</v>
      </c>
      <c r="G164" s="11">
        <f t="shared" si="37"/>
        <v>882.27443137</v>
      </c>
      <c r="H164" s="11">
        <f t="shared" si="37"/>
        <v>880.38008527</v>
      </c>
      <c r="I164" s="11">
        <f t="shared" si="37"/>
        <v>913.38017193999997</v>
      </c>
      <c r="J164" s="11">
        <f t="shared" si="37"/>
        <v>922.00026978000005</v>
      </c>
      <c r="K164" s="11">
        <f t="shared" si="37"/>
        <v>921.31050787000004</v>
      </c>
      <c r="L164" s="11">
        <f t="shared" si="37"/>
        <v>926.84360361999995</v>
      </c>
      <c r="M164" s="11">
        <f t="shared" si="37"/>
        <v>915.13967785</v>
      </c>
      <c r="N164" s="11">
        <f t="shared" si="37"/>
        <v>938.57669506000002</v>
      </c>
      <c r="O164" s="11">
        <f t="shared" si="37"/>
        <v>915.12581299999999</v>
      </c>
      <c r="P164" s="11">
        <f t="shared" si="37"/>
        <v>911.76615630000003</v>
      </c>
      <c r="Q164" s="11">
        <f t="shared" si="37"/>
        <v>898.20288216999995</v>
      </c>
      <c r="R164" s="11">
        <f t="shared" si="37"/>
        <v>887.33606427999996</v>
      </c>
      <c r="S164" s="11">
        <f t="shared" si="37"/>
        <v>882.90330991999997</v>
      </c>
      <c r="T164" s="11">
        <f t="shared" si="36"/>
        <v>889.74381333999997</v>
      </c>
      <c r="U164" s="12" cm="1">
        <f t="array" ref="U164">quota_mese*SUMPRODUCT(1/C164:T164)</f>
        <v>166.3378012467756</v>
      </c>
      <c r="V164" s="13">
        <f t="shared" si="33"/>
        <v>147998.02958389712</v>
      </c>
      <c r="W164" s="14">
        <f t="shared" si="29"/>
        <v>-1.3346469440685849E-2</v>
      </c>
      <c r="X164" s="13">
        <f t="shared" si="30"/>
        <v>152529.82148112697</v>
      </c>
      <c r="Y164" s="14">
        <f t="shared" si="31"/>
        <v>1.6865476540846469E-2</v>
      </c>
      <c r="Z164" s="6" t="str">
        <f t="shared" si="32"/>
        <v>Il PAC NON conviene</v>
      </c>
    </row>
    <row r="165" spans="1:26" x14ac:dyDescent="0.25">
      <c r="A165" s="7">
        <v>37862</v>
      </c>
      <c r="B165" s="8">
        <v>922.49474495000004</v>
      </c>
      <c r="C165" s="11">
        <f t="shared" si="28"/>
        <v>922.49474495000004</v>
      </c>
      <c r="D165" s="11">
        <f t="shared" si="37"/>
        <v>854.76310142</v>
      </c>
      <c r="E165" s="11">
        <f t="shared" si="37"/>
        <v>904.06983177999996</v>
      </c>
      <c r="F165" s="11">
        <f t="shared" si="37"/>
        <v>882.27443137</v>
      </c>
      <c r="G165" s="11">
        <f t="shared" si="37"/>
        <v>880.38008527</v>
      </c>
      <c r="H165" s="11">
        <f t="shared" si="37"/>
        <v>913.38017193999997</v>
      </c>
      <c r="I165" s="11">
        <f t="shared" si="37"/>
        <v>922.00026978000005</v>
      </c>
      <c r="J165" s="11">
        <f t="shared" si="37"/>
        <v>921.31050787000004</v>
      </c>
      <c r="K165" s="11">
        <f t="shared" si="37"/>
        <v>926.84360361999995</v>
      </c>
      <c r="L165" s="11">
        <f t="shared" si="37"/>
        <v>915.13967785</v>
      </c>
      <c r="M165" s="11">
        <f t="shared" si="37"/>
        <v>938.57669506000002</v>
      </c>
      <c r="N165" s="11">
        <f t="shared" si="37"/>
        <v>915.12581299999999</v>
      </c>
      <c r="O165" s="11">
        <f t="shared" si="37"/>
        <v>911.76615630000003</v>
      </c>
      <c r="P165" s="11">
        <f t="shared" si="37"/>
        <v>898.20288216999995</v>
      </c>
      <c r="Q165" s="11">
        <f t="shared" si="37"/>
        <v>887.33606427999996</v>
      </c>
      <c r="R165" s="11">
        <f t="shared" si="37"/>
        <v>882.90330991999997</v>
      </c>
      <c r="S165" s="11">
        <f t="shared" si="37"/>
        <v>889.74381333999997</v>
      </c>
      <c r="T165" s="11">
        <f t="shared" si="36"/>
        <v>906.22939289999999</v>
      </c>
      <c r="U165" s="12" cm="1">
        <f t="array" ref="U165">quota_mese*SUMPRODUCT(1/C165:T165)</f>
        <v>166.00945884445412</v>
      </c>
      <c r="V165" s="13">
        <f t="shared" si="33"/>
        <v>150442.65110426719</v>
      </c>
      <c r="W165" s="14">
        <f t="shared" si="29"/>
        <v>2.9510073617813326E-3</v>
      </c>
      <c r="X165" s="13">
        <f t="shared" si="30"/>
        <v>147355.2122428272</v>
      </c>
      <c r="Y165" s="14">
        <f t="shared" si="31"/>
        <v>-1.7631918381151968E-2</v>
      </c>
      <c r="Z165" s="6" t="str">
        <f t="shared" si="32"/>
        <v>In Linea</v>
      </c>
    </row>
    <row r="166" spans="1:26" x14ac:dyDescent="0.25">
      <c r="A166" s="7">
        <v>37894</v>
      </c>
      <c r="B166" s="8">
        <v>854.76310142</v>
      </c>
      <c r="C166" s="11">
        <f t="shared" si="28"/>
        <v>854.76310142</v>
      </c>
      <c r="D166" s="11">
        <f t="shared" si="37"/>
        <v>904.06983177999996</v>
      </c>
      <c r="E166" s="11">
        <f t="shared" si="37"/>
        <v>882.27443137</v>
      </c>
      <c r="F166" s="11">
        <f t="shared" si="37"/>
        <v>880.38008527</v>
      </c>
      <c r="G166" s="11">
        <f t="shared" si="37"/>
        <v>913.38017193999997</v>
      </c>
      <c r="H166" s="11">
        <f t="shared" si="37"/>
        <v>922.00026978000005</v>
      </c>
      <c r="I166" s="11">
        <f t="shared" si="37"/>
        <v>921.31050787000004</v>
      </c>
      <c r="J166" s="11">
        <f t="shared" si="37"/>
        <v>926.84360361999995</v>
      </c>
      <c r="K166" s="11">
        <f t="shared" si="37"/>
        <v>915.13967785</v>
      </c>
      <c r="L166" s="11">
        <f t="shared" si="37"/>
        <v>938.57669506000002</v>
      </c>
      <c r="M166" s="11">
        <f t="shared" si="37"/>
        <v>915.12581299999999</v>
      </c>
      <c r="N166" s="11">
        <f t="shared" si="37"/>
        <v>911.76615630000003</v>
      </c>
      <c r="O166" s="11">
        <f t="shared" si="37"/>
        <v>898.20288216999995</v>
      </c>
      <c r="P166" s="11">
        <f t="shared" si="37"/>
        <v>887.33606427999996</v>
      </c>
      <c r="Q166" s="11">
        <f t="shared" si="37"/>
        <v>882.90330991999997</v>
      </c>
      <c r="R166" s="11">
        <f t="shared" si="37"/>
        <v>889.74381333999997</v>
      </c>
      <c r="S166" s="11">
        <f t="shared" si="37"/>
        <v>906.22939289999999</v>
      </c>
      <c r="T166" s="11">
        <f t="shared" si="36"/>
        <v>907.89769238999997</v>
      </c>
      <c r="U166" s="12" cm="1">
        <f t="array" ref="U166">quota_mese*SUMPRODUCT(1/C166:T166)</f>
        <v>166.15469779850605</v>
      </c>
      <c r="V166" s="13">
        <f t="shared" si="33"/>
        <v>150851.46671102147</v>
      </c>
      <c r="W166" s="14">
        <f t="shared" si="29"/>
        <v>5.6764447401431717E-3</v>
      </c>
      <c r="X166" s="13">
        <f t="shared" si="30"/>
        <v>159324.44162863286</v>
      </c>
      <c r="Y166" s="14">
        <f t="shared" si="31"/>
        <v>6.2162944190885749E-2</v>
      </c>
      <c r="Z166" s="6" t="str">
        <f t="shared" si="32"/>
        <v>Il PAC NON conviene</v>
      </c>
    </row>
    <row r="167" spans="1:26" x14ac:dyDescent="0.25">
      <c r="A167" s="7">
        <v>37925</v>
      </c>
      <c r="B167" s="8">
        <v>904.06983177999996</v>
      </c>
      <c r="C167" s="11">
        <f t="shared" si="28"/>
        <v>904.06983177999996</v>
      </c>
      <c r="D167" s="11">
        <f t="shared" si="37"/>
        <v>882.27443137</v>
      </c>
      <c r="E167" s="11">
        <f t="shared" si="37"/>
        <v>880.38008527</v>
      </c>
      <c r="F167" s="11">
        <f t="shared" si="37"/>
        <v>913.38017193999997</v>
      </c>
      <c r="G167" s="11">
        <f t="shared" si="37"/>
        <v>922.00026978000005</v>
      </c>
      <c r="H167" s="11">
        <f t="shared" si="37"/>
        <v>921.31050787000004</v>
      </c>
      <c r="I167" s="11">
        <f t="shared" si="37"/>
        <v>926.84360361999995</v>
      </c>
      <c r="J167" s="11">
        <f t="shared" si="37"/>
        <v>915.13967785</v>
      </c>
      <c r="K167" s="11">
        <f t="shared" si="37"/>
        <v>938.57669506000002</v>
      </c>
      <c r="L167" s="11">
        <f t="shared" si="37"/>
        <v>915.12581299999999</v>
      </c>
      <c r="M167" s="11">
        <f t="shared" si="37"/>
        <v>911.76615630000003</v>
      </c>
      <c r="N167" s="11">
        <f t="shared" si="37"/>
        <v>898.20288216999995</v>
      </c>
      <c r="O167" s="11">
        <f t="shared" si="37"/>
        <v>887.33606427999996</v>
      </c>
      <c r="P167" s="11">
        <f t="shared" si="37"/>
        <v>882.90330991999997</v>
      </c>
      <c r="Q167" s="11">
        <f t="shared" si="37"/>
        <v>889.74381333999997</v>
      </c>
      <c r="R167" s="11">
        <f t="shared" si="37"/>
        <v>906.22939289999999</v>
      </c>
      <c r="S167" s="11">
        <f t="shared" si="37"/>
        <v>907.89769238999997</v>
      </c>
      <c r="T167" s="11">
        <f t="shared" si="36"/>
        <v>910.66797501999997</v>
      </c>
      <c r="U167" s="12" cm="1">
        <f t="array" ref="U167">quota_mese*SUMPRODUCT(1/C167:T167)</f>
        <v>165.55619995017986</v>
      </c>
      <c r="V167" s="13">
        <f t="shared" si="33"/>
        <v>150766.72936063653</v>
      </c>
      <c r="W167" s="14">
        <f t="shared" si="29"/>
        <v>5.1115290709102812E-3</v>
      </c>
      <c r="X167" s="13">
        <f t="shared" si="30"/>
        <v>151094.74008667158</v>
      </c>
      <c r="Y167" s="14">
        <f t="shared" si="31"/>
        <v>7.2982672444772412E-3</v>
      </c>
      <c r="Z167" s="6" t="str">
        <f t="shared" si="32"/>
        <v>In Linea</v>
      </c>
    </row>
    <row r="168" spans="1:26" x14ac:dyDescent="0.25">
      <c r="A168" s="7">
        <v>37953</v>
      </c>
      <c r="B168" s="8">
        <v>882.27443137</v>
      </c>
      <c r="C168" s="11">
        <f t="shared" si="28"/>
        <v>882.27443137</v>
      </c>
      <c r="D168" s="11">
        <f t="shared" si="37"/>
        <v>880.38008527</v>
      </c>
      <c r="E168" s="11">
        <f t="shared" si="37"/>
        <v>913.38017193999997</v>
      </c>
      <c r="F168" s="11">
        <f t="shared" si="37"/>
        <v>922.00026978000005</v>
      </c>
      <c r="G168" s="11">
        <f t="shared" si="37"/>
        <v>921.31050787000004</v>
      </c>
      <c r="H168" s="11">
        <f t="shared" si="37"/>
        <v>926.84360361999995</v>
      </c>
      <c r="I168" s="11">
        <f t="shared" si="37"/>
        <v>915.13967785</v>
      </c>
      <c r="J168" s="11">
        <f t="shared" si="37"/>
        <v>938.57669506000002</v>
      </c>
      <c r="K168" s="11">
        <f t="shared" si="37"/>
        <v>915.12581299999999</v>
      </c>
      <c r="L168" s="11">
        <f t="shared" si="37"/>
        <v>911.76615630000003</v>
      </c>
      <c r="M168" s="11">
        <f t="shared" si="37"/>
        <v>898.20288216999995</v>
      </c>
      <c r="N168" s="11">
        <f t="shared" si="37"/>
        <v>887.33606427999996</v>
      </c>
      <c r="O168" s="11">
        <f t="shared" si="37"/>
        <v>882.90330991999997</v>
      </c>
      <c r="P168" s="11">
        <f t="shared" si="37"/>
        <v>889.74381333999997</v>
      </c>
      <c r="Q168" s="11">
        <f t="shared" si="37"/>
        <v>906.22939289999999</v>
      </c>
      <c r="R168" s="11">
        <f t="shared" si="37"/>
        <v>907.89769238999997</v>
      </c>
      <c r="S168" s="11">
        <f t="shared" si="37"/>
        <v>910.66797501999997</v>
      </c>
      <c r="T168" s="11">
        <f t="shared" si="36"/>
        <v>892.83782756999994</v>
      </c>
      <c r="U168" s="12" cm="1">
        <f t="array" ref="U168">quota_mese*SUMPRODUCT(1/C168:T168)</f>
        <v>165.67215814666147</v>
      </c>
      <c r="V168" s="13">
        <f t="shared" si="33"/>
        <v>147918.3697684987</v>
      </c>
      <c r="W168" s="14">
        <f t="shared" si="29"/>
        <v>-1.3877534876675313E-2</v>
      </c>
      <c r="X168" s="13">
        <f t="shared" si="30"/>
        <v>151795.93715250204</v>
      </c>
      <c r="Y168" s="14">
        <f t="shared" si="31"/>
        <v>1.1972914350013575E-2</v>
      </c>
      <c r="Z168" s="6" t="str">
        <f t="shared" si="32"/>
        <v>Il PAC NON conviene</v>
      </c>
    </row>
    <row r="169" spans="1:26" x14ac:dyDescent="0.25">
      <c r="A169" s="7">
        <v>37986</v>
      </c>
      <c r="B169" s="8">
        <v>880.38008527</v>
      </c>
      <c r="C169" s="11">
        <f t="shared" si="28"/>
        <v>880.38008527</v>
      </c>
      <c r="D169" s="11">
        <f t="shared" si="37"/>
        <v>913.38017193999997</v>
      </c>
      <c r="E169" s="11">
        <f t="shared" si="37"/>
        <v>922.00026978000005</v>
      </c>
      <c r="F169" s="11">
        <f t="shared" si="37"/>
        <v>921.31050787000004</v>
      </c>
      <c r="G169" s="11">
        <f t="shared" si="37"/>
        <v>926.84360361999995</v>
      </c>
      <c r="H169" s="11">
        <f t="shared" si="37"/>
        <v>915.13967785</v>
      </c>
      <c r="I169" s="11">
        <f t="shared" si="37"/>
        <v>938.57669506000002</v>
      </c>
      <c r="J169" s="11">
        <f t="shared" si="37"/>
        <v>915.12581299999999</v>
      </c>
      <c r="K169" s="11">
        <f t="shared" si="37"/>
        <v>911.76615630000003</v>
      </c>
      <c r="L169" s="11">
        <f t="shared" si="37"/>
        <v>898.20288216999995</v>
      </c>
      <c r="M169" s="11">
        <f t="shared" si="37"/>
        <v>887.33606427999996</v>
      </c>
      <c r="N169" s="11">
        <f t="shared" si="37"/>
        <v>882.90330991999997</v>
      </c>
      <c r="O169" s="11">
        <f t="shared" si="37"/>
        <v>889.74381333999997</v>
      </c>
      <c r="P169" s="11">
        <f t="shared" si="37"/>
        <v>906.22939289999999</v>
      </c>
      <c r="Q169" s="11">
        <f t="shared" si="37"/>
        <v>907.89769238999997</v>
      </c>
      <c r="R169" s="11">
        <f t="shared" si="37"/>
        <v>910.66797501999997</v>
      </c>
      <c r="S169" s="11">
        <f t="shared" si="37"/>
        <v>892.83782756999994</v>
      </c>
      <c r="T169" s="11">
        <f t="shared" si="36"/>
        <v>966.26389196000002</v>
      </c>
      <c r="U169" s="12" cm="1">
        <f t="array" ref="U169">quota_mese*SUMPRODUCT(1/C169:T169)</f>
        <v>164.85115636078788</v>
      </c>
      <c r="V169" s="13">
        <f t="shared" si="33"/>
        <v>159289.71993928141</v>
      </c>
      <c r="W169" s="14">
        <f t="shared" si="29"/>
        <v>6.1931466261875956E-2</v>
      </c>
      <c r="X169" s="13">
        <f t="shared" si="30"/>
        <v>164632.96503299379</v>
      </c>
      <c r="Y169" s="14">
        <f t="shared" si="31"/>
        <v>9.7553100219958555E-2</v>
      </c>
      <c r="Z169" s="6" t="str">
        <f t="shared" si="32"/>
        <v>Il PAC NON conviene</v>
      </c>
    </row>
    <row r="170" spans="1:26" x14ac:dyDescent="0.25">
      <c r="A170" s="7">
        <v>38016</v>
      </c>
      <c r="B170" s="8">
        <v>913.38017193999997</v>
      </c>
      <c r="C170" s="11">
        <f t="shared" si="28"/>
        <v>913.38017193999997</v>
      </c>
      <c r="D170" s="11">
        <f t="shared" si="37"/>
        <v>922.00026978000005</v>
      </c>
      <c r="E170" s="11">
        <f t="shared" si="37"/>
        <v>921.31050787000004</v>
      </c>
      <c r="F170" s="11">
        <f t="shared" si="37"/>
        <v>926.84360361999995</v>
      </c>
      <c r="G170" s="11">
        <f t="shared" si="37"/>
        <v>915.13967785</v>
      </c>
      <c r="H170" s="11">
        <f t="shared" si="37"/>
        <v>938.57669506000002</v>
      </c>
      <c r="I170" s="11">
        <f t="shared" si="37"/>
        <v>915.12581299999999</v>
      </c>
      <c r="J170" s="11">
        <f t="shared" si="37"/>
        <v>911.76615630000003</v>
      </c>
      <c r="K170" s="11">
        <f t="shared" si="37"/>
        <v>898.20288216999995</v>
      </c>
      <c r="L170" s="11">
        <f t="shared" si="37"/>
        <v>887.33606427999996</v>
      </c>
      <c r="M170" s="11">
        <f t="shared" si="37"/>
        <v>882.90330991999997</v>
      </c>
      <c r="N170" s="11">
        <f t="shared" si="37"/>
        <v>889.74381333999997</v>
      </c>
      <c r="O170" s="11">
        <f t="shared" si="37"/>
        <v>906.22939289999999</v>
      </c>
      <c r="P170" s="11">
        <f t="shared" si="37"/>
        <v>907.89769238999997</v>
      </c>
      <c r="Q170" s="11">
        <f t="shared" si="37"/>
        <v>910.66797501999997</v>
      </c>
      <c r="R170" s="11">
        <f t="shared" si="37"/>
        <v>892.83782756999994</v>
      </c>
      <c r="S170" s="11">
        <f t="shared" si="37"/>
        <v>966.26389196000002</v>
      </c>
      <c r="T170" s="11">
        <f t="shared" si="36"/>
        <v>985.22159386999999</v>
      </c>
      <c r="U170" s="12" cm="1">
        <f t="array" ref="U170">quota_mese*SUMPRODUCT(1/C170:T170)</f>
        <v>163.8438817589896</v>
      </c>
      <c r="V170" s="13">
        <f t="shared" si="33"/>
        <v>161422.53033243955</v>
      </c>
      <c r="W170" s="14">
        <f t="shared" si="29"/>
        <v>7.6150202216263674E-2</v>
      </c>
      <c r="X170" s="13">
        <f t="shared" si="30"/>
        <v>161798.16862743095</v>
      </c>
      <c r="Y170" s="14">
        <f t="shared" si="31"/>
        <v>7.8654457516206255E-2</v>
      </c>
      <c r="Z170" s="6" t="str">
        <f t="shared" si="32"/>
        <v>In Linea</v>
      </c>
    </row>
    <row r="171" spans="1:26" x14ac:dyDescent="0.25">
      <c r="A171" s="7">
        <v>38044</v>
      </c>
      <c r="B171" s="8">
        <v>922.00026978000005</v>
      </c>
      <c r="C171" s="11">
        <f t="shared" si="28"/>
        <v>922.00026978000005</v>
      </c>
      <c r="D171" s="11">
        <f t="shared" si="37"/>
        <v>921.31050787000004</v>
      </c>
      <c r="E171" s="11">
        <f t="shared" si="37"/>
        <v>926.84360361999995</v>
      </c>
      <c r="F171" s="11">
        <f t="shared" si="37"/>
        <v>915.13967785</v>
      </c>
      <c r="G171" s="11">
        <f t="shared" si="37"/>
        <v>938.57669506000002</v>
      </c>
      <c r="H171" s="11">
        <f t="shared" si="37"/>
        <v>915.12581299999999</v>
      </c>
      <c r="I171" s="11">
        <f t="shared" si="37"/>
        <v>911.76615630000003</v>
      </c>
      <c r="J171" s="11">
        <f t="shared" si="37"/>
        <v>898.20288216999995</v>
      </c>
      <c r="K171" s="11">
        <f t="shared" si="37"/>
        <v>887.33606427999996</v>
      </c>
      <c r="L171" s="11">
        <f t="shared" si="37"/>
        <v>882.90330991999997</v>
      </c>
      <c r="M171" s="11">
        <f t="shared" si="37"/>
        <v>889.74381333999997</v>
      </c>
      <c r="N171" s="11">
        <f t="shared" si="37"/>
        <v>906.22939289999999</v>
      </c>
      <c r="O171" s="11">
        <f t="shared" si="37"/>
        <v>907.89769238999997</v>
      </c>
      <c r="P171" s="11">
        <f t="shared" si="37"/>
        <v>910.66797501999997</v>
      </c>
      <c r="Q171" s="11">
        <f t="shared" si="37"/>
        <v>892.83782756999994</v>
      </c>
      <c r="R171" s="11">
        <f t="shared" si="37"/>
        <v>966.26389196000002</v>
      </c>
      <c r="S171" s="11">
        <f t="shared" si="37"/>
        <v>985.22159386999999</v>
      </c>
      <c r="T171" s="11">
        <f t="shared" si="36"/>
        <v>1020.57393387</v>
      </c>
      <c r="U171" s="12" cm="1">
        <f t="array" ref="U171">quota_mese*SUMPRODUCT(1/C171:T171)</f>
        <v>162.88560222042742</v>
      </c>
      <c r="V171" s="13">
        <f t="shared" si="33"/>
        <v>166236.79982888562</v>
      </c>
      <c r="W171" s="14">
        <f t="shared" si="29"/>
        <v>0.10824533219257071</v>
      </c>
      <c r="X171" s="13">
        <f t="shared" si="30"/>
        <v>166036.92547403279</v>
      </c>
      <c r="Y171" s="14">
        <f t="shared" si="31"/>
        <v>0.10691283649355188</v>
      </c>
      <c r="Z171" s="6" t="str">
        <f t="shared" si="32"/>
        <v>In Linea</v>
      </c>
    </row>
    <row r="172" spans="1:26" x14ac:dyDescent="0.25">
      <c r="A172" s="7">
        <v>38077</v>
      </c>
      <c r="B172" s="8">
        <v>921.31050787000004</v>
      </c>
      <c r="C172" s="11">
        <f t="shared" si="28"/>
        <v>921.31050787000004</v>
      </c>
      <c r="D172" s="11">
        <f t="shared" si="37"/>
        <v>926.84360361999995</v>
      </c>
      <c r="E172" s="11">
        <f t="shared" si="37"/>
        <v>915.13967785</v>
      </c>
      <c r="F172" s="11">
        <f t="shared" si="37"/>
        <v>938.57669506000002</v>
      </c>
      <c r="G172" s="11">
        <f t="shared" si="37"/>
        <v>915.12581299999999</v>
      </c>
      <c r="H172" s="11">
        <f t="shared" si="37"/>
        <v>911.76615630000003</v>
      </c>
      <c r="I172" s="11">
        <f t="shared" si="37"/>
        <v>898.20288216999995</v>
      </c>
      <c r="J172" s="11">
        <f t="shared" si="37"/>
        <v>887.33606427999996</v>
      </c>
      <c r="K172" s="11">
        <f t="shared" si="37"/>
        <v>882.90330991999997</v>
      </c>
      <c r="L172" s="11">
        <f t="shared" si="37"/>
        <v>889.74381333999997</v>
      </c>
      <c r="M172" s="11">
        <f t="shared" si="37"/>
        <v>906.22939289999999</v>
      </c>
      <c r="N172" s="11">
        <f t="shared" si="37"/>
        <v>907.89769238999997</v>
      </c>
      <c r="O172" s="11">
        <f t="shared" si="37"/>
        <v>910.66797501999997</v>
      </c>
      <c r="P172" s="11">
        <f t="shared" si="37"/>
        <v>892.83782756999994</v>
      </c>
      <c r="Q172" s="11">
        <f t="shared" si="37"/>
        <v>966.26389196000002</v>
      </c>
      <c r="R172" s="11">
        <f t="shared" si="37"/>
        <v>985.22159386999999</v>
      </c>
      <c r="S172" s="11">
        <f t="shared" si="37"/>
        <v>1020.57393387</v>
      </c>
      <c r="T172" s="11">
        <f t="shared" si="36"/>
        <v>1000.43446668</v>
      </c>
      <c r="U172" s="12" cm="1">
        <f t="array" ref="U172">quota_mese*SUMPRODUCT(1/C172:T172)</f>
        <v>162.17699672771528</v>
      </c>
      <c r="V172" s="13">
        <f t="shared" si="33"/>
        <v>162247.45722905593</v>
      </c>
      <c r="W172" s="14">
        <f t="shared" si="29"/>
        <v>8.1649714860372757E-2</v>
      </c>
      <c r="X172" s="13">
        <f t="shared" si="30"/>
        <v>162882.29507871272</v>
      </c>
      <c r="Y172" s="14">
        <f t="shared" si="31"/>
        <v>8.5881967191418163E-2</v>
      </c>
      <c r="Z172" s="6" t="str">
        <f t="shared" si="32"/>
        <v>In Linea</v>
      </c>
    </row>
    <row r="173" spans="1:26" x14ac:dyDescent="0.25">
      <c r="A173" s="7">
        <v>38107</v>
      </c>
      <c r="B173" s="8">
        <v>926.84360361999995</v>
      </c>
      <c r="C173" s="11">
        <f t="shared" si="28"/>
        <v>926.84360361999995</v>
      </c>
      <c r="D173" s="11">
        <f t="shared" si="37"/>
        <v>915.13967785</v>
      </c>
      <c r="E173" s="11">
        <f t="shared" si="37"/>
        <v>938.57669506000002</v>
      </c>
      <c r="F173" s="11">
        <f t="shared" si="37"/>
        <v>915.12581299999999</v>
      </c>
      <c r="G173" s="11">
        <f t="shared" si="37"/>
        <v>911.76615630000003</v>
      </c>
      <c r="H173" s="11">
        <f t="shared" si="37"/>
        <v>898.20288216999995</v>
      </c>
      <c r="I173" s="11">
        <f t="shared" si="37"/>
        <v>887.33606427999996</v>
      </c>
      <c r="J173" s="11">
        <f t="shared" si="37"/>
        <v>882.90330991999997</v>
      </c>
      <c r="K173" s="11">
        <f t="shared" si="37"/>
        <v>889.74381333999997</v>
      </c>
      <c r="L173" s="11">
        <f t="shared" si="37"/>
        <v>906.22939289999999</v>
      </c>
      <c r="M173" s="11">
        <f t="shared" si="37"/>
        <v>907.89769238999997</v>
      </c>
      <c r="N173" s="11">
        <f t="shared" si="37"/>
        <v>910.66797501999997</v>
      </c>
      <c r="O173" s="11">
        <f t="shared" si="37"/>
        <v>892.83782756999994</v>
      </c>
      <c r="P173" s="11">
        <f t="shared" si="37"/>
        <v>966.26389196000002</v>
      </c>
      <c r="Q173" s="11">
        <f t="shared" si="37"/>
        <v>985.22159386999999</v>
      </c>
      <c r="R173" s="11">
        <f t="shared" si="37"/>
        <v>1020.57393387</v>
      </c>
      <c r="S173" s="11">
        <f t="shared" si="37"/>
        <v>1000.43446668</v>
      </c>
      <c r="T173" s="11">
        <f t="shared" si="36"/>
        <v>1020.43685426</v>
      </c>
      <c r="U173" s="12" cm="1">
        <f t="array" ref="U173">quota_mese*SUMPRODUCT(1/C173:T173)</f>
        <v>161.29834717272948</v>
      </c>
      <c r="V173" s="13">
        <f t="shared" si="33"/>
        <v>164594.77798627745</v>
      </c>
      <c r="W173" s="14">
        <f t="shared" si="29"/>
        <v>9.7298519908516345E-2</v>
      </c>
      <c r="X173" s="13">
        <f t="shared" si="30"/>
        <v>165147.09444092566</v>
      </c>
      <c r="Y173" s="14">
        <f t="shared" si="31"/>
        <v>0.10098062960617105</v>
      </c>
      <c r="Z173" s="6" t="str">
        <f t="shared" si="32"/>
        <v>In Linea</v>
      </c>
    </row>
    <row r="174" spans="1:26" x14ac:dyDescent="0.25">
      <c r="A174" s="7">
        <v>38135</v>
      </c>
      <c r="B174" s="8">
        <v>915.13967785</v>
      </c>
      <c r="C174" s="11">
        <f t="shared" si="28"/>
        <v>915.13967785</v>
      </c>
      <c r="D174" s="11">
        <f t="shared" si="37"/>
        <v>938.57669506000002</v>
      </c>
      <c r="E174" s="11">
        <f t="shared" si="37"/>
        <v>915.12581299999999</v>
      </c>
      <c r="F174" s="11">
        <f t="shared" si="37"/>
        <v>911.76615630000003</v>
      </c>
      <c r="G174" s="11">
        <f t="shared" si="37"/>
        <v>898.20288216999995</v>
      </c>
      <c r="H174" s="11">
        <f t="shared" si="37"/>
        <v>887.33606427999996</v>
      </c>
      <c r="I174" s="11">
        <f t="shared" si="37"/>
        <v>882.90330991999997</v>
      </c>
      <c r="J174" s="11">
        <f t="shared" si="37"/>
        <v>889.74381333999997</v>
      </c>
      <c r="K174" s="11">
        <f t="shared" si="37"/>
        <v>906.22939289999999</v>
      </c>
      <c r="L174" s="11">
        <f t="shared" si="37"/>
        <v>907.89769238999997</v>
      </c>
      <c r="M174" s="11">
        <f t="shared" si="37"/>
        <v>910.66797501999997</v>
      </c>
      <c r="N174" s="11">
        <f t="shared" si="37"/>
        <v>892.83782756999994</v>
      </c>
      <c r="O174" s="11">
        <f t="shared" si="37"/>
        <v>966.26389196000002</v>
      </c>
      <c r="P174" s="11">
        <f t="shared" si="37"/>
        <v>985.22159386999999</v>
      </c>
      <c r="Q174" s="11">
        <f t="shared" si="37"/>
        <v>1020.57393387</v>
      </c>
      <c r="R174" s="11">
        <f t="shared" si="37"/>
        <v>1000.43446668</v>
      </c>
      <c r="S174" s="11">
        <f t="shared" si="37"/>
        <v>1020.43685426</v>
      </c>
      <c r="T174" s="11">
        <f t="shared" si="36"/>
        <v>1003.9175039</v>
      </c>
      <c r="U174" s="12" cm="1">
        <f t="array" ref="U174">quota_mese*SUMPRODUCT(1/C174:T174)</f>
        <v>160.60807302705123</v>
      </c>
      <c r="V174" s="13">
        <f t="shared" si="33"/>
        <v>161237.2557795062</v>
      </c>
      <c r="W174" s="14">
        <f t="shared" si="29"/>
        <v>7.4915038530041445E-2</v>
      </c>
      <c r="X174" s="13">
        <f t="shared" si="30"/>
        <v>164551.52063648443</v>
      </c>
      <c r="Y174" s="14">
        <f t="shared" si="31"/>
        <v>9.7010137576562849E-2</v>
      </c>
      <c r="Z174" s="6" t="str">
        <f t="shared" si="32"/>
        <v>In Linea</v>
      </c>
    </row>
    <row r="175" spans="1:26" x14ac:dyDescent="0.25">
      <c r="A175" s="7">
        <v>38168</v>
      </c>
      <c r="B175" s="8">
        <v>938.57669506000002</v>
      </c>
      <c r="C175" s="11">
        <f t="shared" si="28"/>
        <v>938.57669506000002</v>
      </c>
      <c r="D175" s="11">
        <f t="shared" si="37"/>
        <v>915.12581299999999</v>
      </c>
      <c r="E175" s="11">
        <f t="shared" si="37"/>
        <v>911.76615630000003</v>
      </c>
      <c r="F175" s="11">
        <f t="shared" si="37"/>
        <v>898.20288216999995</v>
      </c>
      <c r="G175" s="11">
        <f t="shared" si="37"/>
        <v>887.33606427999996</v>
      </c>
      <c r="H175" s="11">
        <f t="shared" si="37"/>
        <v>882.90330991999997</v>
      </c>
      <c r="I175" s="11">
        <f t="shared" si="37"/>
        <v>889.74381333999997</v>
      </c>
      <c r="J175" s="11">
        <f t="shared" si="37"/>
        <v>906.22939289999999</v>
      </c>
      <c r="K175" s="11">
        <f t="shared" si="37"/>
        <v>907.89769238999997</v>
      </c>
      <c r="L175" s="11">
        <f t="shared" si="37"/>
        <v>910.66797501999997</v>
      </c>
      <c r="M175" s="11">
        <f t="shared" si="37"/>
        <v>892.83782756999994</v>
      </c>
      <c r="N175" s="11">
        <f t="shared" si="37"/>
        <v>966.26389196000002</v>
      </c>
      <c r="O175" s="11">
        <f t="shared" si="37"/>
        <v>985.22159386999999</v>
      </c>
      <c r="P175" s="11">
        <f t="shared" si="37"/>
        <v>1020.57393387</v>
      </c>
      <c r="Q175" s="11">
        <f t="shared" si="37"/>
        <v>1000.43446668</v>
      </c>
      <c r="R175" s="11">
        <f t="shared" si="37"/>
        <v>1020.43685426</v>
      </c>
      <c r="S175" s="11">
        <f t="shared" si="37"/>
        <v>1003.9175039</v>
      </c>
      <c r="T175" s="11">
        <f t="shared" si="36"/>
        <v>1061.6704692799999</v>
      </c>
      <c r="U175" s="12" cm="1">
        <f t="array" ref="U175">quota_mese*SUMPRODUCT(1/C175:T175)</f>
        <v>159.35126042641119</v>
      </c>
      <c r="V175" s="13">
        <f t="shared" si="33"/>
        <v>169178.52743726745</v>
      </c>
      <c r="W175" s="14">
        <f t="shared" si="29"/>
        <v>0.12785684958178289</v>
      </c>
      <c r="X175" s="13">
        <f t="shared" si="30"/>
        <v>169672.41060872457</v>
      </c>
      <c r="Y175" s="14">
        <f t="shared" si="31"/>
        <v>0.13114940405816378</v>
      </c>
      <c r="Z175" s="6" t="str">
        <f t="shared" si="32"/>
        <v>In Linea</v>
      </c>
    </row>
    <row r="176" spans="1:26" x14ac:dyDescent="0.25">
      <c r="A176" s="7">
        <v>38198</v>
      </c>
      <c r="B176" s="8">
        <v>915.12581299999999</v>
      </c>
      <c r="C176" s="11">
        <f t="shared" si="28"/>
        <v>915.12581299999999</v>
      </c>
      <c r="D176" s="11">
        <f t="shared" si="37"/>
        <v>911.76615630000003</v>
      </c>
      <c r="E176" s="11">
        <f t="shared" si="37"/>
        <v>898.20288216999995</v>
      </c>
      <c r="F176" s="11">
        <f t="shared" si="37"/>
        <v>887.33606427999996</v>
      </c>
      <c r="G176" s="11">
        <f t="shared" si="37"/>
        <v>882.90330991999997</v>
      </c>
      <c r="H176" s="11">
        <f t="shared" si="37"/>
        <v>889.74381333999997</v>
      </c>
      <c r="I176" s="11">
        <f t="shared" si="37"/>
        <v>906.22939289999999</v>
      </c>
      <c r="J176" s="11">
        <f t="shared" si="37"/>
        <v>907.89769238999997</v>
      </c>
      <c r="K176" s="11">
        <f t="shared" si="37"/>
        <v>910.66797501999997</v>
      </c>
      <c r="L176" s="11">
        <f t="shared" si="37"/>
        <v>892.83782756999994</v>
      </c>
      <c r="M176" s="11">
        <f t="shared" si="37"/>
        <v>966.26389196000002</v>
      </c>
      <c r="N176" s="11">
        <f t="shared" si="37"/>
        <v>985.22159386999999</v>
      </c>
      <c r="O176" s="11">
        <f t="shared" si="37"/>
        <v>1020.57393387</v>
      </c>
      <c r="P176" s="11">
        <f t="shared" si="37"/>
        <v>1000.43446668</v>
      </c>
      <c r="Q176" s="11">
        <f t="shared" si="37"/>
        <v>1020.43685426</v>
      </c>
      <c r="R176" s="11">
        <f t="shared" si="37"/>
        <v>1003.9175039</v>
      </c>
      <c r="S176" s="11">
        <f t="shared" ref="S176:T191" si="38">R177</f>
        <v>1061.6704692799999</v>
      </c>
      <c r="T176" s="11">
        <f t="shared" si="38"/>
        <v>1058.14193699</v>
      </c>
      <c r="U176" s="12" cm="1">
        <f t="array" ref="U176">quota_mese*SUMPRODUCT(1/C176:T176)</f>
        <v>158.34800848809667</v>
      </c>
      <c r="V176" s="13">
        <f t="shared" si="33"/>
        <v>167554.66842010355</v>
      </c>
      <c r="W176" s="14">
        <f t="shared" si="29"/>
        <v>0.11703112280069039</v>
      </c>
      <c r="X176" s="13">
        <f t="shared" si="30"/>
        <v>173442.04293415553</v>
      </c>
      <c r="Y176" s="14">
        <f t="shared" si="31"/>
        <v>0.15628028622770351</v>
      </c>
      <c r="Z176" s="6" t="str">
        <f t="shared" si="32"/>
        <v>Il PAC NON conviene</v>
      </c>
    </row>
    <row r="177" spans="1:26" x14ac:dyDescent="0.25">
      <c r="A177" s="7">
        <v>38230</v>
      </c>
      <c r="B177" s="8">
        <v>911.76615630000003</v>
      </c>
      <c r="C177" s="11">
        <f t="shared" si="28"/>
        <v>911.76615630000003</v>
      </c>
      <c r="D177" s="11">
        <f t="shared" ref="D177:S192" si="39">C178</f>
        <v>898.20288216999995</v>
      </c>
      <c r="E177" s="11">
        <f t="shared" si="39"/>
        <v>887.33606427999996</v>
      </c>
      <c r="F177" s="11">
        <f t="shared" si="39"/>
        <v>882.90330991999997</v>
      </c>
      <c r="G177" s="11">
        <f t="shared" si="39"/>
        <v>889.74381333999997</v>
      </c>
      <c r="H177" s="11">
        <f t="shared" si="39"/>
        <v>906.22939289999999</v>
      </c>
      <c r="I177" s="11">
        <f t="shared" si="39"/>
        <v>907.89769238999997</v>
      </c>
      <c r="J177" s="11">
        <f t="shared" si="39"/>
        <v>910.66797501999997</v>
      </c>
      <c r="K177" s="11">
        <f t="shared" si="39"/>
        <v>892.83782756999994</v>
      </c>
      <c r="L177" s="11">
        <f t="shared" si="39"/>
        <v>966.26389196000002</v>
      </c>
      <c r="M177" s="11">
        <f t="shared" si="39"/>
        <v>985.22159386999999</v>
      </c>
      <c r="N177" s="11">
        <f t="shared" si="39"/>
        <v>1020.57393387</v>
      </c>
      <c r="O177" s="11">
        <f t="shared" si="39"/>
        <v>1000.43446668</v>
      </c>
      <c r="P177" s="11">
        <f t="shared" si="39"/>
        <v>1020.43685426</v>
      </c>
      <c r="Q177" s="11">
        <f t="shared" si="39"/>
        <v>1003.9175039</v>
      </c>
      <c r="R177" s="11">
        <f t="shared" si="39"/>
        <v>1061.6704692799999</v>
      </c>
      <c r="S177" s="11">
        <f t="shared" si="39"/>
        <v>1058.14193699</v>
      </c>
      <c r="T177" s="11">
        <f t="shared" si="38"/>
        <v>1056.3458915799999</v>
      </c>
      <c r="U177" s="12" cm="1">
        <f t="array" ref="U177">quota_mese*SUMPRODUCT(1/C177:T177)</f>
        <v>157.13062263812097</v>
      </c>
      <c r="V177" s="13">
        <f t="shared" si="33"/>
        <v>165984.28766518642</v>
      </c>
      <c r="W177" s="14">
        <f t="shared" si="29"/>
        <v>0.10656191776790958</v>
      </c>
      <c r="X177" s="13">
        <f t="shared" si="30"/>
        <v>173785.66054700574</v>
      </c>
      <c r="Y177" s="14">
        <f t="shared" si="31"/>
        <v>0.15857107031337159</v>
      </c>
      <c r="Z177" s="6" t="str">
        <f t="shared" si="32"/>
        <v>Il PAC NON conviene</v>
      </c>
    </row>
    <row r="178" spans="1:26" x14ac:dyDescent="0.25">
      <c r="A178" s="7">
        <v>38260</v>
      </c>
      <c r="B178" s="8">
        <v>898.20288216999995</v>
      </c>
      <c r="C178" s="11">
        <f t="shared" si="28"/>
        <v>898.20288216999995</v>
      </c>
      <c r="D178" s="11">
        <f t="shared" si="39"/>
        <v>887.33606427999996</v>
      </c>
      <c r="E178" s="11">
        <f t="shared" si="39"/>
        <v>882.90330991999997</v>
      </c>
      <c r="F178" s="11">
        <f t="shared" si="39"/>
        <v>889.74381333999997</v>
      </c>
      <c r="G178" s="11">
        <f t="shared" si="39"/>
        <v>906.22939289999999</v>
      </c>
      <c r="H178" s="11">
        <f t="shared" si="39"/>
        <v>907.89769238999997</v>
      </c>
      <c r="I178" s="11">
        <f t="shared" si="39"/>
        <v>910.66797501999997</v>
      </c>
      <c r="J178" s="11">
        <f t="shared" si="39"/>
        <v>892.83782756999994</v>
      </c>
      <c r="K178" s="11">
        <f t="shared" si="39"/>
        <v>966.26389196000002</v>
      </c>
      <c r="L178" s="11">
        <f t="shared" si="39"/>
        <v>985.22159386999999</v>
      </c>
      <c r="M178" s="11">
        <f t="shared" si="39"/>
        <v>1020.57393387</v>
      </c>
      <c r="N178" s="11">
        <f t="shared" si="39"/>
        <v>1000.43446668</v>
      </c>
      <c r="O178" s="11">
        <f t="shared" si="39"/>
        <v>1020.43685426</v>
      </c>
      <c r="P178" s="11">
        <f t="shared" si="39"/>
        <v>1003.9175039</v>
      </c>
      <c r="Q178" s="11">
        <f t="shared" si="39"/>
        <v>1061.6704692799999</v>
      </c>
      <c r="R178" s="11">
        <f t="shared" si="39"/>
        <v>1058.14193699</v>
      </c>
      <c r="S178" s="11">
        <f t="shared" si="39"/>
        <v>1056.3458915799999</v>
      </c>
      <c r="T178" s="11">
        <f t="shared" si="38"/>
        <v>1078.4505509000001</v>
      </c>
      <c r="U178" s="12" cm="1">
        <f t="array" ref="U178">quota_mese*SUMPRODUCT(1/C178:T178)</f>
        <v>155.71798754253851</v>
      </c>
      <c r="V178" s="13">
        <f t="shared" si="33"/>
        <v>167934.14945028999</v>
      </c>
      <c r="W178" s="14">
        <f t="shared" si="29"/>
        <v>0.11956099633526662</v>
      </c>
      <c r="X178" s="13">
        <f t="shared" si="30"/>
        <v>180101.3844936458</v>
      </c>
      <c r="Y178" s="14">
        <f t="shared" si="31"/>
        <v>0.20067589662430541</v>
      </c>
      <c r="Z178" s="6" t="str">
        <f t="shared" si="32"/>
        <v>Il PAC NON conviene</v>
      </c>
    </row>
    <row r="179" spans="1:26" x14ac:dyDescent="0.25">
      <c r="A179" s="7">
        <v>38289</v>
      </c>
      <c r="B179" s="8">
        <v>887.33606427999996</v>
      </c>
      <c r="C179" s="11">
        <f t="shared" si="28"/>
        <v>887.33606427999996</v>
      </c>
      <c r="D179" s="11">
        <f t="shared" si="39"/>
        <v>882.90330991999997</v>
      </c>
      <c r="E179" s="11">
        <f t="shared" si="39"/>
        <v>889.74381333999997</v>
      </c>
      <c r="F179" s="11">
        <f t="shared" si="39"/>
        <v>906.22939289999999</v>
      </c>
      <c r="G179" s="11">
        <f t="shared" si="39"/>
        <v>907.89769238999997</v>
      </c>
      <c r="H179" s="11">
        <f t="shared" si="39"/>
        <v>910.66797501999997</v>
      </c>
      <c r="I179" s="11">
        <f t="shared" si="39"/>
        <v>892.83782756999994</v>
      </c>
      <c r="J179" s="11">
        <f t="shared" si="39"/>
        <v>966.26389196000002</v>
      </c>
      <c r="K179" s="11">
        <f t="shared" si="39"/>
        <v>985.22159386999999</v>
      </c>
      <c r="L179" s="11">
        <f t="shared" si="39"/>
        <v>1020.57393387</v>
      </c>
      <c r="M179" s="11">
        <f t="shared" si="39"/>
        <v>1000.43446668</v>
      </c>
      <c r="N179" s="11">
        <f t="shared" si="39"/>
        <v>1020.43685426</v>
      </c>
      <c r="O179" s="11">
        <f t="shared" si="39"/>
        <v>1003.9175039</v>
      </c>
      <c r="P179" s="11">
        <f t="shared" si="39"/>
        <v>1061.6704692799999</v>
      </c>
      <c r="Q179" s="11">
        <f t="shared" si="39"/>
        <v>1058.14193699</v>
      </c>
      <c r="R179" s="11">
        <f t="shared" si="39"/>
        <v>1056.3458915799999</v>
      </c>
      <c r="S179" s="11">
        <f t="shared" si="39"/>
        <v>1078.4505509000001</v>
      </c>
      <c r="T179" s="11">
        <f t="shared" si="38"/>
        <v>1069.78684851</v>
      </c>
      <c r="U179" s="12" cm="1">
        <f t="array" ref="U179">quota_mese*SUMPRODUCT(1/C179:T179)</f>
        <v>154.22991618360331</v>
      </c>
      <c r="V179" s="13">
        <f t="shared" si="33"/>
        <v>164993.13598001844</v>
      </c>
      <c r="W179" s="14">
        <f t="shared" si="29"/>
        <v>9.995423986678964E-2</v>
      </c>
      <c r="X179" s="13">
        <f t="shared" si="30"/>
        <v>180842.44936748579</v>
      </c>
      <c r="Y179" s="14">
        <f t="shared" si="31"/>
        <v>0.20561632911657202</v>
      </c>
      <c r="Z179" s="6" t="str">
        <f t="shared" si="32"/>
        <v>Il PAC NON conviene</v>
      </c>
    </row>
    <row r="180" spans="1:26" x14ac:dyDescent="0.25">
      <c r="A180" s="7">
        <v>38321</v>
      </c>
      <c r="B180" s="8">
        <v>882.90330991999997</v>
      </c>
      <c r="C180" s="11">
        <f t="shared" si="28"/>
        <v>882.90330991999997</v>
      </c>
      <c r="D180" s="11">
        <f t="shared" si="39"/>
        <v>889.74381333999997</v>
      </c>
      <c r="E180" s="11">
        <f t="shared" si="39"/>
        <v>906.22939289999999</v>
      </c>
      <c r="F180" s="11">
        <f t="shared" si="39"/>
        <v>907.89769238999997</v>
      </c>
      <c r="G180" s="11">
        <f t="shared" si="39"/>
        <v>910.66797501999997</v>
      </c>
      <c r="H180" s="11">
        <f t="shared" si="39"/>
        <v>892.83782756999994</v>
      </c>
      <c r="I180" s="11">
        <f t="shared" si="39"/>
        <v>966.26389196000002</v>
      </c>
      <c r="J180" s="11">
        <f t="shared" si="39"/>
        <v>985.22159386999999</v>
      </c>
      <c r="K180" s="11">
        <f t="shared" si="39"/>
        <v>1020.57393387</v>
      </c>
      <c r="L180" s="11">
        <f t="shared" si="39"/>
        <v>1000.43446668</v>
      </c>
      <c r="M180" s="11">
        <f t="shared" si="39"/>
        <v>1020.43685426</v>
      </c>
      <c r="N180" s="11">
        <f t="shared" si="39"/>
        <v>1003.9175039</v>
      </c>
      <c r="O180" s="11">
        <f t="shared" si="39"/>
        <v>1061.6704692799999</v>
      </c>
      <c r="P180" s="11">
        <f t="shared" si="39"/>
        <v>1058.14193699</v>
      </c>
      <c r="Q180" s="11">
        <f t="shared" si="39"/>
        <v>1056.3458915799999</v>
      </c>
      <c r="R180" s="11">
        <f t="shared" si="39"/>
        <v>1078.4505509000001</v>
      </c>
      <c r="S180" s="11">
        <f t="shared" si="39"/>
        <v>1069.78684851</v>
      </c>
      <c r="T180" s="11">
        <f t="shared" si="38"/>
        <v>1045.3936247199999</v>
      </c>
      <c r="U180" s="12" cm="1">
        <f t="array" ref="U180">quota_mese*SUMPRODUCT(1/C180:T180)</f>
        <v>152.80998908310701</v>
      </c>
      <c r="V180" s="13">
        <f t="shared" si="33"/>
        <v>159746.58838101287</v>
      </c>
      <c r="W180" s="14">
        <f t="shared" si="29"/>
        <v>6.4977255873419182E-2</v>
      </c>
      <c r="X180" s="13">
        <f t="shared" si="30"/>
        <v>177606.13415551529</v>
      </c>
      <c r="Y180" s="14">
        <f t="shared" si="31"/>
        <v>0.18404089437010196</v>
      </c>
      <c r="Z180" s="6" t="str">
        <f t="shared" si="32"/>
        <v>Il PAC NON conviene</v>
      </c>
    </row>
    <row r="181" spans="1:26" x14ac:dyDescent="0.25">
      <c r="A181" s="7">
        <v>38352</v>
      </c>
      <c r="B181" s="8">
        <v>889.74381333999997</v>
      </c>
      <c r="C181" s="11">
        <f t="shared" si="28"/>
        <v>889.74381333999997</v>
      </c>
      <c r="D181" s="11">
        <f t="shared" si="39"/>
        <v>906.22939289999999</v>
      </c>
      <c r="E181" s="11">
        <f t="shared" si="39"/>
        <v>907.89769238999997</v>
      </c>
      <c r="F181" s="11">
        <f t="shared" si="39"/>
        <v>910.66797501999997</v>
      </c>
      <c r="G181" s="11">
        <f t="shared" si="39"/>
        <v>892.83782756999994</v>
      </c>
      <c r="H181" s="11">
        <f t="shared" si="39"/>
        <v>966.26389196000002</v>
      </c>
      <c r="I181" s="11">
        <f t="shared" si="39"/>
        <v>985.22159386999999</v>
      </c>
      <c r="J181" s="11">
        <f t="shared" si="39"/>
        <v>1020.57393387</v>
      </c>
      <c r="K181" s="11">
        <f t="shared" si="39"/>
        <v>1000.43446668</v>
      </c>
      <c r="L181" s="11">
        <f t="shared" si="39"/>
        <v>1020.43685426</v>
      </c>
      <c r="M181" s="11">
        <f t="shared" si="39"/>
        <v>1003.9175039</v>
      </c>
      <c r="N181" s="11">
        <f t="shared" si="39"/>
        <v>1061.6704692799999</v>
      </c>
      <c r="O181" s="11">
        <f t="shared" si="39"/>
        <v>1058.14193699</v>
      </c>
      <c r="P181" s="11">
        <f t="shared" si="39"/>
        <v>1056.3458915799999</v>
      </c>
      <c r="Q181" s="11">
        <f t="shared" si="39"/>
        <v>1078.4505509000001</v>
      </c>
      <c r="R181" s="11">
        <f t="shared" si="39"/>
        <v>1069.78684851</v>
      </c>
      <c r="S181" s="11">
        <f t="shared" si="39"/>
        <v>1045.3936247199999</v>
      </c>
      <c r="T181" s="11">
        <f t="shared" si="38"/>
        <v>987.01427032000004</v>
      </c>
      <c r="U181" s="12" cm="1">
        <f t="array" ref="U181">quota_mese*SUMPRODUCT(1/C181:T181)</f>
        <v>151.81440342905415</v>
      </c>
      <c r="V181" s="13">
        <f t="shared" si="33"/>
        <v>149842.98262459401</v>
      </c>
      <c r="W181" s="14">
        <f t="shared" si="29"/>
        <v>-1.0467825027066224E-3</v>
      </c>
      <c r="X181" s="13">
        <f t="shared" si="30"/>
        <v>166398.61758884127</v>
      </c>
      <c r="Y181" s="14">
        <f t="shared" si="31"/>
        <v>0.10932411725894187</v>
      </c>
      <c r="Z181" s="6" t="str">
        <f t="shared" si="32"/>
        <v>Il PAC NON conviene</v>
      </c>
    </row>
    <row r="182" spans="1:26" x14ac:dyDescent="0.25">
      <c r="A182" s="7">
        <v>38383</v>
      </c>
      <c r="B182" s="8">
        <v>906.22939289999999</v>
      </c>
      <c r="C182" s="11">
        <f t="shared" si="28"/>
        <v>906.22939289999999</v>
      </c>
      <c r="D182" s="11">
        <f t="shared" si="39"/>
        <v>907.89769238999997</v>
      </c>
      <c r="E182" s="11">
        <f t="shared" si="39"/>
        <v>910.66797501999997</v>
      </c>
      <c r="F182" s="11">
        <f t="shared" si="39"/>
        <v>892.83782756999994</v>
      </c>
      <c r="G182" s="11">
        <f t="shared" si="39"/>
        <v>966.26389196000002</v>
      </c>
      <c r="H182" s="11">
        <f t="shared" si="39"/>
        <v>985.22159386999999</v>
      </c>
      <c r="I182" s="11">
        <f t="shared" si="39"/>
        <v>1020.57393387</v>
      </c>
      <c r="J182" s="11">
        <f t="shared" si="39"/>
        <v>1000.43446668</v>
      </c>
      <c r="K182" s="11">
        <f t="shared" si="39"/>
        <v>1020.43685426</v>
      </c>
      <c r="L182" s="11">
        <f t="shared" si="39"/>
        <v>1003.9175039</v>
      </c>
      <c r="M182" s="11">
        <f t="shared" si="39"/>
        <v>1061.6704692799999</v>
      </c>
      <c r="N182" s="11">
        <f t="shared" si="39"/>
        <v>1058.14193699</v>
      </c>
      <c r="O182" s="11">
        <f t="shared" si="39"/>
        <v>1056.3458915799999</v>
      </c>
      <c r="P182" s="11">
        <f t="shared" si="39"/>
        <v>1078.4505509000001</v>
      </c>
      <c r="Q182" s="11">
        <f t="shared" si="39"/>
        <v>1069.78684851</v>
      </c>
      <c r="R182" s="11">
        <f t="shared" si="39"/>
        <v>1045.3936247199999</v>
      </c>
      <c r="S182" s="11">
        <f t="shared" si="39"/>
        <v>987.01427032000004</v>
      </c>
      <c r="T182" s="11">
        <f t="shared" si="38"/>
        <v>999.13470873999995</v>
      </c>
      <c r="U182" s="12" cm="1">
        <f t="array" ref="U182">quota_mese*SUMPRODUCT(1/C182:T182)</f>
        <v>150.78896188510214</v>
      </c>
      <c r="V182" s="13">
        <f t="shared" si="33"/>
        <v>150658.48551427849</v>
      </c>
      <c r="W182" s="14">
        <f t="shared" si="29"/>
        <v>4.3899034285233007E-3</v>
      </c>
      <c r="X182" s="13">
        <f t="shared" si="30"/>
        <v>165377.78126066338</v>
      </c>
      <c r="Y182" s="14">
        <f t="shared" si="31"/>
        <v>0.10251854173775587</v>
      </c>
      <c r="Z182" s="6" t="str">
        <f t="shared" si="32"/>
        <v>Il PAC NON conviene</v>
      </c>
    </row>
    <row r="183" spans="1:26" x14ac:dyDescent="0.25">
      <c r="A183" s="7">
        <v>38411</v>
      </c>
      <c r="B183" s="8">
        <v>907.89769238999997</v>
      </c>
      <c r="C183" s="11">
        <f t="shared" si="28"/>
        <v>907.89769238999997</v>
      </c>
      <c r="D183" s="11">
        <f t="shared" si="39"/>
        <v>910.66797501999997</v>
      </c>
      <c r="E183" s="11">
        <f t="shared" si="39"/>
        <v>892.83782756999994</v>
      </c>
      <c r="F183" s="11">
        <f t="shared" si="39"/>
        <v>966.26389196000002</v>
      </c>
      <c r="G183" s="11">
        <f t="shared" si="39"/>
        <v>985.22159386999999</v>
      </c>
      <c r="H183" s="11">
        <f t="shared" si="39"/>
        <v>1020.57393387</v>
      </c>
      <c r="I183" s="11">
        <f t="shared" si="39"/>
        <v>1000.43446668</v>
      </c>
      <c r="J183" s="11">
        <f t="shared" si="39"/>
        <v>1020.43685426</v>
      </c>
      <c r="K183" s="11">
        <f t="shared" si="39"/>
        <v>1003.9175039</v>
      </c>
      <c r="L183" s="11">
        <f t="shared" si="39"/>
        <v>1061.6704692799999</v>
      </c>
      <c r="M183" s="11">
        <f t="shared" si="39"/>
        <v>1058.14193699</v>
      </c>
      <c r="N183" s="11">
        <f t="shared" si="39"/>
        <v>1056.3458915799999</v>
      </c>
      <c r="O183" s="11">
        <f t="shared" si="39"/>
        <v>1078.4505509000001</v>
      </c>
      <c r="P183" s="11">
        <f t="shared" si="39"/>
        <v>1069.78684851</v>
      </c>
      <c r="Q183" s="11">
        <f t="shared" si="39"/>
        <v>1045.3936247199999</v>
      </c>
      <c r="R183" s="11">
        <f t="shared" si="39"/>
        <v>987.01427032000004</v>
      </c>
      <c r="S183" s="11">
        <f t="shared" si="39"/>
        <v>999.13470873999995</v>
      </c>
      <c r="T183" s="11">
        <f t="shared" si="38"/>
        <v>999.96870053999999</v>
      </c>
      <c r="U183" s="12" cm="1">
        <f t="array" ref="U183">quota_mese*SUMPRODUCT(1/C183:T183)</f>
        <v>149.92694465877969</v>
      </c>
      <c r="V183" s="13">
        <f t="shared" si="33"/>
        <v>149922.25202637241</v>
      </c>
      <c r="W183" s="14">
        <f t="shared" si="29"/>
        <v>-5.1831982418393263E-4</v>
      </c>
      <c r="X183" s="13">
        <f t="shared" si="30"/>
        <v>165211.68226140557</v>
      </c>
      <c r="Y183" s="14">
        <f t="shared" si="31"/>
        <v>0.10141121507603712</v>
      </c>
      <c r="Z183" s="6" t="str">
        <f t="shared" si="32"/>
        <v>Il PAC NON conviene</v>
      </c>
    </row>
    <row r="184" spans="1:26" x14ac:dyDescent="0.25">
      <c r="A184" s="7">
        <v>38442</v>
      </c>
      <c r="B184" s="8">
        <v>910.66797501999997</v>
      </c>
      <c r="C184" s="11">
        <f t="shared" si="28"/>
        <v>910.66797501999997</v>
      </c>
      <c r="D184" s="11">
        <f t="shared" si="39"/>
        <v>892.83782756999994</v>
      </c>
      <c r="E184" s="11">
        <f t="shared" si="39"/>
        <v>966.26389196000002</v>
      </c>
      <c r="F184" s="11">
        <f t="shared" si="39"/>
        <v>985.22159386999999</v>
      </c>
      <c r="G184" s="11">
        <f t="shared" si="39"/>
        <v>1020.57393387</v>
      </c>
      <c r="H184" s="11">
        <f t="shared" si="39"/>
        <v>1000.43446668</v>
      </c>
      <c r="I184" s="11">
        <f t="shared" si="39"/>
        <v>1020.43685426</v>
      </c>
      <c r="J184" s="11">
        <f t="shared" si="39"/>
        <v>1003.9175039</v>
      </c>
      <c r="K184" s="11">
        <f t="shared" si="39"/>
        <v>1061.6704692799999</v>
      </c>
      <c r="L184" s="11">
        <f t="shared" si="39"/>
        <v>1058.14193699</v>
      </c>
      <c r="M184" s="11">
        <f t="shared" si="39"/>
        <v>1056.3458915799999</v>
      </c>
      <c r="N184" s="11">
        <f t="shared" si="39"/>
        <v>1078.4505509000001</v>
      </c>
      <c r="O184" s="11">
        <f t="shared" si="39"/>
        <v>1069.78684851</v>
      </c>
      <c r="P184" s="11">
        <f t="shared" si="39"/>
        <v>1045.3936247199999</v>
      </c>
      <c r="Q184" s="11">
        <f t="shared" si="39"/>
        <v>987.01427032000004</v>
      </c>
      <c r="R184" s="11">
        <f t="shared" si="39"/>
        <v>999.13470873999995</v>
      </c>
      <c r="S184" s="11">
        <f t="shared" si="39"/>
        <v>999.96870053999999</v>
      </c>
      <c r="T184" s="11">
        <f t="shared" si="38"/>
        <v>1014.5669173</v>
      </c>
      <c r="U184" s="12" cm="1">
        <f t="array" ref="U184">quota_mese*SUMPRODUCT(1/C184:T184)</f>
        <v>148.96191583711612</v>
      </c>
      <c r="V184" s="13">
        <f t="shared" si="33"/>
        <v>151131.83174596494</v>
      </c>
      <c r="W184" s="14">
        <f t="shared" si="29"/>
        <v>7.5455449730996715E-3</v>
      </c>
      <c r="X184" s="13">
        <f t="shared" si="30"/>
        <v>167113.63720861901</v>
      </c>
      <c r="Y184" s="14">
        <f t="shared" si="31"/>
        <v>0.11409091472412669</v>
      </c>
      <c r="Z184" s="6" t="str">
        <f t="shared" si="32"/>
        <v>Il PAC NON conviene</v>
      </c>
    </row>
    <row r="185" spans="1:26" x14ac:dyDescent="0.25">
      <c r="A185" s="7">
        <v>38471</v>
      </c>
      <c r="B185" s="8">
        <v>892.83782756999994</v>
      </c>
      <c r="C185" s="11">
        <f t="shared" si="28"/>
        <v>892.83782756999994</v>
      </c>
      <c r="D185" s="11">
        <f t="shared" si="39"/>
        <v>966.26389196000002</v>
      </c>
      <c r="E185" s="11">
        <f t="shared" si="39"/>
        <v>985.22159386999999</v>
      </c>
      <c r="F185" s="11">
        <f t="shared" si="39"/>
        <v>1020.57393387</v>
      </c>
      <c r="G185" s="11">
        <f t="shared" si="39"/>
        <v>1000.43446668</v>
      </c>
      <c r="H185" s="11">
        <f t="shared" si="39"/>
        <v>1020.43685426</v>
      </c>
      <c r="I185" s="11">
        <f t="shared" si="39"/>
        <v>1003.9175039</v>
      </c>
      <c r="J185" s="11">
        <f t="shared" si="39"/>
        <v>1061.6704692799999</v>
      </c>
      <c r="K185" s="11">
        <f t="shared" si="39"/>
        <v>1058.14193699</v>
      </c>
      <c r="L185" s="11">
        <f t="shared" si="39"/>
        <v>1056.3458915799999</v>
      </c>
      <c r="M185" s="11">
        <f t="shared" si="39"/>
        <v>1078.4505509000001</v>
      </c>
      <c r="N185" s="11">
        <f t="shared" si="39"/>
        <v>1069.78684851</v>
      </c>
      <c r="O185" s="11">
        <f t="shared" si="39"/>
        <v>1045.3936247199999</v>
      </c>
      <c r="P185" s="11">
        <f t="shared" si="39"/>
        <v>987.01427032000004</v>
      </c>
      <c r="Q185" s="11">
        <f t="shared" si="39"/>
        <v>999.13470873999995</v>
      </c>
      <c r="R185" s="11">
        <f t="shared" si="39"/>
        <v>999.96870053999999</v>
      </c>
      <c r="S185" s="11">
        <f t="shared" si="39"/>
        <v>1014.5669173</v>
      </c>
      <c r="T185" s="11">
        <f t="shared" si="38"/>
        <v>1055.1737627499999</v>
      </c>
      <c r="U185" s="12" cm="1">
        <f t="array" ref="U185">quota_mese*SUMPRODUCT(1/C185:T185)</f>
        <v>147.70871710255273</v>
      </c>
      <c r="V185" s="13">
        <f t="shared" si="33"/>
        <v>155858.36281607582</v>
      </c>
      <c r="W185" s="14">
        <f t="shared" si="29"/>
        <v>3.9055752107172159E-2</v>
      </c>
      <c r="X185" s="13">
        <f t="shared" si="30"/>
        <v>177273.02711095189</v>
      </c>
      <c r="Y185" s="14">
        <f t="shared" si="31"/>
        <v>0.18182018073967932</v>
      </c>
      <c r="Z185" s="6" t="str">
        <f t="shared" si="32"/>
        <v>Il PAC NON conviene</v>
      </c>
    </row>
    <row r="186" spans="1:26" x14ac:dyDescent="0.25">
      <c r="A186" s="7">
        <v>38503</v>
      </c>
      <c r="B186" s="8">
        <v>966.26389196000002</v>
      </c>
      <c r="C186" s="11">
        <f t="shared" si="28"/>
        <v>966.26389196000002</v>
      </c>
      <c r="D186" s="11">
        <f t="shared" si="39"/>
        <v>985.22159386999999</v>
      </c>
      <c r="E186" s="11">
        <f t="shared" si="39"/>
        <v>1020.57393387</v>
      </c>
      <c r="F186" s="11">
        <f t="shared" si="39"/>
        <v>1000.43446668</v>
      </c>
      <c r="G186" s="11">
        <f t="shared" si="39"/>
        <v>1020.43685426</v>
      </c>
      <c r="H186" s="11">
        <f t="shared" si="39"/>
        <v>1003.9175039</v>
      </c>
      <c r="I186" s="11">
        <f t="shared" si="39"/>
        <v>1061.6704692799999</v>
      </c>
      <c r="J186" s="11">
        <f t="shared" si="39"/>
        <v>1058.14193699</v>
      </c>
      <c r="K186" s="11">
        <f t="shared" si="39"/>
        <v>1056.3458915799999</v>
      </c>
      <c r="L186" s="11">
        <f t="shared" si="39"/>
        <v>1078.4505509000001</v>
      </c>
      <c r="M186" s="11">
        <f t="shared" si="39"/>
        <v>1069.78684851</v>
      </c>
      <c r="N186" s="11">
        <f t="shared" si="39"/>
        <v>1045.3936247199999</v>
      </c>
      <c r="O186" s="11">
        <f t="shared" si="39"/>
        <v>987.01427032000004</v>
      </c>
      <c r="P186" s="11">
        <f t="shared" si="39"/>
        <v>999.13470873999995</v>
      </c>
      <c r="Q186" s="11">
        <f t="shared" si="39"/>
        <v>999.96870053999999</v>
      </c>
      <c r="R186" s="11">
        <f t="shared" si="39"/>
        <v>1014.5669173</v>
      </c>
      <c r="S186" s="11">
        <f t="shared" si="39"/>
        <v>1055.1737627499999</v>
      </c>
      <c r="T186" s="11">
        <f t="shared" si="38"/>
        <v>1085.3339122499999</v>
      </c>
      <c r="U186" s="12" cm="1">
        <f t="array" ref="U186">quota_mese*SUMPRODUCT(1/C186:T186)</f>
        <v>146.0533104383363</v>
      </c>
      <c r="V186" s="13">
        <f t="shared" si="33"/>
        <v>158516.61081510328</v>
      </c>
      <c r="W186" s="14">
        <f t="shared" si="29"/>
        <v>5.6777405434021988E-2</v>
      </c>
      <c r="X186" s="13">
        <f t="shared" si="30"/>
        <v>168484.08410177802</v>
      </c>
      <c r="Y186" s="14">
        <f t="shared" si="31"/>
        <v>0.12322722734518687</v>
      </c>
      <c r="Z186" s="6" t="str">
        <f t="shared" si="32"/>
        <v>Il PAC NON conviene</v>
      </c>
    </row>
    <row r="187" spans="1:26" x14ac:dyDescent="0.25">
      <c r="A187" s="7">
        <v>38533</v>
      </c>
      <c r="B187" s="8">
        <v>985.22159386999999</v>
      </c>
      <c r="C187" s="11">
        <f t="shared" si="28"/>
        <v>985.22159386999999</v>
      </c>
      <c r="D187" s="11">
        <f t="shared" si="39"/>
        <v>1020.57393387</v>
      </c>
      <c r="E187" s="11">
        <f t="shared" si="39"/>
        <v>1000.43446668</v>
      </c>
      <c r="F187" s="11">
        <f t="shared" si="39"/>
        <v>1020.43685426</v>
      </c>
      <c r="G187" s="11">
        <f t="shared" si="39"/>
        <v>1003.9175039</v>
      </c>
      <c r="H187" s="11">
        <f t="shared" si="39"/>
        <v>1061.6704692799999</v>
      </c>
      <c r="I187" s="11">
        <f t="shared" si="39"/>
        <v>1058.14193699</v>
      </c>
      <c r="J187" s="11">
        <f t="shared" si="39"/>
        <v>1056.3458915799999</v>
      </c>
      <c r="K187" s="11">
        <f t="shared" si="39"/>
        <v>1078.4505509000001</v>
      </c>
      <c r="L187" s="11">
        <f t="shared" si="39"/>
        <v>1069.78684851</v>
      </c>
      <c r="M187" s="11">
        <f t="shared" si="39"/>
        <v>1045.3936247199999</v>
      </c>
      <c r="N187" s="11">
        <f t="shared" si="39"/>
        <v>987.01427032000004</v>
      </c>
      <c r="O187" s="11">
        <f t="shared" si="39"/>
        <v>999.13470873999995</v>
      </c>
      <c r="P187" s="11">
        <f t="shared" si="39"/>
        <v>999.96870053999999</v>
      </c>
      <c r="Q187" s="11">
        <f t="shared" si="39"/>
        <v>1014.5669173</v>
      </c>
      <c r="R187" s="11">
        <f t="shared" si="39"/>
        <v>1055.1737627499999</v>
      </c>
      <c r="S187" s="11">
        <f t="shared" si="39"/>
        <v>1085.3339122499999</v>
      </c>
      <c r="T187" s="11">
        <f t="shared" si="38"/>
        <v>1061.0833405200001</v>
      </c>
      <c r="U187" s="12" cm="1">
        <f t="array" ref="U187">quota_mese*SUMPRODUCT(1/C187:T187)</f>
        <v>145.28263603930114</v>
      </c>
      <c r="V187" s="13">
        <f t="shared" si="33"/>
        <v>154156.984768133</v>
      </c>
      <c r="W187" s="14">
        <f t="shared" si="29"/>
        <v>2.771323178755325E-2</v>
      </c>
      <c r="X187" s="13">
        <f t="shared" si="30"/>
        <v>161549.95187712208</v>
      </c>
      <c r="Y187" s="14">
        <f t="shared" si="31"/>
        <v>7.6999679180813851E-2</v>
      </c>
      <c r="Z187" s="6" t="str">
        <f t="shared" si="32"/>
        <v>Il PAC NON conviene</v>
      </c>
    </row>
    <row r="188" spans="1:26" x14ac:dyDescent="0.25">
      <c r="A188" s="7">
        <v>38562</v>
      </c>
      <c r="B188" s="8">
        <v>1020.57393387</v>
      </c>
      <c r="C188" s="11">
        <f t="shared" si="28"/>
        <v>1020.57393387</v>
      </c>
      <c r="D188" s="11">
        <f t="shared" si="39"/>
        <v>1000.43446668</v>
      </c>
      <c r="E188" s="11">
        <f t="shared" si="39"/>
        <v>1020.43685426</v>
      </c>
      <c r="F188" s="11">
        <f t="shared" si="39"/>
        <v>1003.9175039</v>
      </c>
      <c r="G188" s="11">
        <f t="shared" si="39"/>
        <v>1061.6704692799999</v>
      </c>
      <c r="H188" s="11">
        <f t="shared" si="39"/>
        <v>1058.14193699</v>
      </c>
      <c r="I188" s="11">
        <f t="shared" si="39"/>
        <v>1056.3458915799999</v>
      </c>
      <c r="J188" s="11">
        <f t="shared" si="39"/>
        <v>1078.4505509000001</v>
      </c>
      <c r="K188" s="11">
        <f t="shared" si="39"/>
        <v>1069.78684851</v>
      </c>
      <c r="L188" s="11">
        <f t="shared" si="39"/>
        <v>1045.3936247199999</v>
      </c>
      <c r="M188" s="11">
        <f t="shared" si="39"/>
        <v>987.01427032000004</v>
      </c>
      <c r="N188" s="11">
        <f t="shared" si="39"/>
        <v>999.13470873999995</v>
      </c>
      <c r="O188" s="11">
        <f t="shared" si="39"/>
        <v>999.96870053999999</v>
      </c>
      <c r="P188" s="11">
        <f t="shared" si="39"/>
        <v>1014.5669173</v>
      </c>
      <c r="Q188" s="11">
        <f t="shared" si="39"/>
        <v>1055.1737627499999</v>
      </c>
      <c r="R188" s="11">
        <f t="shared" si="39"/>
        <v>1085.3339122499999</v>
      </c>
      <c r="S188" s="11">
        <f t="shared" si="39"/>
        <v>1061.0833405200001</v>
      </c>
      <c r="T188" s="11">
        <f t="shared" si="38"/>
        <v>1076.91726956</v>
      </c>
      <c r="U188" s="12" cm="1">
        <f t="array" ref="U188">quota_mese*SUMPRODUCT(1/C188:T188)</f>
        <v>144.56243897690391</v>
      </c>
      <c r="V188" s="13">
        <f t="shared" si="33"/>
        <v>155681.78706394148</v>
      </c>
      <c r="W188" s="14">
        <f t="shared" si="29"/>
        <v>3.7878580426276454E-2</v>
      </c>
      <c r="X188" s="13">
        <f t="shared" si="30"/>
        <v>158281.12503466755</v>
      </c>
      <c r="Y188" s="14">
        <f t="shared" si="31"/>
        <v>5.5207500231116979E-2</v>
      </c>
      <c r="Z188" s="6" t="str">
        <f t="shared" si="32"/>
        <v>In Linea</v>
      </c>
    </row>
    <row r="189" spans="1:26" x14ac:dyDescent="0.25">
      <c r="A189" s="7">
        <v>38595</v>
      </c>
      <c r="B189" s="8">
        <v>1000.43446668</v>
      </c>
      <c r="C189" s="11">
        <f t="shared" si="28"/>
        <v>1000.43446668</v>
      </c>
      <c r="D189" s="11">
        <f t="shared" si="39"/>
        <v>1020.43685426</v>
      </c>
      <c r="E189" s="11">
        <f t="shared" si="39"/>
        <v>1003.9175039</v>
      </c>
      <c r="F189" s="11">
        <f t="shared" si="39"/>
        <v>1061.6704692799999</v>
      </c>
      <c r="G189" s="11">
        <f t="shared" si="39"/>
        <v>1058.14193699</v>
      </c>
      <c r="H189" s="11">
        <f t="shared" si="39"/>
        <v>1056.3458915799999</v>
      </c>
      <c r="I189" s="11">
        <f t="shared" si="39"/>
        <v>1078.4505509000001</v>
      </c>
      <c r="J189" s="11">
        <f t="shared" si="39"/>
        <v>1069.78684851</v>
      </c>
      <c r="K189" s="11">
        <f t="shared" si="39"/>
        <v>1045.3936247199999</v>
      </c>
      <c r="L189" s="11">
        <f t="shared" si="39"/>
        <v>987.01427032000004</v>
      </c>
      <c r="M189" s="11">
        <f t="shared" si="39"/>
        <v>999.13470873999995</v>
      </c>
      <c r="N189" s="11">
        <f t="shared" si="39"/>
        <v>999.96870053999999</v>
      </c>
      <c r="O189" s="11">
        <f t="shared" si="39"/>
        <v>1014.5669173</v>
      </c>
      <c r="P189" s="11">
        <f t="shared" si="39"/>
        <v>1055.1737627499999</v>
      </c>
      <c r="Q189" s="11">
        <f t="shared" si="39"/>
        <v>1085.3339122499999</v>
      </c>
      <c r="R189" s="11">
        <f t="shared" si="39"/>
        <v>1061.0833405200001</v>
      </c>
      <c r="S189" s="11">
        <f t="shared" si="39"/>
        <v>1076.91726956</v>
      </c>
      <c r="T189" s="11">
        <f t="shared" si="38"/>
        <v>1110.2670937800001</v>
      </c>
      <c r="U189" s="12" cm="1">
        <f t="array" ref="U189">quota_mese*SUMPRODUCT(1/C189:T189)</f>
        <v>143.9028002600401</v>
      </c>
      <c r="V189" s="13">
        <f t="shared" si="33"/>
        <v>159770.54383151856</v>
      </c>
      <c r="W189" s="14">
        <f t="shared" si="29"/>
        <v>6.5136958876790496E-2</v>
      </c>
      <c r="X189" s="13">
        <f t="shared" si="30"/>
        <v>166467.73938094405</v>
      </c>
      <c r="Y189" s="14">
        <f t="shared" si="31"/>
        <v>0.10978492920629379</v>
      </c>
      <c r="Z189" s="6" t="str">
        <f t="shared" si="32"/>
        <v>Il PAC NON conviene</v>
      </c>
    </row>
    <row r="190" spans="1:26" x14ac:dyDescent="0.25">
      <c r="A190" s="7">
        <v>38625</v>
      </c>
      <c r="B190" s="8">
        <v>1020.43685426</v>
      </c>
      <c r="C190" s="11">
        <f t="shared" si="28"/>
        <v>1020.43685426</v>
      </c>
      <c r="D190" s="11">
        <f t="shared" si="39"/>
        <v>1003.9175039</v>
      </c>
      <c r="E190" s="11">
        <f t="shared" si="39"/>
        <v>1061.6704692799999</v>
      </c>
      <c r="F190" s="11">
        <f t="shared" si="39"/>
        <v>1058.14193699</v>
      </c>
      <c r="G190" s="11">
        <f t="shared" si="39"/>
        <v>1056.3458915799999</v>
      </c>
      <c r="H190" s="11">
        <f t="shared" si="39"/>
        <v>1078.4505509000001</v>
      </c>
      <c r="I190" s="11">
        <f t="shared" si="39"/>
        <v>1069.78684851</v>
      </c>
      <c r="J190" s="11">
        <f t="shared" si="39"/>
        <v>1045.3936247199999</v>
      </c>
      <c r="K190" s="11">
        <f t="shared" si="39"/>
        <v>987.01427032000004</v>
      </c>
      <c r="L190" s="11">
        <f t="shared" si="39"/>
        <v>999.13470873999995</v>
      </c>
      <c r="M190" s="11">
        <f t="shared" si="39"/>
        <v>999.96870053999999</v>
      </c>
      <c r="N190" s="11">
        <f t="shared" si="39"/>
        <v>1014.5669173</v>
      </c>
      <c r="O190" s="11">
        <f t="shared" si="39"/>
        <v>1055.1737627499999</v>
      </c>
      <c r="P190" s="11">
        <f t="shared" si="39"/>
        <v>1085.3339122499999</v>
      </c>
      <c r="Q190" s="11">
        <f t="shared" si="39"/>
        <v>1061.0833405200001</v>
      </c>
      <c r="R190" s="11">
        <f t="shared" si="39"/>
        <v>1076.91726956</v>
      </c>
      <c r="S190" s="11">
        <f t="shared" si="39"/>
        <v>1110.2670937800001</v>
      </c>
      <c r="T190" s="11">
        <f t="shared" si="38"/>
        <v>1064.88528182</v>
      </c>
      <c r="U190" s="12" cm="1">
        <f t="array" ref="U190">quota_mese*SUMPRODUCT(1/C190:T190)</f>
        <v>143.39865498833259</v>
      </c>
      <c r="V190" s="13">
        <f t="shared" si="33"/>
        <v>152703.11712985951</v>
      </c>
      <c r="W190" s="14">
        <f t="shared" si="29"/>
        <v>1.8020780865730002E-2</v>
      </c>
      <c r="X190" s="13">
        <f t="shared" si="30"/>
        <v>156533.73514114696</v>
      </c>
      <c r="Y190" s="14">
        <f t="shared" si="31"/>
        <v>4.3558234274313046E-2</v>
      </c>
      <c r="Z190" s="6" t="str">
        <f t="shared" si="32"/>
        <v>In Linea</v>
      </c>
    </row>
    <row r="191" spans="1:26" x14ac:dyDescent="0.25">
      <c r="A191" s="7">
        <v>38656</v>
      </c>
      <c r="B191" s="8">
        <v>1003.9175039</v>
      </c>
      <c r="C191" s="11">
        <f t="shared" si="28"/>
        <v>1003.9175039</v>
      </c>
      <c r="D191" s="11">
        <f t="shared" si="39"/>
        <v>1061.6704692799999</v>
      </c>
      <c r="E191" s="11">
        <f t="shared" si="39"/>
        <v>1058.14193699</v>
      </c>
      <c r="F191" s="11">
        <f t="shared" si="39"/>
        <v>1056.3458915799999</v>
      </c>
      <c r="G191" s="11">
        <f t="shared" si="39"/>
        <v>1078.4505509000001</v>
      </c>
      <c r="H191" s="11">
        <f t="shared" si="39"/>
        <v>1069.78684851</v>
      </c>
      <c r="I191" s="11">
        <f t="shared" si="39"/>
        <v>1045.3936247199999</v>
      </c>
      <c r="J191" s="11">
        <f t="shared" si="39"/>
        <v>987.01427032000004</v>
      </c>
      <c r="K191" s="11">
        <f t="shared" si="39"/>
        <v>999.13470873999995</v>
      </c>
      <c r="L191" s="11">
        <f t="shared" si="39"/>
        <v>999.96870053999999</v>
      </c>
      <c r="M191" s="11">
        <f t="shared" si="39"/>
        <v>1014.5669173</v>
      </c>
      <c r="N191" s="11">
        <f t="shared" si="39"/>
        <v>1055.1737627499999</v>
      </c>
      <c r="O191" s="11">
        <f t="shared" si="39"/>
        <v>1085.3339122499999</v>
      </c>
      <c r="P191" s="11">
        <f t="shared" si="39"/>
        <v>1061.0833405200001</v>
      </c>
      <c r="Q191" s="11">
        <f t="shared" si="39"/>
        <v>1076.91726956</v>
      </c>
      <c r="R191" s="11">
        <f t="shared" si="39"/>
        <v>1110.2670937800001</v>
      </c>
      <c r="S191" s="11">
        <f t="shared" si="39"/>
        <v>1064.88528182</v>
      </c>
      <c r="T191" s="11">
        <f t="shared" si="38"/>
        <v>1066.8718871399999</v>
      </c>
      <c r="U191" s="12" cm="1">
        <f t="array" ref="U191">quota_mese*SUMPRODUCT(1/C191:T191)</f>
        <v>143.0432151482934</v>
      </c>
      <c r="V191" s="13">
        <f t="shared" si="33"/>
        <v>152608.78488783279</v>
      </c>
      <c r="W191" s="14">
        <f t="shared" si="29"/>
        <v>1.7391899252218623E-2</v>
      </c>
      <c r="X191" s="13">
        <f t="shared" si="30"/>
        <v>159406.30823679772</v>
      </c>
      <c r="Y191" s="14">
        <f t="shared" si="31"/>
        <v>6.2708721578651483E-2</v>
      </c>
      <c r="Z191" s="6" t="str">
        <f t="shared" si="32"/>
        <v>Il PAC NON conviene</v>
      </c>
    </row>
    <row r="192" spans="1:26" x14ac:dyDescent="0.25">
      <c r="A192" s="7">
        <v>38686</v>
      </c>
      <c r="B192" s="8">
        <v>1061.6704692799999</v>
      </c>
      <c r="C192" s="11">
        <f t="shared" si="28"/>
        <v>1061.6704692799999</v>
      </c>
      <c r="D192" s="11">
        <f t="shared" si="39"/>
        <v>1058.14193699</v>
      </c>
      <c r="E192" s="11">
        <f t="shared" si="39"/>
        <v>1056.3458915799999</v>
      </c>
      <c r="F192" s="11">
        <f t="shared" si="39"/>
        <v>1078.4505509000001</v>
      </c>
      <c r="G192" s="11">
        <f t="shared" si="39"/>
        <v>1069.78684851</v>
      </c>
      <c r="H192" s="11">
        <f t="shared" si="39"/>
        <v>1045.3936247199999</v>
      </c>
      <c r="I192" s="11">
        <f t="shared" si="39"/>
        <v>987.01427032000004</v>
      </c>
      <c r="J192" s="11">
        <f t="shared" si="39"/>
        <v>999.13470873999995</v>
      </c>
      <c r="K192" s="11">
        <f t="shared" si="39"/>
        <v>999.96870053999999</v>
      </c>
      <c r="L192" s="11">
        <f t="shared" si="39"/>
        <v>1014.5669173</v>
      </c>
      <c r="M192" s="11">
        <f t="shared" si="39"/>
        <v>1055.1737627499999</v>
      </c>
      <c r="N192" s="11">
        <f t="shared" si="39"/>
        <v>1085.3339122499999</v>
      </c>
      <c r="O192" s="11">
        <f t="shared" si="39"/>
        <v>1061.0833405200001</v>
      </c>
      <c r="P192" s="11">
        <f t="shared" si="39"/>
        <v>1076.91726956</v>
      </c>
      <c r="Q192" s="11">
        <f t="shared" si="39"/>
        <v>1110.2670937800001</v>
      </c>
      <c r="R192" s="11">
        <f t="shared" si="39"/>
        <v>1064.88528182</v>
      </c>
      <c r="S192" s="11">
        <f t="shared" ref="S192:T207" si="40">R193</f>
        <v>1066.8718871399999</v>
      </c>
      <c r="T192" s="11">
        <f t="shared" si="40"/>
        <v>1089.5773601400001</v>
      </c>
      <c r="U192" s="12" cm="1">
        <f t="array" ref="U192">quota_mese*SUMPRODUCT(1/C192:T192)</f>
        <v>142.39062577420424</v>
      </c>
      <c r="V192" s="13">
        <f t="shared" si="33"/>
        <v>155145.60213974011</v>
      </c>
      <c r="W192" s="14">
        <f t="shared" si="29"/>
        <v>3.4304014264934013E-2</v>
      </c>
      <c r="X192" s="13">
        <f t="shared" si="30"/>
        <v>153942.87469617469</v>
      </c>
      <c r="Y192" s="14">
        <f t="shared" si="31"/>
        <v>2.6285831307831353E-2</v>
      </c>
      <c r="Z192" s="6" t="str">
        <f t="shared" si="32"/>
        <v>In Linea</v>
      </c>
    </row>
    <row r="193" spans="1:26" x14ac:dyDescent="0.25">
      <c r="A193" s="7">
        <v>38716</v>
      </c>
      <c r="B193" s="8">
        <v>1058.14193699</v>
      </c>
      <c r="C193" s="11">
        <f t="shared" si="28"/>
        <v>1058.14193699</v>
      </c>
      <c r="D193" s="11">
        <f t="shared" ref="D193:S208" si="41">C194</f>
        <v>1056.3458915799999</v>
      </c>
      <c r="E193" s="11">
        <f t="shared" si="41"/>
        <v>1078.4505509000001</v>
      </c>
      <c r="F193" s="11">
        <f t="shared" si="41"/>
        <v>1069.78684851</v>
      </c>
      <c r="G193" s="11">
        <f t="shared" si="41"/>
        <v>1045.3936247199999</v>
      </c>
      <c r="H193" s="11">
        <f t="shared" si="41"/>
        <v>987.01427032000004</v>
      </c>
      <c r="I193" s="11">
        <f t="shared" si="41"/>
        <v>999.13470873999995</v>
      </c>
      <c r="J193" s="11">
        <f t="shared" si="41"/>
        <v>999.96870053999999</v>
      </c>
      <c r="K193" s="11">
        <f t="shared" si="41"/>
        <v>1014.5669173</v>
      </c>
      <c r="L193" s="11">
        <f t="shared" si="41"/>
        <v>1055.1737627499999</v>
      </c>
      <c r="M193" s="11">
        <f t="shared" si="41"/>
        <v>1085.3339122499999</v>
      </c>
      <c r="N193" s="11">
        <f t="shared" si="41"/>
        <v>1061.0833405200001</v>
      </c>
      <c r="O193" s="11">
        <f t="shared" si="41"/>
        <v>1076.91726956</v>
      </c>
      <c r="P193" s="11">
        <f t="shared" si="41"/>
        <v>1110.2670937800001</v>
      </c>
      <c r="Q193" s="11">
        <f t="shared" si="41"/>
        <v>1064.88528182</v>
      </c>
      <c r="R193" s="11">
        <f t="shared" si="41"/>
        <v>1066.8718871399999</v>
      </c>
      <c r="S193" s="11">
        <f t="shared" si="41"/>
        <v>1089.5773601400001</v>
      </c>
      <c r="T193" s="11">
        <f t="shared" si="40"/>
        <v>1137.7536639299999</v>
      </c>
      <c r="U193" s="12" cm="1">
        <f t="array" ref="U193">quota_mese*SUMPRODUCT(1/C193:T193)</f>
        <v>141.86573430605003</v>
      </c>
      <c r="V193" s="13">
        <f t="shared" si="33"/>
        <v>161408.25899282831</v>
      </c>
      <c r="W193" s="14">
        <f t="shared" si="29"/>
        <v>7.6055059952188753E-2</v>
      </c>
      <c r="X193" s="13">
        <f t="shared" si="30"/>
        <v>161285.5928146744</v>
      </c>
      <c r="Y193" s="14">
        <f t="shared" si="31"/>
        <v>7.5237285431162704E-2</v>
      </c>
      <c r="Z193" s="6" t="str">
        <f t="shared" si="32"/>
        <v>In Linea</v>
      </c>
    </row>
    <row r="194" spans="1:26" x14ac:dyDescent="0.25">
      <c r="A194" s="7">
        <v>38748</v>
      </c>
      <c r="B194" s="8">
        <v>1056.3458915799999</v>
      </c>
      <c r="C194" s="11">
        <f t="shared" ref="C194:C257" si="42">B194</f>
        <v>1056.3458915799999</v>
      </c>
      <c r="D194" s="11">
        <f t="shared" si="41"/>
        <v>1078.4505509000001</v>
      </c>
      <c r="E194" s="11">
        <f t="shared" si="41"/>
        <v>1069.78684851</v>
      </c>
      <c r="F194" s="11">
        <f t="shared" si="41"/>
        <v>1045.3936247199999</v>
      </c>
      <c r="G194" s="11">
        <f t="shared" si="41"/>
        <v>987.01427032000004</v>
      </c>
      <c r="H194" s="11">
        <f t="shared" si="41"/>
        <v>999.13470873999995</v>
      </c>
      <c r="I194" s="11">
        <f t="shared" si="41"/>
        <v>999.96870053999999</v>
      </c>
      <c r="J194" s="11">
        <f t="shared" si="41"/>
        <v>1014.5669173</v>
      </c>
      <c r="K194" s="11">
        <f t="shared" si="41"/>
        <v>1055.1737627499999</v>
      </c>
      <c r="L194" s="11">
        <f t="shared" si="41"/>
        <v>1085.3339122499999</v>
      </c>
      <c r="M194" s="11">
        <f t="shared" si="41"/>
        <v>1061.0833405200001</v>
      </c>
      <c r="N194" s="11">
        <f t="shared" si="41"/>
        <v>1076.91726956</v>
      </c>
      <c r="O194" s="11">
        <f t="shared" si="41"/>
        <v>1110.2670937800001</v>
      </c>
      <c r="P194" s="11">
        <f t="shared" si="41"/>
        <v>1064.88528182</v>
      </c>
      <c r="Q194" s="11">
        <f t="shared" si="41"/>
        <v>1066.8718871399999</v>
      </c>
      <c r="R194" s="11">
        <f t="shared" si="41"/>
        <v>1089.5773601400001</v>
      </c>
      <c r="S194" s="11">
        <f t="shared" si="41"/>
        <v>1137.7536639299999</v>
      </c>
      <c r="T194" s="11">
        <f t="shared" si="40"/>
        <v>1113.1802799699999</v>
      </c>
      <c r="U194" s="12" cm="1">
        <f t="array" ref="U194">quota_mese*SUMPRODUCT(1/C194:T194)</f>
        <v>141.47635338052871</v>
      </c>
      <c r="V194" s="13">
        <f t="shared" si="33"/>
        <v>157488.68666527158</v>
      </c>
      <c r="W194" s="14">
        <f t="shared" ref="W194:W257" si="43">V194/capitale -1</f>
        <v>4.9924577768477141E-2</v>
      </c>
      <c r="X194" s="13">
        <f t="shared" ref="X194:X257" si="44">(capitale/C194)*T194</f>
        <v>158070.42307491603</v>
      </c>
      <c r="Y194" s="14">
        <f t="shared" ref="Y194:Y257" si="45">X194/capitale -1</f>
        <v>5.3802820499440296E-2</v>
      </c>
      <c r="Z194" s="6" t="str">
        <f t="shared" ref="Z194:Z257" si="46">IF(ABS((X194-V194)/X194)&lt;=2.5%, "In Linea", IF(X194&gt;V194, "Il PAC NON conviene", "Il PAC conviene"))</f>
        <v>In Linea</v>
      </c>
    </row>
    <row r="195" spans="1:26" x14ac:dyDescent="0.25">
      <c r="A195" s="7">
        <v>38776</v>
      </c>
      <c r="B195" s="8">
        <v>1078.4505509000001</v>
      </c>
      <c r="C195" s="11">
        <f t="shared" si="42"/>
        <v>1078.4505509000001</v>
      </c>
      <c r="D195" s="11">
        <f t="shared" si="41"/>
        <v>1069.78684851</v>
      </c>
      <c r="E195" s="11">
        <f t="shared" si="41"/>
        <v>1045.3936247199999</v>
      </c>
      <c r="F195" s="11">
        <f t="shared" si="41"/>
        <v>987.01427032000004</v>
      </c>
      <c r="G195" s="11">
        <f t="shared" si="41"/>
        <v>999.13470873999995</v>
      </c>
      <c r="H195" s="11">
        <f t="shared" si="41"/>
        <v>999.96870053999999</v>
      </c>
      <c r="I195" s="11">
        <f t="shared" si="41"/>
        <v>1014.5669173</v>
      </c>
      <c r="J195" s="11">
        <f t="shared" si="41"/>
        <v>1055.1737627499999</v>
      </c>
      <c r="K195" s="11">
        <f t="shared" si="41"/>
        <v>1085.3339122499999</v>
      </c>
      <c r="L195" s="11">
        <f t="shared" si="41"/>
        <v>1061.0833405200001</v>
      </c>
      <c r="M195" s="11">
        <f t="shared" si="41"/>
        <v>1076.91726956</v>
      </c>
      <c r="N195" s="11">
        <f t="shared" si="41"/>
        <v>1110.2670937800001</v>
      </c>
      <c r="O195" s="11">
        <f t="shared" si="41"/>
        <v>1064.88528182</v>
      </c>
      <c r="P195" s="11">
        <f t="shared" si="41"/>
        <v>1066.8718871399999</v>
      </c>
      <c r="Q195" s="11">
        <f t="shared" si="41"/>
        <v>1089.5773601400001</v>
      </c>
      <c r="R195" s="11">
        <f t="shared" si="41"/>
        <v>1137.7536639299999</v>
      </c>
      <c r="S195" s="11">
        <f t="shared" si="41"/>
        <v>1113.1802799699999</v>
      </c>
      <c r="T195" s="11">
        <f t="shared" si="40"/>
        <v>1061.69841344</v>
      </c>
      <c r="U195" s="12" cm="1">
        <f t="array" ref="U195">quota_mese*SUMPRODUCT(1/C195:T195)</f>
        <v>141.43658207130454</v>
      </c>
      <c r="V195" s="13">
        <f t="shared" ref="V195:V258" si="47">U195*T195</f>
        <v>150162.99478748039</v>
      </c>
      <c r="W195" s="14">
        <f t="shared" si="43"/>
        <v>1.0866319165359073E-3</v>
      </c>
      <c r="X195" s="13">
        <f t="shared" si="44"/>
        <v>147669.97140768025</v>
      </c>
      <c r="Y195" s="14">
        <f t="shared" si="45"/>
        <v>-1.5533523948798367E-2</v>
      </c>
      <c r="Z195" s="6" t="str">
        <f t="shared" si="46"/>
        <v>In Linea</v>
      </c>
    </row>
    <row r="196" spans="1:26" x14ac:dyDescent="0.25">
      <c r="A196" s="7">
        <v>38807</v>
      </c>
      <c r="B196" s="8">
        <v>1069.78684851</v>
      </c>
      <c r="C196" s="11">
        <f t="shared" si="42"/>
        <v>1069.78684851</v>
      </c>
      <c r="D196" s="11">
        <f t="shared" si="41"/>
        <v>1045.3936247199999</v>
      </c>
      <c r="E196" s="11">
        <f t="shared" si="41"/>
        <v>987.01427032000004</v>
      </c>
      <c r="F196" s="11">
        <f t="shared" si="41"/>
        <v>999.13470873999995</v>
      </c>
      <c r="G196" s="11">
        <f t="shared" si="41"/>
        <v>999.96870053999999</v>
      </c>
      <c r="H196" s="11">
        <f t="shared" si="41"/>
        <v>1014.5669173</v>
      </c>
      <c r="I196" s="11">
        <f t="shared" si="41"/>
        <v>1055.1737627499999</v>
      </c>
      <c r="J196" s="11">
        <f t="shared" si="41"/>
        <v>1085.3339122499999</v>
      </c>
      <c r="K196" s="11">
        <f t="shared" si="41"/>
        <v>1061.0833405200001</v>
      </c>
      <c r="L196" s="11">
        <f t="shared" si="41"/>
        <v>1076.91726956</v>
      </c>
      <c r="M196" s="11">
        <f t="shared" si="41"/>
        <v>1110.2670937800001</v>
      </c>
      <c r="N196" s="11">
        <f t="shared" si="41"/>
        <v>1064.88528182</v>
      </c>
      <c r="O196" s="11">
        <f t="shared" si="41"/>
        <v>1066.8718871399999</v>
      </c>
      <c r="P196" s="11">
        <f t="shared" si="41"/>
        <v>1089.5773601400001</v>
      </c>
      <c r="Q196" s="11">
        <f t="shared" si="41"/>
        <v>1137.7536639299999</v>
      </c>
      <c r="R196" s="11">
        <f t="shared" si="41"/>
        <v>1113.1802799699999</v>
      </c>
      <c r="S196" s="11">
        <f t="shared" si="41"/>
        <v>1061.69841344</v>
      </c>
      <c r="T196" s="11">
        <f t="shared" si="40"/>
        <v>1075.5125826399999</v>
      </c>
      <c r="U196" s="12" cm="1">
        <f t="array" ref="U196">quota_mese*SUMPRODUCT(1/C196:T196)</f>
        <v>141.45769021885366</v>
      </c>
      <c r="V196" s="13">
        <f t="shared" si="47"/>
        <v>152139.52574156836</v>
      </c>
      <c r="W196" s="14">
        <f t="shared" si="43"/>
        <v>1.426350494378914E-2</v>
      </c>
      <c r="X196" s="13">
        <f t="shared" si="44"/>
        <v>150802.83293881975</v>
      </c>
      <c r="Y196" s="14">
        <f t="shared" si="45"/>
        <v>5.3522195921316129E-3</v>
      </c>
      <c r="Z196" s="6" t="str">
        <f t="shared" si="46"/>
        <v>In Linea</v>
      </c>
    </row>
    <row r="197" spans="1:26" x14ac:dyDescent="0.25">
      <c r="A197" s="7">
        <v>38835</v>
      </c>
      <c r="B197" s="8">
        <v>1045.3936247199999</v>
      </c>
      <c r="C197" s="11">
        <f t="shared" si="42"/>
        <v>1045.3936247199999</v>
      </c>
      <c r="D197" s="11">
        <f t="shared" si="41"/>
        <v>987.01427032000004</v>
      </c>
      <c r="E197" s="11">
        <f t="shared" si="41"/>
        <v>999.13470873999995</v>
      </c>
      <c r="F197" s="11">
        <f t="shared" si="41"/>
        <v>999.96870053999999</v>
      </c>
      <c r="G197" s="11">
        <f t="shared" si="41"/>
        <v>1014.5669173</v>
      </c>
      <c r="H197" s="11">
        <f t="shared" si="41"/>
        <v>1055.1737627499999</v>
      </c>
      <c r="I197" s="11">
        <f t="shared" si="41"/>
        <v>1085.3339122499999</v>
      </c>
      <c r="J197" s="11">
        <f t="shared" si="41"/>
        <v>1061.0833405200001</v>
      </c>
      <c r="K197" s="11">
        <f t="shared" si="41"/>
        <v>1076.91726956</v>
      </c>
      <c r="L197" s="11">
        <f t="shared" si="41"/>
        <v>1110.2670937800001</v>
      </c>
      <c r="M197" s="11">
        <f t="shared" si="41"/>
        <v>1064.88528182</v>
      </c>
      <c r="N197" s="11">
        <f t="shared" si="41"/>
        <v>1066.8718871399999</v>
      </c>
      <c r="O197" s="11">
        <f t="shared" si="41"/>
        <v>1089.5773601400001</v>
      </c>
      <c r="P197" s="11">
        <f t="shared" si="41"/>
        <v>1137.7536639299999</v>
      </c>
      <c r="Q197" s="11">
        <f t="shared" si="41"/>
        <v>1113.1802799699999</v>
      </c>
      <c r="R197" s="11">
        <f t="shared" si="41"/>
        <v>1061.69841344</v>
      </c>
      <c r="S197" s="11">
        <f t="shared" si="41"/>
        <v>1075.5125826399999</v>
      </c>
      <c r="T197" s="11">
        <f t="shared" si="40"/>
        <v>1076.76845336</v>
      </c>
      <c r="U197" s="12" cm="1">
        <f t="array" ref="U197">quota_mese*SUMPRODUCT(1/C197:T197)</f>
        <v>141.40718288536686</v>
      </c>
      <c r="V197" s="13">
        <f t="shared" si="47"/>
        <v>152262.79360947115</v>
      </c>
      <c r="W197" s="14">
        <f t="shared" si="43"/>
        <v>1.5085290729807577E-2</v>
      </c>
      <c r="X197" s="13">
        <f t="shared" si="44"/>
        <v>154501.86818124182</v>
      </c>
      <c r="Y197" s="14">
        <f t="shared" si="45"/>
        <v>3.0012454541612055E-2</v>
      </c>
      <c r="Z197" s="6" t="str">
        <f t="shared" si="46"/>
        <v>In Linea</v>
      </c>
    </row>
    <row r="198" spans="1:26" x14ac:dyDescent="0.25">
      <c r="A198" s="7">
        <v>38868</v>
      </c>
      <c r="B198" s="8">
        <v>987.01427032000004</v>
      </c>
      <c r="C198" s="11">
        <f t="shared" si="42"/>
        <v>987.01427032000004</v>
      </c>
      <c r="D198" s="11">
        <f t="shared" si="41"/>
        <v>999.13470873999995</v>
      </c>
      <c r="E198" s="11">
        <f t="shared" si="41"/>
        <v>999.96870053999999</v>
      </c>
      <c r="F198" s="11">
        <f t="shared" si="41"/>
        <v>1014.5669173</v>
      </c>
      <c r="G198" s="11">
        <f t="shared" si="41"/>
        <v>1055.1737627499999</v>
      </c>
      <c r="H198" s="11">
        <f t="shared" si="41"/>
        <v>1085.3339122499999</v>
      </c>
      <c r="I198" s="11">
        <f t="shared" si="41"/>
        <v>1061.0833405200001</v>
      </c>
      <c r="J198" s="11">
        <f t="shared" si="41"/>
        <v>1076.91726956</v>
      </c>
      <c r="K198" s="11">
        <f t="shared" si="41"/>
        <v>1110.2670937800001</v>
      </c>
      <c r="L198" s="11">
        <f t="shared" si="41"/>
        <v>1064.88528182</v>
      </c>
      <c r="M198" s="11">
        <f t="shared" si="41"/>
        <v>1066.8718871399999</v>
      </c>
      <c r="N198" s="11">
        <f t="shared" si="41"/>
        <v>1089.5773601400001</v>
      </c>
      <c r="O198" s="11">
        <f t="shared" si="41"/>
        <v>1137.7536639299999</v>
      </c>
      <c r="P198" s="11">
        <f t="shared" si="41"/>
        <v>1113.1802799699999</v>
      </c>
      <c r="Q198" s="11">
        <f t="shared" si="41"/>
        <v>1061.69841344</v>
      </c>
      <c r="R198" s="11">
        <f t="shared" si="41"/>
        <v>1075.5125826399999</v>
      </c>
      <c r="S198" s="11">
        <f t="shared" si="41"/>
        <v>1076.76845336</v>
      </c>
      <c r="T198" s="11">
        <f t="shared" si="40"/>
        <v>1072.45795512</v>
      </c>
      <c r="U198" s="12" cm="1">
        <f t="array" ref="U198">quota_mese*SUMPRODUCT(1/C198:T198)</f>
        <v>141.20601626565218</v>
      </c>
      <c r="V198" s="13">
        <f t="shared" si="47"/>
        <v>151437.51545490278</v>
      </c>
      <c r="W198" s="14">
        <f t="shared" si="43"/>
        <v>9.5834363660185495E-3</v>
      </c>
      <c r="X198" s="13">
        <f t="shared" si="44"/>
        <v>162985.1746883505</v>
      </c>
      <c r="Y198" s="14">
        <f t="shared" si="45"/>
        <v>8.6567831255669914E-2</v>
      </c>
      <c r="Z198" s="6" t="str">
        <f t="shared" si="46"/>
        <v>Il PAC NON conviene</v>
      </c>
    </row>
    <row r="199" spans="1:26" x14ac:dyDescent="0.25">
      <c r="A199" s="7">
        <v>38898</v>
      </c>
      <c r="B199" s="8">
        <v>999.13470873999995</v>
      </c>
      <c r="C199" s="11">
        <f t="shared" si="42"/>
        <v>999.13470873999995</v>
      </c>
      <c r="D199" s="11">
        <f t="shared" si="41"/>
        <v>999.96870053999999</v>
      </c>
      <c r="E199" s="11">
        <f t="shared" si="41"/>
        <v>1014.5669173</v>
      </c>
      <c r="F199" s="11">
        <f t="shared" si="41"/>
        <v>1055.1737627499999</v>
      </c>
      <c r="G199" s="11">
        <f t="shared" si="41"/>
        <v>1085.3339122499999</v>
      </c>
      <c r="H199" s="11">
        <f t="shared" si="41"/>
        <v>1061.0833405200001</v>
      </c>
      <c r="I199" s="11">
        <f t="shared" si="41"/>
        <v>1076.91726956</v>
      </c>
      <c r="J199" s="11">
        <f t="shared" si="41"/>
        <v>1110.2670937800001</v>
      </c>
      <c r="K199" s="11">
        <f t="shared" si="41"/>
        <v>1064.88528182</v>
      </c>
      <c r="L199" s="11">
        <f t="shared" si="41"/>
        <v>1066.8718871399999</v>
      </c>
      <c r="M199" s="11">
        <f t="shared" si="41"/>
        <v>1089.5773601400001</v>
      </c>
      <c r="N199" s="11">
        <f t="shared" si="41"/>
        <v>1137.7536639299999</v>
      </c>
      <c r="O199" s="11">
        <f t="shared" si="41"/>
        <v>1113.1802799699999</v>
      </c>
      <c r="P199" s="11">
        <f t="shared" si="41"/>
        <v>1061.69841344</v>
      </c>
      <c r="Q199" s="11">
        <f t="shared" si="41"/>
        <v>1075.5125826399999</v>
      </c>
      <c r="R199" s="11">
        <f t="shared" si="41"/>
        <v>1076.76845336</v>
      </c>
      <c r="S199" s="11">
        <f t="shared" si="41"/>
        <v>1072.45795512</v>
      </c>
      <c r="T199" s="11">
        <f t="shared" si="40"/>
        <v>1003.41441797</v>
      </c>
      <c r="U199" s="12" cm="1">
        <f t="array" ref="U199">quota_mese*SUMPRODUCT(1/C199:T199)</f>
        <v>141.06802145874605</v>
      </c>
      <c r="V199" s="13">
        <f t="shared" si="47"/>
        <v>141549.68664620715</v>
      </c>
      <c r="W199" s="14">
        <f t="shared" si="43"/>
        <v>-5.6335422358618992E-2</v>
      </c>
      <c r="X199" s="13">
        <f t="shared" si="44"/>
        <v>150642.51234481644</v>
      </c>
      <c r="Y199" s="14">
        <f t="shared" si="45"/>
        <v>4.283415632109655E-3</v>
      </c>
      <c r="Z199" s="6" t="str">
        <f t="shared" si="46"/>
        <v>Il PAC NON conviene</v>
      </c>
    </row>
    <row r="200" spans="1:26" x14ac:dyDescent="0.25">
      <c r="A200" s="7">
        <v>38929</v>
      </c>
      <c r="B200" s="8">
        <v>999.96870053999999</v>
      </c>
      <c r="C200" s="11">
        <f t="shared" si="42"/>
        <v>999.96870053999999</v>
      </c>
      <c r="D200" s="11">
        <f t="shared" si="41"/>
        <v>1014.5669173</v>
      </c>
      <c r="E200" s="11">
        <f t="shared" si="41"/>
        <v>1055.1737627499999</v>
      </c>
      <c r="F200" s="11">
        <f t="shared" si="41"/>
        <v>1085.3339122499999</v>
      </c>
      <c r="G200" s="11">
        <f t="shared" si="41"/>
        <v>1061.0833405200001</v>
      </c>
      <c r="H200" s="11">
        <f t="shared" si="41"/>
        <v>1076.91726956</v>
      </c>
      <c r="I200" s="11">
        <f t="shared" si="41"/>
        <v>1110.2670937800001</v>
      </c>
      <c r="J200" s="11">
        <f t="shared" si="41"/>
        <v>1064.88528182</v>
      </c>
      <c r="K200" s="11">
        <f t="shared" si="41"/>
        <v>1066.8718871399999</v>
      </c>
      <c r="L200" s="11">
        <f t="shared" si="41"/>
        <v>1089.5773601400001</v>
      </c>
      <c r="M200" s="11">
        <f t="shared" si="41"/>
        <v>1137.7536639299999</v>
      </c>
      <c r="N200" s="11">
        <f t="shared" si="41"/>
        <v>1113.1802799699999</v>
      </c>
      <c r="O200" s="11">
        <f t="shared" si="41"/>
        <v>1061.69841344</v>
      </c>
      <c r="P200" s="11">
        <f t="shared" si="41"/>
        <v>1075.5125826399999</v>
      </c>
      <c r="Q200" s="11">
        <f t="shared" si="41"/>
        <v>1076.76845336</v>
      </c>
      <c r="R200" s="11">
        <f t="shared" si="41"/>
        <v>1072.45795512</v>
      </c>
      <c r="S200" s="11">
        <f t="shared" si="41"/>
        <v>1003.41441797</v>
      </c>
      <c r="T200" s="11">
        <f t="shared" si="40"/>
        <v>997.45940466000002</v>
      </c>
      <c r="U200" s="12" cm="1">
        <f t="array" ref="U200">quota_mese*SUMPRODUCT(1/C200:T200)</f>
        <v>141.08203000680976</v>
      </c>
      <c r="V200" s="13">
        <f t="shared" si="47"/>
        <v>140723.59765881673</v>
      </c>
      <c r="W200" s="14">
        <f t="shared" si="43"/>
        <v>-6.1842682274555139E-2</v>
      </c>
      <c r="X200" s="13">
        <f t="shared" si="44"/>
        <v>149623.59383669036</v>
      </c>
      <c r="Y200" s="14">
        <f t="shared" si="45"/>
        <v>-2.5093744220643366E-3</v>
      </c>
      <c r="Z200" s="6" t="str">
        <f t="shared" si="46"/>
        <v>Il PAC NON conviene</v>
      </c>
    </row>
    <row r="201" spans="1:26" x14ac:dyDescent="0.25">
      <c r="A201" s="7">
        <v>38960</v>
      </c>
      <c r="B201" s="8">
        <v>1014.5669173</v>
      </c>
      <c r="C201" s="11">
        <f t="shared" si="42"/>
        <v>1014.5669173</v>
      </c>
      <c r="D201" s="11">
        <f t="shared" si="41"/>
        <v>1055.1737627499999</v>
      </c>
      <c r="E201" s="11">
        <f t="shared" si="41"/>
        <v>1085.3339122499999</v>
      </c>
      <c r="F201" s="11">
        <f t="shared" si="41"/>
        <v>1061.0833405200001</v>
      </c>
      <c r="G201" s="11">
        <f t="shared" si="41"/>
        <v>1076.91726956</v>
      </c>
      <c r="H201" s="11">
        <f t="shared" si="41"/>
        <v>1110.2670937800001</v>
      </c>
      <c r="I201" s="11">
        <f t="shared" si="41"/>
        <v>1064.88528182</v>
      </c>
      <c r="J201" s="11">
        <f t="shared" si="41"/>
        <v>1066.8718871399999</v>
      </c>
      <c r="K201" s="11">
        <f t="shared" si="41"/>
        <v>1089.5773601400001</v>
      </c>
      <c r="L201" s="11">
        <f t="shared" si="41"/>
        <v>1137.7536639299999</v>
      </c>
      <c r="M201" s="11">
        <f t="shared" si="41"/>
        <v>1113.1802799699999</v>
      </c>
      <c r="N201" s="11">
        <f t="shared" si="41"/>
        <v>1061.69841344</v>
      </c>
      <c r="O201" s="11">
        <f t="shared" si="41"/>
        <v>1075.5125826399999</v>
      </c>
      <c r="P201" s="11">
        <f t="shared" si="41"/>
        <v>1076.76845336</v>
      </c>
      <c r="Q201" s="11">
        <f t="shared" si="41"/>
        <v>1072.45795512</v>
      </c>
      <c r="R201" s="11">
        <f t="shared" si="41"/>
        <v>1003.41441797</v>
      </c>
      <c r="S201" s="11">
        <f t="shared" si="41"/>
        <v>997.45940466000002</v>
      </c>
      <c r="T201" s="11">
        <f t="shared" si="40"/>
        <v>927.06796006000002</v>
      </c>
      <c r="U201" s="12" cm="1">
        <f t="array" ref="U201">quota_mese*SUMPRODUCT(1/C201:T201)</f>
        <v>141.73734893924012</v>
      </c>
      <c r="V201" s="13">
        <f t="shared" si="47"/>
        <v>131400.15494541376</v>
      </c>
      <c r="W201" s="14">
        <f t="shared" si="43"/>
        <v>-0.123998967030575</v>
      </c>
      <c r="X201" s="13">
        <f t="shared" si="44"/>
        <v>137063.59988464016</v>
      </c>
      <c r="Y201" s="14">
        <f t="shared" si="45"/>
        <v>-8.6242667435732279E-2</v>
      </c>
      <c r="Z201" s="6" t="str">
        <f t="shared" si="46"/>
        <v>Il PAC NON conviene</v>
      </c>
    </row>
    <row r="202" spans="1:26" x14ac:dyDescent="0.25">
      <c r="A202" s="7">
        <v>38989</v>
      </c>
      <c r="B202" s="8">
        <v>1055.1737627499999</v>
      </c>
      <c r="C202" s="11">
        <f t="shared" si="42"/>
        <v>1055.1737627499999</v>
      </c>
      <c r="D202" s="11">
        <f t="shared" si="41"/>
        <v>1085.3339122499999</v>
      </c>
      <c r="E202" s="11">
        <f t="shared" si="41"/>
        <v>1061.0833405200001</v>
      </c>
      <c r="F202" s="11">
        <f t="shared" si="41"/>
        <v>1076.91726956</v>
      </c>
      <c r="G202" s="11">
        <f t="shared" si="41"/>
        <v>1110.2670937800001</v>
      </c>
      <c r="H202" s="11">
        <f t="shared" si="41"/>
        <v>1064.88528182</v>
      </c>
      <c r="I202" s="11">
        <f t="shared" si="41"/>
        <v>1066.8718871399999</v>
      </c>
      <c r="J202" s="11">
        <f t="shared" si="41"/>
        <v>1089.5773601400001</v>
      </c>
      <c r="K202" s="11">
        <f t="shared" si="41"/>
        <v>1137.7536639299999</v>
      </c>
      <c r="L202" s="11">
        <f t="shared" si="41"/>
        <v>1113.1802799699999</v>
      </c>
      <c r="M202" s="11">
        <f t="shared" si="41"/>
        <v>1061.69841344</v>
      </c>
      <c r="N202" s="11">
        <f t="shared" si="41"/>
        <v>1075.5125826399999</v>
      </c>
      <c r="O202" s="11">
        <f t="shared" si="41"/>
        <v>1076.76845336</v>
      </c>
      <c r="P202" s="11">
        <f t="shared" si="41"/>
        <v>1072.45795512</v>
      </c>
      <c r="Q202" s="11">
        <f t="shared" si="41"/>
        <v>1003.41441797</v>
      </c>
      <c r="R202" s="11">
        <f t="shared" si="41"/>
        <v>997.45940466000002</v>
      </c>
      <c r="S202" s="11">
        <f t="shared" si="41"/>
        <v>927.06796006000002</v>
      </c>
      <c r="T202" s="11">
        <f t="shared" si="40"/>
        <v>877.31918487999997</v>
      </c>
      <c r="U202" s="12" cm="1">
        <f t="array" ref="U202">quota_mese*SUMPRODUCT(1/C202:T202)</f>
        <v>143.02229710416901</v>
      </c>
      <c r="V202" s="13">
        <f t="shared" si="47"/>
        <v>125476.20511509474</v>
      </c>
      <c r="W202" s="14">
        <f t="shared" si="43"/>
        <v>-0.16349196589936843</v>
      </c>
      <c r="X202" s="13">
        <f t="shared" si="44"/>
        <v>124716.78350779768</v>
      </c>
      <c r="Y202" s="14">
        <f t="shared" si="45"/>
        <v>-0.1685547766146821</v>
      </c>
      <c r="Z202" s="6" t="str">
        <f t="shared" si="46"/>
        <v>In Linea</v>
      </c>
    </row>
    <row r="203" spans="1:26" x14ac:dyDescent="0.25">
      <c r="A203" s="7">
        <v>39021</v>
      </c>
      <c r="B203" s="8">
        <v>1085.3339122499999</v>
      </c>
      <c r="C203" s="11">
        <f t="shared" si="42"/>
        <v>1085.3339122499999</v>
      </c>
      <c r="D203" s="11">
        <f t="shared" si="41"/>
        <v>1061.0833405200001</v>
      </c>
      <c r="E203" s="11">
        <f t="shared" si="41"/>
        <v>1076.91726956</v>
      </c>
      <c r="F203" s="11">
        <f t="shared" si="41"/>
        <v>1110.2670937800001</v>
      </c>
      <c r="G203" s="11">
        <f t="shared" si="41"/>
        <v>1064.88528182</v>
      </c>
      <c r="H203" s="11">
        <f t="shared" si="41"/>
        <v>1066.8718871399999</v>
      </c>
      <c r="I203" s="11">
        <f t="shared" si="41"/>
        <v>1089.5773601400001</v>
      </c>
      <c r="J203" s="11">
        <f t="shared" si="41"/>
        <v>1137.7536639299999</v>
      </c>
      <c r="K203" s="11">
        <f t="shared" si="41"/>
        <v>1113.1802799699999</v>
      </c>
      <c r="L203" s="11">
        <f t="shared" si="41"/>
        <v>1061.69841344</v>
      </c>
      <c r="M203" s="11">
        <f t="shared" si="41"/>
        <v>1075.5125826399999</v>
      </c>
      <c r="N203" s="11">
        <f t="shared" si="41"/>
        <v>1076.76845336</v>
      </c>
      <c r="O203" s="11">
        <f t="shared" si="41"/>
        <v>1072.45795512</v>
      </c>
      <c r="P203" s="11">
        <f t="shared" si="41"/>
        <v>1003.41441797</v>
      </c>
      <c r="Q203" s="11">
        <f t="shared" si="41"/>
        <v>997.45940466000002</v>
      </c>
      <c r="R203" s="11">
        <f t="shared" si="41"/>
        <v>927.06796006000002</v>
      </c>
      <c r="S203" s="11">
        <f t="shared" si="41"/>
        <v>877.31918487999997</v>
      </c>
      <c r="T203" s="11">
        <f t="shared" si="40"/>
        <v>836.51654529999996</v>
      </c>
      <c r="U203" s="12" cm="1">
        <f t="array" ref="U203">quota_mese*SUMPRODUCT(1/C203:T203)</f>
        <v>145.0866505288252</v>
      </c>
      <c r="V203" s="13">
        <f t="shared" si="47"/>
        <v>121367.38366952127</v>
      </c>
      <c r="W203" s="14">
        <f t="shared" si="43"/>
        <v>-0.19088410886985818</v>
      </c>
      <c r="X203" s="13">
        <f t="shared" si="44"/>
        <v>115611.86873344195</v>
      </c>
      <c r="Y203" s="14">
        <f t="shared" si="45"/>
        <v>-0.22925420844372035</v>
      </c>
      <c r="Z203" s="6" t="str">
        <f t="shared" si="46"/>
        <v>Il PAC conviene</v>
      </c>
    </row>
    <row r="204" spans="1:26" x14ac:dyDescent="0.25">
      <c r="A204" s="7">
        <v>39051</v>
      </c>
      <c r="B204" s="8">
        <v>1061.0833405200001</v>
      </c>
      <c r="C204" s="11">
        <f t="shared" si="42"/>
        <v>1061.0833405200001</v>
      </c>
      <c r="D204" s="11">
        <f t="shared" si="41"/>
        <v>1076.91726956</v>
      </c>
      <c r="E204" s="11">
        <f t="shared" si="41"/>
        <v>1110.2670937800001</v>
      </c>
      <c r="F204" s="11">
        <f t="shared" si="41"/>
        <v>1064.88528182</v>
      </c>
      <c r="G204" s="11">
        <f t="shared" si="41"/>
        <v>1066.8718871399999</v>
      </c>
      <c r="H204" s="11">
        <f t="shared" si="41"/>
        <v>1089.5773601400001</v>
      </c>
      <c r="I204" s="11">
        <f t="shared" si="41"/>
        <v>1137.7536639299999</v>
      </c>
      <c r="J204" s="11">
        <f t="shared" si="41"/>
        <v>1113.1802799699999</v>
      </c>
      <c r="K204" s="11">
        <f t="shared" si="41"/>
        <v>1061.69841344</v>
      </c>
      <c r="L204" s="11">
        <f t="shared" si="41"/>
        <v>1075.5125826399999</v>
      </c>
      <c r="M204" s="11">
        <f t="shared" si="41"/>
        <v>1076.76845336</v>
      </c>
      <c r="N204" s="11">
        <f t="shared" si="41"/>
        <v>1072.45795512</v>
      </c>
      <c r="O204" s="11">
        <f t="shared" si="41"/>
        <v>1003.41441797</v>
      </c>
      <c r="P204" s="11">
        <f t="shared" si="41"/>
        <v>997.45940466000002</v>
      </c>
      <c r="Q204" s="11">
        <f t="shared" si="41"/>
        <v>927.06796006000002</v>
      </c>
      <c r="R204" s="11">
        <f t="shared" si="41"/>
        <v>877.31918487999997</v>
      </c>
      <c r="S204" s="11">
        <f t="shared" si="41"/>
        <v>836.51654529999996</v>
      </c>
      <c r="T204" s="11">
        <f t="shared" si="40"/>
        <v>891.6280299</v>
      </c>
      <c r="U204" s="12" cm="1">
        <f t="array" ref="U204">quota_mese*SUMPRODUCT(1/C204:T204)</f>
        <v>146.75472131845697</v>
      </c>
      <c r="V204" s="13">
        <f t="shared" si="47"/>
        <v>130850.62304769932</v>
      </c>
      <c r="W204" s="14">
        <f t="shared" si="43"/>
        <v>-0.12766251301533782</v>
      </c>
      <c r="X204" s="13">
        <f t="shared" si="44"/>
        <v>126044.95742950466</v>
      </c>
      <c r="Y204" s="14">
        <f t="shared" si="45"/>
        <v>-0.15970028380330226</v>
      </c>
      <c r="Z204" s="6" t="str">
        <f t="shared" si="46"/>
        <v>Il PAC conviene</v>
      </c>
    </row>
    <row r="205" spans="1:26" x14ac:dyDescent="0.25">
      <c r="A205" s="7">
        <v>39080</v>
      </c>
      <c r="B205" s="8">
        <v>1076.91726956</v>
      </c>
      <c r="C205" s="11">
        <f t="shared" si="42"/>
        <v>1076.91726956</v>
      </c>
      <c r="D205" s="11">
        <f t="shared" si="41"/>
        <v>1110.2670937800001</v>
      </c>
      <c r="E205" s="11">
        <f t="shared" si="41"/>
        <v>1064.88528182</v>
      </c>
      <c r="F205" s="11">
        <f t="shared" si="41"/>
        <v>1066.8718871399999</v>
      </c>
      <c r="G205" s="11">
        <f t="shared" si="41"/>
        <v>1089.5773601400001</v>
      </c>
      <c r="H205" s="11">
        <f t="shared" si="41"/>
        <v>1137.7536639299999</v>
      </c>
      <c r="I205" s="11">
        <f t="shared" si="41"/>
        <v>1113.1802799699999</v>
      </c>
      <c r="J205" s="11">
        <f t="shared" si="41"/>
        <v>1061.69841344</v>
      </c>
      <c r="K205" s="11">
        <f t="shared" si="41"/>
        <v>1075.5125826399999</v>
      </c>
      <c r="L205" s="11">
        <f t="shared" si="41"/>
        <v>1076.76845336</v>
      </c>
      <c r="M205" s="11">
        <f t="shared" si="41"/>
        <v>1072.45795512</v>
      </c>
      <c r="N205" s="11">
        <f t="shared" si="41"/>
        <v>1003.41441797</v>
      </c>
      <c r="O205" s="11">
        <f t="shared" si="41"/>
        <v>997.45940466000002</v>
      </c>
      <c r="P205" s="11">
        <f t="shared" si="41"/>
        <v>927.06796006000002</v>
      </c>
      <c r="Q205" s="11">
        <f t="shared" si="41"/>
        <v>877.31918487999997</v>
      </c>
      <c r="R205" s="11">
        <f t="shared" si="41"/>
        <v>836.51654529999996</v>
      </c>
      <c r="S205" s="11">
        <f t="shared" si="41"/>
        <v>891.6280299</v>
      </c>
      <c r="T205" s="11">
        <f t="shared" si="40"/>
        <v>903.00491005000003</v>
      </c>
      <c r="U205" s="12" cm="1">
        <f t="array" ref="U205">quota_mese*SUMPRODUCT(1/C205:T205)</f>
        <v>148.12956005947171</v>
      </c>
      <c r="V205" s="13">
        <f t="shared" si="47"/>
        <v>133761.72005724933</v>
      </c>
      <c r="W205" s="14">
        <f t="shared" si="43"/>
        <v>-0.10825519961833774</v>
      </c>
      <c r="X205" s="13">
        <f t="shared" si="44"/>
        <v>125776.36215532286</v>
      </c>
      <c r="Y205" s="14">
        <f t="shared" si="45"/>
        <v>-0.16149091896451429</v>
      </c>
      <c r="Z205" s="6" t="str">
        <f t="shared" si="46"/>
        <v>Il PAC conviene</v>
      </c>
    </row>
    <row r="206" spans="1:26" x14ac:dyDescent="0.25">
      <c r="A206" s="7">
        <v>39113</v>
      </c>
      <c r="B206" s="8">
        <v>1110.2670937800001</v>
      </c>
      <c r="C206" s="11">
        <f t="shared" si="42"/>
        <v>1110.2670937800001</v>
      </c>
      <c r="D206" s="11">
        <f t="shared" si="41"/>
        <v>1064.88528182</v>
      </c>
      <c r="E206" s="11">
        <f t="shared" si="41"/>
        <v>1066.8718871399999</v>
      </c>
      <c r="F206" s="11">
        <f t="shared" si="41"/>
        <v>1089.5773601400001</v>
      </c>
      <c r="G206" s="11">
        <f t="shared" si="41"/>
        <v>1137.7536639299999</v>
      </c>
      <c r="H206" s="11">
        <f t="shared" si="41"/>
        <v>1113.1802799699999</v>
      </c>
      <c r="I206" s="11">
        <f t="shared" si="41"/>
        <v>1061.69841344</v>
      </c>
      <c r="J206" s="11">
        <f t="shared" si="41"/>
        <v>1075.5125826399999</v>
      </c>
      <c r="K206" s="11">
        <f t="shared" si="41"/>
        <v>1076.76845336</v>
      </c>
      <c r="L206" s="11">
        <f t="shared" si="41"/>
        <v>1072.45795512</v>
      </c>
      <c r="M206" s="11">
        <f t="shared" si="41"/>
        <v>1003.41441797</v>
      </c>
      <c r="N206" s="11">
        <f t="shared" si="41"/>
        <v>997.45940466000002</v>
      </c>
      <c r="O206" s="11">
        <f t="shared" si="41"/>
        <v>927.06796006000002</v>
      </c>
      <c r="P206" s="11">
        <f t="shared" si="41"/>
        <v>877.31918487999997</v>
      </c>
      <c r="Q206" s="11">
        <f t="shared" si="41"/>
        <v>836.51654529999996</v>
      </c>
      <c r="R206" s="11">
        <f t="shared" si="41"/>
        <v>891.6280299</v>
      </c>
      <c r="S206" s="11">
        <f t="shared" si="41"/>
        <v>903.00491005000003</v>
      </c>
      <c r="T206" s="11">
        <f t="shared" si="40"/>
        <v>811.97665280000001</v>
      </c>
      <c r="U206" s="12" cm="1">
        <f t="array" ref="U206">quota_mese*SUMPRODUCT(1/C206:T206)</f>
        <v>150.65444396269831</v>
      </c>
      <c r="V206" s="13">
        <f t="shared" si="47"/>
        <v>122327.89113827694</v>
      </c>
      <c r="W206" s="14">
        <f t="shared" si="43"/>
        <v>-0.18448072574482033</v>
      </c>
      <c r="X206" s="13">
        <f t="shared" si="44"/>
        <v>109700.17809438387</v>
      </c>
      <c r="Y206" s="14">
        <f t="shared" si="45"/>
        <v>-0.26866547937077423</v>
      </c>
      <c r="Z206" s="6" t="str">
        <f t="shared" si="46"/>
        <v>Il PAC conviene</v>
      </c>
    </row>
    <row r="207" spans="1:26" x14ac:dyDescent="0.25">
      <c r="A207" s="7">
        <v>39141</v>
      </c>
      <c r="B207" s="8">
        <v>1064.88528182</v>
      </c>
      <c r="C207" s="11">
        <f t="shared" si="42"/>
        <v>1064.88528182</v>
      </c>
      <c r="D207" s="11">
        <f t="shared" si="41"/>
        <v>1066.8718871399999</v>
      </c>
      <c r="E207" s="11">
        <f t="shared" si="41"/>
        <v>1089.5773601400001</v>
      </c>
      <c r="F207" s="11">
        <f t="shared" si="41"/>
        <v>1137.7536639299999</v>
      </c>
      <c r="G207" s="11">
        <f t="shared" si="41"/>
        <v>1113.1802799699999</v>
      </c>
      <c r="H207" s="11">
        <f t="shared" si="41"/>
        <v>1061.69841344</v>
      </c>
      <c r="I207" s="11">
        <f t="shared" si="41"/>
        <v>1075.5125826399999</v>
      </c>
      <c r="J207" s="11">
        <f t="shared" si="41"/>
        <v>1076.76845336</v>
      </c>
      <c r="K207" s="11">
        <f t="shared" si="41"/>
        <v>1072.45795512</v>
      </c>
      <c r="L207" s="11">
        <f t="shared" si="41"/>
        <v>1003.41441797</v>
      </c>
      <c r="M207" s="11">
        <f t="shared" si="41"/>
        <v>997.45940466000002</v>
      </c>
      <c r="N207" s="11">
        <f t="shared" si="41"/>
        <v>927.06796006000002</v>
      </c>
      <c r="O207" s="11">
        <f t="shared" si="41"/>
        <v>877.31918487999997</v>
      </c>
      <c r="P207" s="11">
        <f t="shared" si="41"/>
        <v>836.51654529999996</v>
      </c>
      <c r="Q207" s="11">
        <f t="shared" si="41"/>
        <v>891.6280299</v>
      </c>
      <c r="R207" s="11">
        <f t="shared" si="41"/>
        <v>903.00491005000003</v>
      </c>
      <c r="S207" s="11">
        <f t="shared" si="41"/>
        <v>811.97665280000001</v>
      </c>
      <c r="T207" s="11">
        <f t="shared" si="40"/>
        <v>811.85061595000002</v>
      </c>
      <c r="U207" s="12" cm="1">
        <f t="array" ref="U207">quota_mese*SUMPRODUCT(1/C207:T207)</f>
        <v>153.41335668102278</v>
      </c>
      <c r="V207" s="13">
        <f t="shared" si="47"/>
        <v>124548.72811644539</v>
      </c>
      <c r="W207" s="14">
        <f t="shared" si="43"/>
        <v>-0.16967514589036403</v>
      </c>
      <c r="X207" s="13">
        <f t="shared" si="44"/>
        <v>114357.47537459566</v>
      </c>
      <c r="Y207" s="14">
        <f t="shared" si="45"/>
        <v>-0.23761683083602891</v>
      </c>
      <c r="Z207" s="6" t="str">
        <f t="shared" si="46"/>
        <v>Il PAC conviene</v>
      </c>
    </row>
    <row r="208" spans="1:26" x14ac:dyDescent="0.25">
      <c r="A208" s="7">
        <v>39171</v>
      </c>
      <c r="B208" s="8">
        <v>1066.8718871399999</v>
      </c>
      <c r="C208" s="11">
        <f t="shared" si="42"/>
        <v>1066.8718871399999</v>
      </c>
      <c r="D208" s="11">
        <f t="shared" si="41"/>
        <v>1089.5773601400001</v>
      </c>
      <c r="E208" s="11">
        <f t="shared" si="41"/>
        <v>1137.7536639299999</v>
      </c>
      <c r="F208" s="11">
        <f t="shared" si="41"/>
        <v>1113.1802799699999</v>
      </c>
      <c r="G208" s="11">
        <f t="shared" si="41"/>
        <v>1061.69841344</v>
      </c>
      <c r="H208" s="11">
        <f t="shared" si="41"/>
        <v>1075.5125826399999</v>
      </c>
      <c r="I208" s="11">
        <f t="shared" si="41"/>
        <v>1076.76845336</v>
      </c>
      <c r="J208" s="11">
        <f t="shared" si="41"/>
        <v>1072.45795512</v>
      </c>
      <c r="K208" s="11">
        <f t="shared" si="41"/>
        <v>1003.41441797</v>
      </c>
      <c r="L208" s="11">
        <f t="shared" si="41"/>
        <v>997.45940466000002</v>
      </c>
      <c r="M208" s="11">
        <f t="shared" si="41"/>
        <v>927.06796006000002</v>
      </c>
      <c r="N208" s="11">
        <f t="shared" si="41"/>
        <v>877.31918487999997</v>
      </c>
      <c r="O208" s="11">
        <f t="shared" si="41"/>
        <v>836.51654529999996</v>
      </c>
      <c r="P208" s="11">
        <f t="shared" si="41"/>
        <v>891.6280299</v>
      </c>
      <c r="Q208" s="11">
        <f t="shared" si="41"/>
        <v>903.00491005000003</v>
      </c>
      <c r="R208" s="11">
        <f t="shared" si="41"/>
        <v>811.97665280000001</v>
      </c>
      <c r="S208" s="11">
        <f t="shared" ref="S208:T223" si="48">R209</f>
        <v>811.85061595000002</v>
      </c>
      <c r="T208" s="11">
        <f t="shared" si="48"/>
        <v>870.60058015000004</v>
      </c>
      <c r="U208" s="12" cm="1">
        <f t="array" ref="U208">quota_mese*SUMPRODUCT(1/C208:T208)</f>
        <v>155.15972394568848</v>
      </c>
      <c r="V208" s="13">
        <f t="shared" si="47"/>
        <v>135082.14568303025</v>
      </c>
      <c r="W208" s="14">
        <f t="shared" si="43"/>
        <v>-9.9452362113131687E-2</v>
      </c>
      <c r="X208" s="13">
        <f t="shared" si="44"/>
        <v>122404.65663836857</v>
      </c>
      <c r="Y208" s="14">
        <f t="shared" si="45"/>
        <v>-0.18396895574420957</v>
      </c>
      <c r="Z208" s="6" t="str">
        <f t="shared" si="46"/>
        <v>Il PAC conviene</v>
      </c>
    </row>
    <row r="209" spans="1:26" x14ac:dyDescent="0.25">
      <c r="A209" s="7">
        <v>39202</v>
      </c>
      <c r="B209" s="8">
        <v>1089.5773601400001</v>
      </c>
      <c r="C209" s="11">
        <f t="shared" si="42"/>
        <v>1089.5773601400001</v>
      </c>
      <c r="D209" s="11">
        <f t="shared" ref="D209:S224" si="49">C210</f>
        <v>1137.7536639299999</v>
      </c>
      <c r="E209" s="11">
        <f t="shared" si="49"/>
        <v>1113.1802799699999</v>
      </c>
      <c r="F209" s="11">
        <f t="shared" si="49"/>
        <v>1061.69841344</v>
      </c>
      <c r="G209" s="11">
        <f t="shared" si="49"/>
        <v>1075.5125826399999</v>
      </c>
      <c r="H209" s="11">
        <f t="shared" si="49"/>
        <v>1076.76845336</v>
      </c>
      <c r="I209" s="11">
        <f t="shared" si="49"/>
        <v>1072.45795512</v>
      </c>
      <c r="J209" s="11">
        <f t="shared" si="49"/>
        <v>1003.41441797</v>
      </c>
      <c r="K209" s="11">
        <f t="shared" si="49"/>
        <v>997.45940466000002</v>
      </c>
      <c r="L209" s="11">
        <f t="shared" si="49"/>
        <v>927.06796006000002</v>
      </c>
      <c r="M209" s="11">
        <f t="shared" si="49"/>
        <v>877.31918487999997</v>
      </c>
      <c r="N209" s="11">
        <f t="shared" si="49"/>
        <v>836.51654529999996</v>
      </c>
      <c r="O209" s="11">
        <f t="shared" si="49"/>
        <v>891.6280299</v>
      </c>
      <c r="P209" s="11">
        <f t="shared" si="49"/>
        <v>903.00491005000003</v>
      </c>
      <c r="Q209" s="11">
        <f t="shared" si="49"/>
        <v>811.97665280000001</v>
      </c>
      <c r="R209" s="11">
        <f t="shared" si="49"/>
        <v>811.85061595000002</v>
      </c>
      <c r="S209" s="11">
        <f t="shared" si="49"/>
        <v>870.60058015000004</v>
      </c>
      <c r="T209" s="11">
        <f t="shared" si="48"/>
        <v>815.46527228000002</v>
      </c>
      <c r="U209" s="12" cm="1">
        <f t="array" ref="U209">quota_mese*SUMPRODUCT(1/C209:T209)</f>
        <v>157.56784165943017</v>
      </c>
      <c r="V209" s="13">
        <f t="shared" si="47"/>
        <v>128491.10290137916</v>
      </c>
      <c r="W209" s="14">
        <f t="shared" si="43"/>
        <v>-0.14339264732413892</v>
      </c>
      <c r="X209" s="13">
        <f t="shared" si="44"/>
        <v>112263.52099155502</v>
      </c>
      <c r="Y209" s="14">
        <f t="shared" si="45"/>
        <v>-0.25157652672296649</v>
      </c>
      <c r="Z209" s="6" t="str">
        <f t="shared" si="46"/>
        <v>Il PAC conviene</v>
      </c>
    </row>
    <row r="210" spans="1:26" x14ac:dyDescent="0.25">
      <c r="A210" s="7">
        <v>39233</v>
      </c>
      <c r="B210" s="8">
        <v>1137.7536639299999</v>
      </c>
      <c r="C210" s="11">
        <f t="shared" si="42"/>
        <v>1137.7536639299999</v>
      </c>
      <c r="D210" s="11">
        <f t="shared" si="49"/>
        <v>1113.1802799699999</v>
      </c>
      <c r="E210" s="11">
        <f t="shared" si="49"/>
        <v>1061.69841344</v>
      </c>
      <c r="F210" s="11">
        <f t="shared" si="49"/>
        <v>1075.5125826399999</v>
      </c>
      <c r="G210" s="11">
        <f t="shared" si="49"/>
        <v>1076.76845336</v>
      </c>
      <c r="H210" s="11">
        <f t="shared" si="49"/>
        <v>1072.45795512</v>
      </c>
      <c r="I210" s="11">
        <f t="shared" si="49"/>
        <v>1003.41441797</v>
      </c>
      <c r="J210" s="11">
        <f t="shared" si="49"/>
        <v>997.45940466000002</v>
      </c>
      <c r="K210" s="11">
        <f t="shared" si="49"/>
        <v>927.06796006000002</v>
      </c>
      <c r="L210" s="11">
        <f t="shared" si="49"/>
        <v>877.31918487999997</v>
      </c>
      <c r="M210" s="11">
        <f t="shared" si="49"/>
        <v>836.51654529999996</v>
      </c>
      <c r="N210" s="11">
        <f t="shared" si="49"/>
        <v>891.6280299</v>
      </c>
      <c r="O210" s="11">
        <f t="shared" si="49"/>
        <v>903.00491005000003</v>
      </c>
      <c r="P210" s="11">
        <f t="shared" si="49"/>
        <v>811.97665280000001</v>
      </c>
      <c r="Q210" s="11">
        <f t="shared" si="49"/>
        <v>811.85061595000002</v>
      </c>
      <c r="R210" s="11">
        <f t="shared" si="49"/>
        <v>870.60058015000004</v>
      </c>
      <c r="S210" s="11">
        <f t="shared" si="49"/>
        <v>815.46527228000002</v>
      </c>
      <c r="T210" s="11">
        <f t="shared" si="48"/>
        <v>759.38700500000004</v>
      </c>
      <c r="U210" s="12" cm="1">
        <f t="array" ref="U210">quota_mese*SUMPRODUCT(1/C210:T210)</f>
        <v>160.89337958981824</v>
      </c>
      <c r="V210" s="13">
        <f t="shared" si="47"/>
        <v>122180.3416510402</v>
      </c>
      <c r="W210" s="14">
        <f t="shared" si="43"/>
        <v>-0.18546438899306528</v>
      </c>
      <c r="X210" s="13">
        <f t="shared" si="44"/>
        <v>100116.619582258</v>
      </c>
      <c r="Y210" s="14">
        <f t="shared" si="45"/>
        <v>-0.33255586945161331</v>
      </c>
      <c r="Z210" s="6" t="str">
        <f t="shared" si="46"/>
        <v>Il PAC conviene</v>
      </c>
    </row>
    <row r="211" spans="1:26" x14ac:dyDescent="0.25">
      <c r="A211" s="7">
        <v>39262</v>
      </c>
      <c r="B211" s="8">
        <v>1113.1802799699999</v>
      </c>
      <c r="C211" s="11">
        <f t="shared" si="42"/>
        <v>1113.1802799699999</v>
      </c>
      <c r="D211" s="11">
        <f t="shared" si="49"/>
        <v>1061.69841344</v>
      </c>
      <c r="E211" s="11">
        <f t="shared" si="49"/>
        <v>1075.5125826399999</v>
      </c>
      <c r="F211" s="11">
        <f t="shared" si="49"/>
        <v>1076.76845336</v>
      </c>
      <c r="G211" s="11">
        <f t="shared" si="49"/>
        <v>1072.45795512</v>
      </c>
      <c r="H211" s="11">
        <f t="shared" si="49"/>
        <v>1003.41441797</v>
      </c>
      <c r="I211" s="11">
        <f t="shared" si="49"/>
        <v>997.45940466000002</v>
      </c>
      <c r="J211" s="11">
        <f t="shared" si="49"/>
        <v>927.06796006000002</v>
      </c>
      <c r="K211" s="11">
        <f t="shared" si="49"/>
        <v>877.31918487999997</v>
      </c>
      <c r="L211" s="11">
        <f t="shared" si="49"/>
        <v>836.51654529999996</v>
      </c>
      <c r="M211" s="11">
        <f t="shared" si="49"/>
        <v>891.6280299</v>
      </c>
      <c r="N211" s="11">
        <f t="shared" si="49"/>
        <v>903.00491005000003</v>
      </c>
      <c r="O211" s="11">
        <f t="shared" si="49"/>
        <v>811.97665280000001</v>
      </c>
      <c r="P211" s="11">
        <f t="shared" si="49"/>
        <v>811.85061595000002</v>
      </c>
      <c r="Q211" s="11">
        <f t="shared" si="49"/>
        <v>870.60058015000004</v>
      </c>
      <c r="R211" s="11">
        <f t="shared" si="49"/>
        <v>815.46527228000002</v>
      </c>
      <c r="S211" s="11">
        <f t="shared" si="49"/>
        <v>759.38700500000004</v>
      </c>
      <c r="T211" s="11">
        <f t="shared" si="48"/>
        <v>704.20365113000003</v>
      </c>
      <c r="U211" s="12" cm="1">
        <f t="array" ref="U211">quota_mese*SUMPRODUCT(1/C211:T211)</f>
        <v>165.40270360183263</v>
      </c>
      <c r="V211" s="13">
        <f t="shared" si="47"/>
        <v>116477.18778318375</v>
      </c>
      <c r="W211" s="14">
        <f t="shared" si="43"/>
        <v>-0.22348541477877504</v>
      </c>
      <c r="X211" s="13">
        <f t="shared" si="44"/>
        <v>94890.782355888252</v>
      </c>
      <c r="Y211" s="14">
        <f t="shared" si="45"/>
        <v>-0.36739478429407835</v>
      </c>
      <c r="Z211" s="6" t="str">
        <f t="shared" si="46"/>
        <v>Il PAC conviene</v>
      </c>
    </row>
    <row r="212" spans="1:26" x14ac:dyDescent="0.25">
      <c r="A212" s="7">
        <v>39294</v>
      </c>
      <c r="B212" s="8">
        <v>1061.69841344</v>
      </c>
      <c r="C212" s="11">
        <f t="shared" si="42"/>
        <v>1061.69841344</v>
      </c>
      <c r="D212" s="11">
        <f t="shared" si="49"/>
        <v>1075.5125826399999</v>
      </c>
      <c r="E212" s="11">
        <f t="shared" si="49"/>
        <v>1076.76845336</v>
      </c>
      <c r="F212" s="11">
        <f t="shared" si="49"/>
        <v>1072.45795512</v>
      </c>
      <c r="G212" s="11">
        <f t="shared" si="49"/>
        <v>1003.41441797</v>
      </c>
      <c r="H212" s="11">
        <f t="shared" si="49"/>
        <v>997.45940466000002</v>
      </c>
      <c r="I212" s="11">
        <f t="shared" si="49"/>
        <v>927.06796006000002</v>
      </c>
      <c r="J212" s="11">
        <f t="shared" si="49"/>
        <v>877.31918487999997</v>
      </c>
      <c r="K212" s="11">
        <f t="shared" si="49"/>
        <v>836.51654529999996</v>
      </c>
      <c r="L212" s="11">
        <f t="shared" si="49"/>
        <v>891.6280299</v>
      </c>
      <c r="M212" s="11">
        <f t="shared" si="49"/>
        <v>903.00491005000003</v>
      </c>
      <c r="N212" s="11">
        <f t="shared" si="49"/>
        <v>811.97665280000001</v>
      </c>
      <c r="O212" s="11">
        <f t="shared" si="49"/>
        <v>811.85061595000002</v>
      </c>
      <c r="P212" s="11">
        <f t="shared" si="49"/>
        <v>870.60058015000004</v>
      </c>
      <c r="Q212" s="11">
        <f t="shared" si="49"/>
        <v>815.46527228000002</v>
      </c>
      <c r="R212" s="11">
        <f t="shared" si="49"/>
        <v>759.38700500000004</v>
      </c>
      <c r="S212" s="11">
        <f t="shared" si="49"/>
        <v>704.20365113000003</v>
      </c>
      <c r="T212" s="11">
        <f t="shared" si="48"/>
        <v>649.02636740000003</v>
      </c>
      <c r="U212" s="12" cm="1">
        <f t="array" ref="U212">quota_mese*SUMPRODUCT(1/C212:T212)</f>
        <v>170.75638995788975</v>
      </c>
      <c r="V212" s="13">
        <f t="shared" si="47"/>
        <v>110825.39948470703</v>
      </c>
      <c r="W212" s="14">
        <f t="shared" si="43"/>
        <v>-0.26116400343528645</v>
      </c>
      <c r="X212" s="13">
        <f t="shared" si="44"/>
        <v>91696.430810859267</v>
      </c>
      <c r="Y212" s="14">
        <f t="shared" si="45"/>
        <v>-0.3886904612609382</v>
      </c>
      <c r="Z212" s="6" t="str">
        <f t="shared" si="46"/>
        <v>Il PAC conviene</v>
      </c>
    </row>
    <row r="213" spans="1:26" x14ac:dyDescent="0.25">
      <c r="A213" s="7">
        <v>39325</v>
      </c>
      <c r="B213" s="8">
        <v>1075.5125826399999</v>
      </c>
      <c r="C213" s="11">
        <f t="shared" si="42"/>
        <v>1075.5125826399999</v>
      </c>
      <c r="D213" s="11">
        <f t="shared" si="49"/>
        <v>1076.76845336</v>
      </c>
      <c r="E213" s="11">
        <f t="shared" si="49"/>
        <v>1072.45795512</v>
      </c>
      <c r="F213" s="11">
        <f t="shared" si="49"/>
        <v>1003.41441797</v>
      </c>
      <c r="G213" s="11">
        <f t="shared" si="49"/>
        <v>997.45940466000002</v>
      </c>
      <c r="H213" s="11">
        <f t="shared" si="49"/>
        <v>927.06796006000002</v>
      </c>
      <c r="I213" s="11">
        <f t="shared" si="49"/>
        <v>877.31918487999997</v>
      </c>
      <c r="J213" s="11">
        <f t="shared" si="49"/>
        <v>836.51654529999996</v>
      </c>
      <c r="K213" s="11">
        <f t="shared" si="49"/>
        <v>891.6280299</v>
      </c>
      <c r="L213" s="11">
        <f t="shared" si="49"/>
        <v>903.00491005000003</v>
      </c>
      <c r="M213" s="11">
        <f t="shared" si="49"/>
        <v>811.97665280000001</v>
      </c>
      <c r="N213" s="11">
        <f t="shared" si="49"/>
        <v>811.85061595000002</v>
      </c>
      <c r="O213" s="11">
        <f t="shared" si="49"/>
        <v>870.60058015000004</v>
      </c>
      <c r="P213" s="11">
        <f t="shared" si="49"/>
        <v>815.46527228000002</v>
      </c>
      <c r="Q213" s="11">
        <f t="shared" si="49"/>
        <v>759.38700500000004</v>
      </c>
      <c r="R213" s="11">
        <f t="shared" si="49"/>
        <v>704.20365113000003</v>
      </c>
      <c r="S213" s="11">
        <f t="shared" si="49"/>
        <v>649.02636740000003</v>
      </c>
      <c r="T213" s="11">
        <f t="shared" si="48"/>
        <v>644.41324010000005</v>
      </c>
      <c r="U213" s="12" cm="1">
        <f t="array" ref="U213">quota_mese*SUMPRODUCT(1/C213:T213)</f>
        <v>175.83899174358464</v>
      </c>
      <c r="V213" s="13">
        <f t="shared" si="47"/>
        <v>113312.97440540054</v>
      </c>
      <c r="W213" s="14">
        <f t="shared" si="43"/>
        <v>-0.24458017063066306</v>
      </c>
      <c r="X213" s="13">
        <f t="shared" si="44"/>
        <v>89875.272103027659</v>
      </c>
      <c r="Y213" s="14">
        <f t="shared" si="45"/>
        <v>-0.40083151931314898</v>
      </c>
      <c r="Z213" s="6" t="str">
        <f t="shared" si="46"/>
        <v>Il PAC conviene</v>
      </c>
    </row>
    <row r="214" spans="1:26" x14ac:dyDescent="0.25">
      <c r="A214" s="7">
        <v>39353</v>
      </c>
      <c r="B214" s="8">
        <v>1076.76845336</v>
      </c>
      <c r="C214" s="11">
        <f t="shared" si="42"/>
        <v>1076.76845336</v>
      </c>
      <c r="D214" s="11">
        <f t="shared" si="49"/>
        <v>1072.45795512</v>
      </c>
      <c r="E214" s="11">
        <f t="shared" si="49"/>
        <v>1003.41441797</v>
      </c>
      <c r="F214" s="11">
        <f t="shared" si="49"/>
        <v>997.45940466000002</v>
      </c>
      <c r="G214" s="11">
        <f t="shared" si="49"/>
        <v>927.06796006000002</v>
      </c>
      <c r="H214" s="11">
        <f t="shared" si="49"/>
        <v>877.31918487999997</v>
      </c>
      <c r="I214" s="11">
        <f t="shared" si="49"/>
        <v>836.51654529999996</v>
      </c>
      <c r="J214" s="11">
        <f t="shared" si="49"/>
        <v>891.6280299</v>
      </c>
      <c r="K214" s="11">
        <f t="shared" si="49"/>
        <v>903.00491005000003</v>
      </c>
      <c r="L214" s="11">
        <f t="shared" si="49"/>
        <v>811.97665280000001</v>
      </c>
      <c r="M214" s="11">
        <f t="shared" si="49"/>
        <v>811.85061595000002</v>
      </c>
      <c r="N214" s="11">
        <f t="shared" si="49"/>
        <v>870.60058015000004</v>
      </c>
      <c r="O214" s="11">
        <f t="shared" si="49"/>
        <v>815.46527228000002</v>
      </c>
      <c r="P214" s="11">
        <f t="shared" si="49"/>
        <v>759.38700500000004</v>
      </c>
      <c r="Q214" s="11">
        <f t="shared" si="49"/>
        <v>704.20365113000003</v>
      </c>
      <c r="R214" s="11">
        <f t="shared" si="49"/>
        <v>649.02636740000003</v>
      </c>
      <c r="S214" s="11">
        <f t="shared" si="49"/>
        <v>644.41324010000005</v>
      </c>
      <c r="T214" s="11">
        <f t="shared" si="48"/>
        <v>581.37458695999999</v>
      </c>
      <c r="U214" s="12" cm="1">
        <f t="array" ref="U214">quota_mese*SUMPRODUCT(1/C214:T214)</f>
        <v>182.42459348584313</v>
      </c>
      <c r="V214" s="13">
        <f t="shared" si="47"/>
        <v>106057.02268917796</v>
      </c>
      <c r="W214" s="14">
        <f t="shared" si="43"/>
        <v>-0.29295318207214693</v>
      </c>
      <c r="X214" s="13">
        <f t="shared" si="44"/>
        <v>80988.802905469245</v>
      </c>
      <c r="Y214" s="14">
        <f t="shared" si="45"/>
        <v>-0.46007464729687175</v>
      </c>
      <c r="Z214" s="6" t="str">
        <f t="shared" si="46"/>
        <v>Il PAC conviene</v>
      </c>
    </row>
    <row r="215" spans="1:26" x14ac:dyDescent="0.25">
      <c r="A215" s="7">
        <v>39386</v>
      </c>
      <c r="B215" s="8">
        <v>1072.45795512</v>
      </c>
      <c r="C215" s="11">
        <f t="shared" si="42"/>
        <v>1072.45795512</v>
      </c>
      <c r="D215" s="11">
        <f t="shared" si="49"/>
        <v>1003.41441797</v>
      </c>
      <c r="E215" s="11">
        <f t="shared" si="49"/>
        <v>997.45940466000002</v>
      </c>
      <c r="F215" s="11">
        <f t="shared" si="49"/>
        <v>927.06796006000002</v>
      </c>
      <c r="G215" s="11">
        <f t="shared" si="49"/>
        <v>877.31918487999997</v>
      </c>
      <c r="H215" s="11">
        <f t="shared" si="49"/>
        <v>836.51654529999996</v>
      </c>
      <c r="I215" s="11">
        <f t="shared" si="49"/>
        <v>891.6280299</v>
      </c>
      <c r="J215" s="11">
        <f t="shared" si="49"/>
        <v>903.00491005000003</v>
      </c>
      <c r="K215" s="11">
        <f t="shared" si="49"/>
        <v>811.97665280000001</v>
      </c>
      <c r="L215" s="11">
        <f t="shared" si="49"/>
        <v>811.85061595000002</v>
      </c>
      <c r="M215" s="11">
        <f t="shared" si="49"/>
        <v>870.60058015000004</v>
      </c>
      <c r="N215" s="11">
        <f t="shared" si="49"/>
        <v>815.46527228000002</v>
      </c>
      <c r="O215" s="11">
        <f t="shared" si="49"/>
        <v>759.38700500000004</v>
      </c>
      <c r="P215" s="11">
        <f t="shared" si="49"/>
        <v>704.20365113000003</v>
      </c>
      <c r="Q215" s="11">
        <f t="shared" si="49"/>
        <v>649.02636740000003</v>
      </c>
      <c r="R215" s="11">
        <f t="shared" si="49"/>
        <v>644.41324010000005</v>
      </c>
      <c r="S215" s="11">
        <f t="shared" si="49"/>
        <v>581.37458695999999</v>
      </c>
      <c r="T215" s="11">
        <f t="shared" si="48"/>
        <v>599.54162322000002</v>
      </c>
      <c r="U215" s="12" cm="1">
        <f t="array" ref="U215">quota_mese*SUMPRODUCT(1/C215:T215)</f>
        <v>188.58489463481666</v>
      </c>
      <c r="V215" s="13">
        <f t="shared" si="47"/>
        <v>113064.49384413066</v>
      </c>
      <c r="W215" s="14">
        <f t="shared" si="43"/>
        <v>-0.24623670770579564</v>
      </c>
      <c r="X215" s="13">
        <f t="shared" si="44"/>
        <v>83855.262626997239</v>
      </c>
      <c r="Y215" s="14">
        <f t="shared" si="45"/>
        <v>-0.4409649158200184</v>
      </c>
      <c r="Z215" s="6" t="str">
        <f t="shared" si="46"/>
        <v>Il PAC conviene</v>
      </c>
    </row>
    <row r="216" spans="1:26" x14ac:dyDescent="0.25">
      <c r="A216" s="7">
        <v>39416</v>
      </c>
      <c r="B216" s="8">
        <v>1003.41441797</v>
      </c>
      <c r="C216" s="11">
        <f t="shared" si="42"/>
        <v>1003.41441797</v>
      </c>
      <c r="D216" s="11">
        <f t="shared" si="49"/>
        <v>997.45940466000002</v>
      </c>
      <c r="E216" s="11">
        <f t="shared" si="49"/>
        <v>927.06796006000002</v>
      </c>
      <c r="F216" s="11">
        <f t="shared" si="49"/>
        <v>877.31918487999997</v>
      </c>
      <c r="G216" s="11">
        <f t="shared" si="49"/>
        <v>836.51654529999996</v>
      </c>
      <c r="H216" s="11">
        <f t="shared" si="49"/>
        <v>891.6280299</v>
      </c>
      <c r="I216" s="11">
        <f t="shared" si="49"/>
        <v>903.00491005000003</v>
      </c>
      <c r="J216" s="11">
        <f t="shared" si="49"/>
        <v>811.97665280000001</v>
      </c>
      <c r="K216" s="11">
        <f t="shared" si="49"/>
        <v>811.85061595000002</v>
      </c>
      <c r="L216" s="11">
        <f t="shared" si="49"/>
        <v>870.60058015000004</v>
      </c>
      <c r="M216" s="11">
        <f t="shared" si="49"/>
        <v>815.46527228000002</v>
      </c>
      <c r="N216" s="11">
        <f t="shared" si="49"/>
        <v>759.38700500000004</v>
      </c>
      <c r="O216" s="11">
        <f t="shared" si="49"/>
        <v>704.20365113000003</v>
      </c>
      <c r="P216" s="11">
        <f t="shared" si="49"/>
        <v>649.02636740000003</v>
      </c>
      <c r="Q216" s="11">
        <f t="shared" si="49"/>
        <v>644.41324010000005</v>
      </c>
      <c r="R216" s="11">
        <f t="shared" si="49"/>
        <v>581.37458695999999</v>
      </c>
      <c r="S216" s="11">
        <f t="shared" si="49"/>
        <v>599.54162322000002</v>
      </c>
      <c r="T216" s="11">
        <f t="shared" si="48"/>
        <v>657.48399223000001</v>
      </c>
      <c r="U216" s="12" cm="1">
        <f t="array" ref="U216">quota_mese*SUMPRODUCT(1/C216:T216)</f>
        <v>193.48916205772309</v>
      </c>
      <c r="V216" s="13">
        <f t="shared" si="47"/>
        <v>127216.02672294922</v>
      </c>
      <c r="W216" s="14">
        <f t="shared" si="43"/>
        <v>-0.15189315518033852</v>
      </c>
      <c r="X216" s="13">
        <f t="shared" si="44"/>
        <v>98287.00591528535</v>
      </c>
      <c r="Y216" s="14">
        <f t="shared" si="45"/>
        <v>-0.34475329389809761</v>
      </c>
      <c r="Z216" s="6" t="str">
        <f t="shared" si="46"/>
        <v>Il PAC conviene</v>
      </c>
    </row>
    <row r="217" spans="1:26" x14ac:dyDescent="0.25">
      <c r="A217" s="7">
        <v>39447</v>
      </c>
      <c r="B217" s="8">
        <v>997.45940466000002</v>
      </c>
      <c r="C217" s="11">
        <f t="shared" si="42"/>
        <v>997.45940466000002</v>
      </c>
      <c r="D217" s="11">
        <f t="shared" si="49"/>
        <v>927.06796006000002</v>
      </c>
      <c r="E217" s="11">
        <f t="shared" si="49"/>
        <v>877.31918487999997</v>
      </c>
      <c r="F217" s="11">
        <f t="shared" si="49"/>
        <v>836.51654529999996</v>
      </c>
      <c r="G217" s="11">
        <f t="shared" si="49"/>
        <v>891.6280299</v>
      </c>
      <c r="H217" s="11">
        <f t="shared" si="49"/>
        <v>903.00491005000003</v>
      </c>
      <c r="I217" s="11">
        <f t="shared" si="49"/>
        <v>811.97665280000001</v>
      </c>
      <c r="J217" s="11">
        <f t="shared" si="49"/>
        <v>811.85061595000002</v>
      </c>
      <c r="K217" s="11">
        <f t="shared" si="49"/>
        <v>870.60058015000004</v>
      </c>
      <c r="L217" s="11">
        <f t="shared" si="49"/>
        <v>815.46527228000002</v>
      </c>
      <c r="M217" s="11">
        <f t="shared" si="49"/>
        <v>759.38700500000004</v>
      </c>
      <c r="N217" s="11">
        <f t="shared" si="49"/>
        <v>704.20365113000003</v>
      </c>
      <c r="O217" s="11">
        <f t="shared" si="49"/>
        <v>649.02636740000003</v>
      </c>
      <c r="P217" s="11">
        <f t="shared" si="49"/>
        <v>644.41324010000005</v>
      </c>
      <c r="Q217" s="11">
        <f t="shared" si="49"/>
        <v>581.37458695999999</v>
      </c>
      <c r="R217" s="11">
        <f t="shared" si="49"/>
        <v>599.54162322000002</v>
      </c>
      <c r="S217" s="11">
        <f t="shared" si="49"/>
        <v>657.48399223000001</v>
      </c>
      <c r="T217" s="11">
        <f t="shared" si="48"/>
        <v>651.96482744000002</v>
      </c>
      <c r="U217" s="12" cm="1">
        <f t="array" ref="U217">quota_mese*SUMPRODUCT(1/C217:T217)</f>
        <v>197.9660610065618</v>
      </c>
      <c r="V217" s="13">
        <f t="shared" si="47"/>
        <v>129066.90880311959</v>
      </c>
      <c r="W217" s="14">
        <f t="shared" si="43"/>
        <v>-0.13955394131253607</v>
      </c>
      <c r="X217" s="13">
        <f t="shared" si="44"/>
        <v>98043.813772385955</v>
      </c>
      <c r="Y217" s="14">
        <f t="shared" si="45"/>
        <v>-0.34637457485076029</v>
      </c>
      <c r="Z217" s="6" t="str">
        <f t="shared" si="46"/>
        <v>Il PAC conviene</v>
      </c>
    </row>
    <row r="218" spans="1:26" x14ac:dyDescent="0.25">
      <c r="A218" s="7">
        <v>39478</v>
      </c>
      <c r="B218" s="8">
        <v>927.06796006000002</v>
      </c>
      <c r="C218" s="11">
        <f t="shared" si="42"/>
        <v>927.06796006000002</v>
      </c>
      <c r="D218" s="11">
        <f t="shared" si="49"/>
        <v>877.31918487999997</v>
      </c>
      <c r="E218" s="11">
        <f t="shared" si="49"/>
        <v>836.51654529999996</v>
      </c>
      <c r="F218" s="11">
        <f t="shared" si="49"/>
        <v>891.6280299</v>
      </c>
      <c r="G218" s="11">
        <f t="shared" si="49"/>
        <v>903.00491005000003</v>
      </c>
      <c r="H218" s="11">
        <f t="shared" si="49"/>
        <v>811.97665280000001</v>
      </c>
      <c r="I218" s="11">
        <f t="shared" si="49"/>
        <v>811.85061595000002</v>
      </c>
      <c r="J218" s="11">
        <f t="shared" si="49"/>
        <v>870.60058015000004</v>
      </c>
      <c r="K218" s="11">
        <f t="shared" si="49"/>
        <v>815.46527228000002</v>
      </c>
      <c r="L218" s="11">
        <f t="shared" si="49"/>
        <v>759.38700500000004</v>
      </c>
      <c r="M218" s="11">
        <f t="shared" si="49"/>
        <v>704.20365113000003</v>
      </c>
      <c r="N218" s="11">
        <f t="shared" si="49"/>
        <v>649.02636740000003</v>
      </c>
      <c r="O218" s="11">
        <f t="shared" si="49"/>
        <v>644.41324010000005</v>
      </c>
      <c r="P218" s="11">
        <f t="shared" si="49"/>
        <v>581.37458695999999</v>
      </c>
      <c r="Q218" s="11">
        <f t="shared" si="49"/>
        <v>599.54162322000002</v>
      </c>
      <c r="R218" s="11">
        <f t="shared" si="49"/>
        <v>657.48399223000001</v>
      </c>
      <c r="S218" s="11">
        <f t="shared" si="49"/>
        <v>651.96482744000002</v>
      </c>
      <c r="T218" s="11">
        <f t="shared" si="48"/>
        <v>650.43159157000002</v>
      </c>
      <c r="U218" s="12" cm="1">
        <f t="array" ref="U218">quota_mese*SUMPRODUCT(1/C218:T218)</f>
        <v>202.42350793466682</v>
      </c>
      <c r="V218" s="13">
        <f t="shared" si="47"/>
        <v>131662.64443712786</v>
      </c>
      <c r="W218" s="14">
        <f t="shared" si="43"/>
        <v>-0.12224903708581425</v>
      </c>
      <c r="X218" s="13">
        <f t="shared" si="44"/>
        <v>105240.11500643987</v>
      </c>
      <c r="Y218" s="14">
        <f t="shared" si="45"/>
        <v>-0.29839923329040086</v>
      </c>
      <c r="Z218" s="6" t="str">
        <f t="shared" si="46"/>
        <v>Il PAC conviene</v>
      </c>
    </row>
    <row r="219" spans="1:26" x14ac:dyDescent="0.25">
      <c r="A219" s="7">
        <v>39507</v>
      </c>
      <c r="B219" s="8">
        <v>877.31918487999997</v>
      </c>
      <c r="C219" s="11">
        <f t="shared" si="42"/>
        <v>877.31918487999997</v>
      </c>
      <c r="D219" s="11">
        <f t="shared" si="49"/>
        <v>836.51654529999996</v>
      </c>
      <c r="E219" s="11">
        <f t="shared" si="49"/>
        <v>891.6280299</v>
      </c>
      <c r="F219" s="11">
        <f t="shared" si="49"/>
        <v>903.00491005000003</v>
      </c>
      <c r="G219" s="11">
        <f t="shared" si="49"/>
        <v>811.97665280000001</v>
      </c>
      <c r="H219" s="11">
        <f t="shared" si="49"/>
        <v>811.85061595000002</v>
      </c>
      <c r="I219" s="11">
        <f t="shared" si="49"/>
        <v>870.60058015000004</v>
      </c>
      <c r="J219" s="11">
        <f t="shared" si="49"/>
        <v>815.46527228000002</v>
      </c>
      <c r="K219" s="11">
        <f t="shared" si="49"/>
        <v>759.38700500000004</v>
      </c>
      <c r="L219" s="11">
        <f t="shared" si="49"/>
        <v>704.20365113000003</v>
      </c>
      <c r="M219" s="11">
        <f t="shared" si="49"/>
        <v>649.02636740000003</v>
      </c>
      <c r="N219" s="11">
        <f t="shared" si="49"/>
        <v>644.41324010000005</v>
      </c>
      <c r="O219" s="11">
        <f t="shared" si="49"/>
        <v>581.37458695999999</v>
      </c>
      <c r="P219" s="11">
        <f t="shared" si="49"/>
        <v>599.54162322000002</v>
      </c>
      <c r="Q219" s="11">
        <f t="shared" si="49"/>
        <v>657.48399223000001</v>
      </c>
      <c r="R219" s="11">
        <f t="shared" si="49"/>
        <v>651.96482744000002</v>
      </c>
      <c r="S219" s="11">
        <f t="shared" si="49"/>
        <v>650.43159157000002</v>
      </c>
      <c r="T219" s="11">
        <f t="shared" si="48"/>
        <v>698.45803933000002</v>
      </c>
      <c r="U219" s="12" cm="1">
        <f t="array" ref="U219">quota_mese*SUMPRODUCT(1/C219:T219)</f>
        <v>205.3656384509714</v>
      </c>
      <c r="V219" s="13">
        <f t="shared" si="47"/>
        <v>143439.28117821916</v>
      </c>
      <c r="W219" s="14">
        <f t="shared" si="43"/>
        <v>-4.3738125478538947E-2</v>
      </c>
      <c r="X219" s="13">
        <f t="shared" si="44"/>
        <v>119419.14380207051</v>
      </c>
      <c r="Y219" s="14">
        <f t="shared" si="45"/>
        <v>-0.20387237465286323</v>
      </c>
      <c r="Z219" s="6" t="str">
        <f t="shared" si="46"/>
        <v>Il PAC conviene</v>
      </c>
    </row>
    <row r="220" spans="1:26" x14ac:dyDescent="0.25">
      <c r="A220" s="7">
        <v>39538</v>
      </c>
      <c r="B220" s="8">
        <v>836.51654529999996</v>
      </c>
      <c r="C220" s="11">
        <f t="shared" si="42"/>
        <v>836.51654529999996</v>
      </c>
      <c r="D220" s="11">
        <f t="shared" si="49"/>
        <v>891.6280299</v>
      </c>
      <c r="E220" s="11">
        <f t="shared" si="49"/>
        <v>903.00491005000003</v>
      </c>
      <c r="F220" s="11">
        <f t="shared" si="49"/>
        <v>811.97665280000001</v>
      </c>
      <c r="G220" s="11">
        <f t="shared" si="49"/>
        <v>811.85061595000002</v>
      </c>
      <c r="H220" s="11">
        <f t="shared" si="49"/>
        <v>870.60058015000004</v>
      </c>
      <c r="I220" s="11">
        <f t="shared" si="49"/>
        <v>815.46527228000002</v>
      </c>
      <c r="J220" s="11">
        <f t="shared" si="49"/>
        <v>759.38700500000004</v>
      </c>
      <c r="K220" s="11">
        <f t="shared" si="49"/>
        <v>704.20365113000003</v>
      </c>
      <c r="L220" s="11">
        <f t="shared" si="49"/>
        <v>649.02636740000003</v>
      </c>
      <c r="M220" s="11">
        <f t="shared" si="49"/>
        <v>644.41324010000005</v>
      </c>
      <c r="N220" s="11">
        <f t="shared" si="49"/>
        <v>581.37458695999999</v>
      </c>
      <c r="O220" s="11">
        <f t="shared" si="49"/>
        <v>599.54162322000002</v>
      </c>
      <c r="P220" s="11">
        <f t="shared" si="49"/>
        <v>657.48399223000001</v>
      </c>
      <c r="Q220" s="11">
        <f t="shared" si="49"/>
        <v>651.96482744000002</v>
      </c>
      <c r="R220" s="11">
        <f t="shared" si="49"/>
        <v>650.43159157000002</v>
      </c>
      <c r="S220" s="11">
        <f t="shared" si="49"/>
        <v>698.45803933000002</v>
      </c>
      <c r="T220" s="11">
        <f t="shared" si="48"/>
        <v>715.12051654000004</v>
      </c>
      <c r="U220" s="12" cm="1">
        <f t="array" ref="U220">quota_mese*SUMPRODUCT(1/C220:T220)</f>
        <v>207.52005250685002</v>
      </c>
      <c r="V220" s="13">
        <f t="shared" si="47"/>
        <v>148401.84714110653</v>
      </c>
      <c r="W220" s="14">
        <f t="shared" si="43"/>
        <v>-1.0654352392623134E-2</v>
      </c>
      <c r="X220" s="13">
        <f t="shared" si="44"/>
        <v>128231.86592505526</v>
      </c>
      <c r="Y220" s="14">
        <f t="shared" si="45"/>
        <v>-0.14512089383296489</v>
      </c>
      <c r="Z220" s="6" t="str">
        <f t="shared" si="46"/>
        <v>Il PAC conviene</v>
      </c>
    </row>
    <row r="221" spans="1:26" x14ac:dyDescent="0.25">
      <c r="A221" s="7">
        <v>39568</v>
      </c>
      <c r="B221" s="8">
        <v>891.6280299</v>
      </c>
      <c r="C221" s="11">
        <f t="shared" si="42"/>
        <v>891.6280299</v>
      </c>
      <c r="D221" s="11">
        <f t="shared" si="49"/>
        <v>903.00491005000003</v>
      </c>
      <c r="E221" s="11">
        <f t="shared" si="49"/>
        <v>811.97665280000001</v>
      </c>
      <c r="F221" s="11">
        <f t="shared" si="49"/>
        <v>811.85061595000002</v>
      </c>
      <c r="G221" s="11">
        <f t="shared" si="49"/>
        <v>870.60058015000004</v>
      </c>
      <c r="H221" s="11">
        <f t="shared" si="49"/>
        <v>815.46527228000002</v>
      </c>
      <c r="I221" s="11">
        <f t="shared" si="49"/>
        <v>759.38700500000004</v>
      </c>
      <c r="J221" s="11">
        <f t="shared" si="49"/>
        <v>704.20365113000003</v>
      </c>
      <c r="K221" s="11">
        <f t="shared" si="49"/>
        <v>649.02636740000003</v>
      </c>
      <c r="L221" s="11">
        <f t="shared" si="49"/>
        <v>644.41324010000005</v>
      </c>
      <c r="M221" s="11">
        <f t="shared" si="49"/>
        <v>581.37458695999999</v>
      </c>
      <c r="N221" s="11">
        <f t="shared" si="49"/>
        <v>599.54162322000002</v>
      </c>
      <c r="O221" s="11">
        <f t="shared" si="49"/>
        <v>657.48399223000001</v>
      </c>
      <c r="P221" s="11">
        <f t="shared" si="49"/>
        <v>651.96482744000002</v>
      </c>
      <c r="Q221" s="11">
        <f t="shared" si="49"/>
        <v>650.43159157000002</v>
      </c>
      <c r="R221" s="11">
        <f t="shared" si="49"/>
        <v>698.45803933000002</v>
      </c>
      <c r="S221" s="11">
        <f t="shared" si="49"/>
        <v>715.12051654000004</v>
      </c>
      <c r="T221" s="11">
        <f t="shared" si="48"/>
        <v>721.90122326000005</v>
      </c>
      <c r="U221" s="12" cm="1">
        <f t="array" ref="U221">quota_mese*SUMPRODUCT(1/C221:T221)</f>
        <v>209.1016978974466</v>
      </c>
      <c r="V221" s="13">
        <f t="shared" si="47"/>
        <v>150950.77149790968</v>
      </c>
      <c r="W221" s="14">
        <f t="shared" si="43"/>
        <v>6.3384766527312397E-3</v>
      </c>
      <c r="X221" s="13">
        <f t="shared" si="44"/>
        <v>121446.58967388526</v>
      </c>
      <c r="Y221" s="14">
        <f t="shared" si="45"/>
        <v>-0.19035606884076495</v>
      </c>
      <c r="Z221" s="6" t="str">
        <f t="shared" si="46"/>
        <v>Il PAC conviene</v>
      </c>
    </row>
    <row r="222" spans="1:26" x14ac:dyDescent="0.25">
      <c r="A222" s="7">
        <v>39598</v>
      </c>
      <c r="B222" s="8">
        <v>903.00491005000003</v>
      </c>
      <c r="C222" s="11">
        <f t="shared" si="42"/>
        <v>903.00491005000003</v>
      </c>
      <c r="D222" s="11">
        <f t="shared" si="49"/>
        <v>811.97665280000001</v>
      </c>
      <c r="E222" s="11">
        <f t="shared" si="49"/>
        <v>811.85061595000002</v>
      </c>
      <c r="F222" s="11">
        <f t="shared" si="49"/>
        <v>870.60058015000004</v>
      </c>
      <c r="G222" s="11">
        <f t="shared" si="49"/>
        <v>815.46527228000002</v>
      </c>
      <c r="H222" s="11">
        <f t="shared" si="49"/>
        <v>759.38700500000004</v>
      </c>
      <c r="I222" s="11">
        <f t="shared" si="49"/>
        <v>704.20365113000003</v>
      </c>
      <c r="J222" s="11">
        <f t="shared" si="49"/>
        <v>649.02636740000003</v>
      </c>
      <c r="K222" s="11">
        <f t="shared" si="49"/>
        <v>644.41324010000005</v>
      </c>
      <c r="L222" s="11">
        <f t="shared" si="49"/>
        <v>581.37458695999999</v>
      </c>
      <c r="M222" s="11">
        <f t="shared" si="49"/>
        <v>599.54162322000002</v>
      </c>
      <c r="N222" s="11">
        <f t="shared" si="49"/>
        <v>657.48399223000001</v>
      </c>
      <c r="O222" s="11">
        <f t="shared" si="49"/>
        <v>651.96482744000002</v>
      </c>
      <c r="P222" s="11">
        <f t="shared" si="49"/>
        <v>650.43159157000002</v>
      </c>
      <c r="Q222" s="11">
        <f t="shared" si="49"/>
        <v>698.45803933000002</v>
      </c>
      <c r="R222" s="11">
        <f t="shared" si="49"/>
        <v>715.12051654000004</v>
      </c>
      <c r="S222" s="11">
        <f t="shared" si="49"/>
        <v>721.90122326000005</v>
      </c>
      <c r="T222" s="11">
        <f t="shared" si="48"/>
        <v>700.12834298999996</v>
      </c>
      <c r="U222" s="12" cm="1">
        <f t="array" ref="U222">quota_mese*SUMPRODUCT(1/C222:T222)</f>
        <v>211.65807812616447</v>
      </c>
      <c r="V222" s="13">
        <f t="shared" si="47"/>
        <v>148187.81951891948</v>
      </c>
      <c r="W222" s="14">
        <f t="shared" si="43"/>
        <v>-1.2081203207203406E-2</v>
      </c>
      <c r="X222" s="13">
        <f t="shared" si="44"/>
        <v>116299.75682267886</v>
      </c>
      <c r="Y222" s="14">
        <f t="shared" si="45"/>
        <v>-0.22466828784880766</v>
      </c>
      <c r="Z222" s="6" t="str">
        <f t="shared" si="46"/>
        <v>Il PAC conviene</v>
      </c>
    </row>
    <row r="223" spans="1:26" x14ac:dyDescent="0.25">
      <c r="A223" s="7">
        <v>39629</v>
      </c>
      <c r="B223" s="8">
        <v>811.97665280000001</v>
      </c>
      <c r="C223" s="11">
        <f t="shared" si="42"/>
        <v>811.97665280000001</v>
      </c>
      <c r="D223" s="11">
        <f t="shared" si="49"/>
        <v>811.85061595000002</v>
      </c>
      <c r="E223" s="11">
        <f t="shared" si="49"/>
        <v>870.60058015000004</v>
      </c>
      <c r="F223" s="11">
        <f t="shared" si="49"/>
        <v>815.46527228000002</v>
      </c>
      <c r="G223" s="11">
        <f t="shared" si="49"/>
        <v>759.38700500000004</v>
      </c>
      <c r="H223" s="11">
        <f t="shared" si="49"/>
        <v>704.20365113000003</v>
      </c>
      <c r="I223" s="11">
        <f t="shared" si="49"/>
        <v>649.02636740000003</v>
      </c>
      <c r="J223" s="11">
        <f t="shared" si="49"/>
        <v>644.41324010000005</v>
      </c>
      <c r="K223" s="11">
        <f t="shared" si="49"/>
        <v>581.37458695999999</v>
      </c>
      <c r="L223" s="11">
        <f t="shared" si="49"/>
        <v>599.54162322000002</v>
      </c>
      <c r="M223" s="11">
        <f t="shared" si="49"/>
        <v>657.48399223000001</v>
      </c>
      <c r="N223" s="11">
        <f t="shared" si="49"/>
        <v>651.96482744000002</v>
      </c>
      <c r="O223" s="11">
        <f t="shared" si="49"/>
        <v>650.43159157000002</v>
      </c>
      <c r="P223" s="11">
        <f t="shared" si="49"/>
        <v>698.45803933000002</v>
      </c>
      <c r="Q223" s="11">
        <f t="shared" si="49"/>
        <v>715.12051654000004</v>
      </c>
      <c r="R223" s="11">
        <f t="shared" si="49"/>
        <v>721.90122326000005</v>
      </c>
      <c r="S223" s="11">
        <f t="shared" si="49"/>
        <v>700.12834298999996</v>
      </c>
      <c r="T223" s="11">
        <f t="shared" si="48"/>
        <v>729.30174125999997</v>
      </c>
      <c r="U223" s="12" cm="1">
        <f t="array" ref="U223">quota_mese*SUMPRODUCT(1/C223:T223)</f>
        <v>213.85608543830429</v>
      </c>
      <c r="V223" s="13">
        <f t="shared" si="47"/>
        <v>155965.61548920264</v>
      </c>
      <c r="W223" s="14">
        <f t="shared" si="43"/>
        <v>3.9770769928017646E-2</v>
      </c>
      <c r="X223" s="13">
        <f t="shared" si="44"/>
        <v>134727.10183447285</v>
      </c>
      <c r="Y223" s="14">
        <f t="shared" si="45"/>
        <v>-0.10181932110351433</v>
      </c>
      <c r="Z223" s="6" t="str">
        <f t="shared" si="46"/>
        <v>Il PAC conviene</v>
      </c>
    </row>
    <row r="224" spans="1:26" x14ac:dyDescent="0.25">
      <c r="A224" s="7">
        <v>39660</v>
      </c>
      <c r="B224" s="8">
        <v>811.85061595000002</v>
      </c>
      <c r="C224" s="11">
        <f t="shared" si="42"/>
        <v>811.85061595000002</v>
      </c>
      <c r="D224" s="11">
        <f t="shared" si="49"/>
        <v>870.60058015000004</v>
      </c>
      <c r="E224" s="11">
        <f t="shared" si="49"/>
        <v>815.46527228000002</v>
      </c>
      <c r="F224" s="11">
        <f t="shared" si="49"/>
        <v>759.38700500000004</v>
      </c>
      <c r="G224" s="11">
        <f t="shared" si="49"/>
        <v>704.20365113000003</v>
      </c>
      <c r="H224" s="11">
        <f t="shared" si="49"/>
        <v>649.02636740000003</v>
      </c>
      <c r="I224" s="11">
        <f t="shared" si="49"/>
        <v>644.41324010000005</v>
      </c>
      <c r="J224" s="11">
        <f t="shared" si="49"/>
        <v>581.37458695999999</v>
      </c>
      <c r="K224" s="11">
        <f t="shared" si="49"/>
        <v>599.54162322000002</v>
      </c>
      <c r="L224" s="11">
        <f t="shared" si="49"/>
        <v>657.48399223000001</v>
      </c>
      <c r="M224" s="11">
        <f t="shared" si="49"/>
        <v>651.96482744000002</v>
      </c>
      <c r="N224" s="11">
        <f t="shared" si="49"/>
        <v>650.43159157000002</v>
      </c>
      <c r="O224" s="11">
        <f t="shared" si="49"/>
        <v>698.45803933000002</v>
      </c>
      <c r="P224" s="11">
        <f t="shared" si="49"/>
        <v>715.12051654000004</v>
      </c>
      <c r="Q224" s="11">
        <f t="shared" si="49"/>
        <v>721.90122326000005</v>
      </c>
      <c r="R224" s="11">
        <f t="shared" si="49"/>
        <v>700.12834298999996</v>
      </c>
      <c r="S224" s="11">
        <f t="shared" ref="S224:T239" si="50">R225</f>
        <v>729.30174125999997</v>
      </c>
      <c r="T224" s="11">
        <f t="shared" si="50"/>
        <v>774.05245801000001</v>
      </c>
      <c r="U224" s="12" cm="1">
        <f t="array" ref="U224">quota_mese*SUMPRODUCT(1/C224:T224)</f>
        <v>214.35891544493467</v>
      </c>
      <c r="V224" s="13">
        <f t="shared" si="47"/>
        <v>165925.04539650943</v>
      </c>
      <c r="W224" s="14">
        <f t="shared" si="43"/>
        <v>0.10616696931006286</v>
      </c>
      <c r="X224" s="13">
        <f t="shared" si="44"/>
        <v>143016.29686593823</v>
      </c>
      <c r="Y224" s="14">
        <f t="shared" si="45"/>
        <v>-4.6558020893745167E-2</v>
      </c>
      <c r="Z224" s="6" t="str">
        <f t="shared" si="46"/>
        <v>Il PAC conviene</v>
      </c>
    </row>
    <row r="225" spans="1:26" x14ac:dyDescent="0.25">
      <c r="A225" s="7">
        <v>39689</v>
      </c>
      <c r="B225" s="8">
        <v>870.60058015000004</v>
      </c>
      <c r="C225" s="11">
        <f t="shared" si="42"/>
        <v>870.60058015000004</v>
      </c>
      <c r="D225" s="11">
        <f t="shared" ref="D225:S240" si="51">C226</f>
        <v>815.46527228000002</v>
      </c>
      <c r="E225" s="11">
        <f t="shared" si="51"/>
        <v>759.38700500000004</v>
      </c>
      <c r="F225" s="11">
        <f t="shared" si="51"/>
        <v>704.20365113000003</v>
      </c>
      <c r="G225" s="11">
        <f t="shared" si="51"/>
        <v>649.02636740000003</v>
      </c>
      <c r="H225" s="11">
        <f t="shared" si="51"/>
        <v>644.41324010000005</v>
      </c>
      <c r="I225" s="11">
        <f t="shared" si="51"/>
        <v>581.37458695999999</v>
      </c>
      <c r="J225" s="11">
        <f t="shared" si="51"/>
        <v>599.54162322000002</v>
      </c>
      <c r="K225" s="11">
        <f t="shared" si="51"/>
        <v>657.48399223000001</v>
      </c>
      <c r="L225" s="11">
        <f t="shared" si="51"/>
        <v>651.96482744000002</v>
      </c>
      <c r="M225" s="11">
        <f t="shared" si="51"/>
        <v>650.43159157000002</v>
      </c>
      <c r="N225" s="11">
        <f t="shared" si="51"/>
        <v>698.45803933000002</v>
      </c>
      <c r="O225" s="11">
        <f t="shared" si="51"/>
        <v>715.12051654000004</v>
      </c>
      <c r="P225" s="11">
        <f t="shared" si="51"/>
        <v>721.90122326000005</v>
      </c>
      <c r="Q225" s="11">
        <f t="shared" si="51"/>
        <v>700.12834298999996</v>
      </c>
      <c r="R225" s="11">
        <f t="shared" si="51"/>
        <v>729.30174125999997</v>
      </c>
      <c r="S225" s="11">
        <f t="shared" si="51"/>
        <v>774.05245801000001</v>
      </c>
      <c r="T225" s="11">
        <f t="shared" si="50"/>
        <v>768.91736584</v>
      </c>
      <c r="U225" s="12" cm="1">
        <f t="array" ref="U225">quota_mese*SUMPRODUCT(1/C225:T225)</f>
        <v>214.93205017547811</v>
      </c>
      <c r="V225" s="13">
        <f t="shared" si="47"/>
        <v>165264.98585551934</v>
      </c>
      <c r="W225" s="14">
        <f t="shared" si="43"/>
        <v>0.10176657237012887</v>
      </c>
      <c r="X225" s="13">
        <f t="shared" si="44"/>
        <v>132480.50541860185</v>
      </c>
      <c r="Y225" s="14">
        <f t="shared" si="45"/>
        <v>-0.11679663054265432</v>
      </c>
      <c r="Z225" s="6" t="str">
        <f t="shared" si="46"/>
        <v>Il PAC conviene</v>
      </c>
    </row>
    <row r="226" spans="1:26" x14ac:dyDescent="0.25">
      <c r="A226" s="7">
        <v>39721</v>
      </c>
      <c r="B226" s="8">
        <v>815.46527228000002</v>
      </c>
      <c r="C226" s="11">
        <f t="shared" si="42"/>
        <v>815.46527228000002</v>
      </c>
      <c r="D226" s="11">
        <f t="shared" si="51"/>
        <v>759.38700500000004</v>
      </c>
      <c r="E226" s="11">
        <f t="shared" si="51"/>
        <v>704.20365113000003</v>
      </c>
      <c r="F226" s="11">
        <f t="shared" si="51"/>
        <v>649.02636740000003</v>
      </c>
      <c r="G226" s="11">
        <f t="shared" si="51"/>
        <v>644.41324010000005</v>
      </c>
      <c r="H226" s="11">
        <f t="shared" si="51"/>
        <v>581.37458695999999</v>
      </c>
      <c r="I226" s="11">
        <f t="shared" si="51"/>
        <v>599.54162322000002</v>
      </c>
      <c r="J226" s="11">
        <f t="shared" si="51"/>
        <v>657.48399223000001</v>
      </c>
      <c r="K226" s="11">
        <f t="shared" si="51"/>
        <v>651.96482744000002</v>
      </c>
      <c r="L226" s="11">
        <f t="shared" si="51"/>
        <v>650.43159157000002</v>
      </c>
      <c r="M226" s="11">
        <f t="shared" si="51"/>
        <v>698.45803933000002</v>
      </c>
      <c r="N226" s="11">
        <f t="shared" si="51"/>
        <v>715.12051654000004</v>
      </c>
      <c r="O226" s="11">
        <f t="shared" si="51"/>
        <v>721.90122326000005</v>
      </c>
      <c r="P226" s="11">
        <f t="shared" si="51"/>
        <v>700.12834298999996</v>
      </c>
      <c r="Q226" s="11">
        <f t="shared" si="51"/>
        <v>729.30174125999997</v>
      </c>
      <c r="R226" s="11">
        <f t="shared" si="51"/>
        <v>774.05245801000001</v>
      </c>
      <c r="S226" s="11">
        <f t="shared" si="51"/>
        <v>768.91736584</v>
      </c>
      <c r="T226" s="11">
        <f t="shared" si="50"/>
        <v>813.92040999000005</v>
      </c>
      <c r="U226" s="12" cm="1">
        <f t="array" ref="U226">quota_mese*SUMPRODUCT(1/C226:T226)</f>
        <v>215.59862515507089</v>
      </c>
      <c r="V226" s="13">
        <f t="shared" si="47"/>
        <v>175480.12137949563</v>
      </c>
      <c r="W226" s="14">
        <f t="shared" si="43"/>
        <v>0.16986747586330408</v>
      </c>
      <c r="X226" s="13">
        <f t="shared" si="44"/>
        <v>149715.83174492262</v>
      </c>
      <c r="Y226" s="14">
        <f t="shared" si="45"/>
        <v>-1.8944550338492183E-3</v>
      </c>
      <c r="Z226" s="6" t="str">
        <f t="shared" si="46"/>
        <v>Il PAC conviene</v>
      </c>
    </row>
    <row r="227" spans="1:26" x14ac:dyDescent="0.25">
      <c r="A227" s="7">
        <v>39752</v>
      </c>
      <c r="B227" s="8">
        <v>759.38700500000004</v>
      </c>
      <c r="C227" s="11">
        <f t="shared" si="42"/>
        <v>759.38700500000004</v>
      </c>
      <c r="D227" s="11">
        <f t="shared" si="51"/>
        <v>704.20365113000003</v>
      </c>
      <c r="E227" s="11">
        <f t="shared" si="51"/>
        <v>649.02636740000003</v>
      </c>
      <c r="F227" s="11">
        <f t="shared" si="51"/>
        <v>644.41324010000005</v>
      </c>
      <c r="G227" s="11">
        <f t="shared" si="51"/>
        <v>581.37458695999999</v>
      </c>
      <c r="H227" s="11">
        <f t="shared" si="51"/>
        <v>599.54162322000002</v>
      </c>
      <c r="I227" s="11">
        <f t="shared" si="51"/>
        <v>657.48399223000001</v>
      </c>
      <c r="J227" s="11">
        <f t="shared" si="51"/>
        <v>651.96482744000002</v>
      </c>
      <c r="K227" s="11">
        <f t="shared" si="51"/>
        <v>650.43159157000002</v>
      </c>
      <c r="L227" s="11">
        <f t="shared" si="51"/>
        <v>698.45803933000002</v>
      </c>
      <c r="M227" s="11">
        <f t="shared" si="51"/>
        <v>715.12051654000004</v>
      </c>
      <c r="N227" s="11">
        <f t="shared" si="51"/>
        <v>721.90122326000005</v>
      </c>
      <c r="O227" s="11">
        <f t="shared" si="51"/>
        <v>700.12834298999996</v>
      </c>
      <c r="P227" s="11">
        <f t="shared" si="51"/>
        <v>729.30174125999997</v>
      </c>
      <c r="Q227" s="11">
        <f t="shared" si="51"/>
        <v>774.05245801000001</v>
      </c>
      <c r="R227" s="11">
        <f t="shared" si="51"/>
        <v>768.91736584</v>
      </c>
      <c r="S227" s="11">
        <f t="shared" si="51"/>
        <v>813.92040999000005</v>
      </c>
      <c r="T227" s="11">
        <f t="shared" si="50"/>
        <v>867.59407603</v>
      </c>
      <c r="U227" s="12" cm="1">
        <f t="array" ref="U227">quota_mese*SUMPRODUCT(1/C227:T227)</f>
        <v>214.98461654084724</v>
      </c>
      <c r="V227" s="13">
        <f t="shared" si="47"/>
        <v>186519.37974842021</v>
      </c>
      <c r="W227" s="14">
        <f t="shared" si="43"/>
        <v>0.24346253165613474</v>
      </c>
      <c r="X227" s="13">
        <f t="shared" si="44"/>
        <v>171373.89835173698</v>
      </c>
      <c r="Y227" s="14">
        <f t="shared" si="45"/>
        <v>0.14249265567824643</v>
      </c>
      <c r="Z227" s="6" t="str">
        <f t="shared" si="46"/>
        <v>Il PAC conviene</v>
      </c>
    </row>
    <row r="228" spans="1:26" x14ac:dyDescent="0.25">
      <c r="A228" s="7">
        <v>39780</v>
      </c>
      <c r="B228" s="8">
        <v>704.20365113000003</v>
      </c>
      <c r="C228" s="11">
        <f t="shared" si="42"/>
        <v>704.20365113000003</v>
      </c>
      <c r="D228" s="11">
        <f t="shared" si="51"/>
        <v>649.02636740000003</v>
      </c>
      <c r="E228" s="11">
        <f t="shared" si="51"/>
        <v>644.41324010000005</v>
      </c>
      <c r="F228" s="11">
        <f t="shared" si="51"/>
        <v>581.37458695999999</v>
      </c>
      <c r="G228" s="11">
        <f t="shared" si="51"/>
        <v>599.54162322000002</v>
      </c>
      <c r="H228" s="11">
        <f t="shared" si="51"/>
        <v>657.48399223000001</v>
      </c>
      <c r="I228" s="11">
        <f t="shared" si="51"/>
        <v>651.96482744000002</v>
      </c>
      <c r="J228" s="11">
        <f t="shared" si="51"/>
        <v>650.43159157000002</v>
      </c>
      <c r="K228" s="11">
        <f t="shared" si="51"/>
        <v>698.45803933000002</v>
      </c>
      <c r="L228" s="11">
        <f t="shared" si="51"/>
        <v>715.12051654000004</v>
      </c>
      <c r="M228" s="11">
        <f t="shared" si="51"/>
        <v>721.90122326000005</v>
      </c>
      <c r="N228" s="11">
        <f t="shared" si="51"/>
        <v>700.12834298999996</v>
      </c>
      <c r="O228" s="11">
        <f t="shared" si="51"/>
        <v>729.30174125999997</v>
      </c>
      <c r="P228" s="11">
        <f t="shared" si="51"/>
        <v>774.05245801000001</v>
      </c>
      <c r="Q228" s="11">
        <f t="shared" si="51"/>
        <v>768.91736584</v>
      </c>
      <c r="R228" s="11">
        <f t="shared" si="51"/>
        <v>813.92040999000005</v>
      </c>
      <c r="S228" s="11">
        <f t="shared" si="51"/>
        <v>867.59407603</v>
      </c>
      <c r="T228" s="11">
        <f t="shared" si="50"/>
        <v>891.24291485000003</v>
      </c>
      <c r="U228" s="12" cm="1">
        <f t="array" ref="U228">quota_mese*SUMPRODUCT(1/C228:T228)</f>
        <v>213.36109108503641</v>
      </c>
      <c r="V228" s="13">
        <f t="shared" si="47"/>
        <v>190156.56073420419</v>
      </c>
      <c r="W228" s="14">
        <f t="shared" si="43"/>
        <v>0.26771040489469455</v>
      </c>
      <c r="X228" s="13">
        <f t="shared" si="44"/>
        <v>189840.59087592081</v>
      </c>
      <c r="Y228" s="14">
        <f t="shared" si="45"/>
        <v>0.26560393917280534</v>
      </c>
      <c r="Z228" s="6" t="str">
        <f t="shared" si="46"/>
        <v>In Linea</v>
      </c>
    </row>
    <row r="229" spans="1:26" x14ac:dyDescent="0.25">
      <c r="A229" s="7">
        <v>39813</v>
      </c>
      <c r="B229" s="8">
        <v>649.02636740000003</v>
      </c>
      <c r="C229" s="11">
        <f t="shared" si="42"/>
        <v>649.02636740000003</v>
      </c>
      <c r="D229" s="11">
        <f t="shared" si="51"/>
        <v>644.41324010000005</v>
      </c>
      <c r="E229" s="11">
        <f t="shared" si="51"/>
        <v>581.37458695999999</v>
      </c>
      <c r="F229" s="11">
        <f t="shared" si="51"/>
        <v>599.54162322000002</v>
      </c>
      <c r="G229" s="11">
        <f t="shared" si="51"/>
        <v>657.48399223000001</v>
      </c>
      <c r="H229" s="11">
        <f t="shared" si="51"/>
        <v>651.96482744000002</v>
      </c>
      <c r="I229" s="11">
        <f t="shared" si="51"/>
        <v>650.43159157000002</v>
      </c>
      <c r="J229" s="11">
        <f t="shared" si="51"/>
        <v>698.45803933000002</v>
      </c>
      <c r="K229" s="11">
        <f t="shared" si="51"/>
        <v>715.12051654000004</v>
      </c>
      <c r="L229" s="11">
        <f t="shared" si="51"/>
        <v>721.90122326000005</v>
      </c>
      <c r="M229" s="11">
        <f t="shared" si="51"/>
        <v>700.12834298999996</v>
      </c>
      <c r="N229" s="11">
        <f t="shared" si="51"/>
        <v>729.30174125999997</v>
      </c>
      <c r="O229" s="11">
        <f t="shared" si="51"/>
        <v>774.05245801000001</v>
      </c>
      <c r="P229" s="11">
        <f t="shared" si="51"/>
        <v>768.91736584</v>
      </c>
      <c r="Q229" s="11">
        <f t="shared" si="51"/>
        <v>813.92040999000005</v>
      </c>
      <c r="R229" s="11">
        <f t="shared" si="51"/>
        <v>867.59407603</v>
      </c>
      <c r="S229" s="11">
        <f t="shared" si="51"/>
        <v>891.24291485000003</v>
      </c>
      <c r="T229" s="11">
        <f t="shared" si="50"/>
        <v>879.69156486999998</v>
      </c>
      <c r="U229" s="12" cm="1">
        <f t="array" ref="U229">quota_mese*SUMPRODUCT(1/C229:T229)</f>
        <v>211.00041030142481</v>
      </c>
      <c r="V229" s="13">
        <f t="shared" si="47"/>
        <v>185615.28112627246</v>
      </c>
      <c r="W229" s="14">
        <f t="shared" si="43"/>
        <v>0.23743520750848313</v>
      </c>
      <c r="X229" s="13">
        <f t="shared" si="44"/>
        <v>203310.28346214458</v>
      </c>
      <c r="Y229" s="14">
        <f t="shared" si="45"/>
        <v>0.35540188974763054</v>
      </c>
      <c r="Z229" s="6" t="str">
        <f t="shared" si="46"/>
        <v>Il PAC NON conviene</v>
      </c>
    </row>
    <row r="230" spans="1:26" x14ac:dyDescent="0.25">
      <c r="A230" s="7">
        <v>39843</v>
      </c>
      <c r="B230" s="8">
        <v>644.41324010000005</v>
      </c>
      <c r="C230" s="11">
        <f t="shared" si="42"/>
        <v>644.41324010000005</v>
      </c>
      <c r="D230" s="11">
        <f t="shared" si="51"/>
        <v>581.37458695999999</v>
      </c>
      <c r="E230" s="11">
        <f t="shared" si="51"/>
        <v>599.54162322000002</v>
      </c>
      <c r="F230" s="11">
        <f t="shared" si="51"/>
        <v>657.48399223000001</v>
      </c>
      <c r="G230" s="11">
        <f t="shared" si="51"/>
        <v>651.96482744000002</v>
      </c>
      <c r="H230" s="11">
        <f t="shared" si="51"/>
        <v>650.43159157000002</v>
      </c>
      <c r="I230" s="11">
        <f t="shared" si="51"/>
        <v>698.45803933000002</v>
      </c>
      <c r="J230" s="11">
        <f t="shared" si="51"/>
        <v>715.12051654000004</v>
      </c>
      <c r="K230" s="11">
        <f t="shared" si="51"/>
        <v>721.90122326000005</v>
      </c>
      <c r="L230" s="11">
        <f t="shared" si="51"/>
        <v>700.12834298999996</v>
      </c>
      <c r="M230" s="11">
        <f t="shared" si="51"/>
        <v>729.30174125999997</v>
      </c>
      <c r="N230" s="11">
        <f t="shared" si="51"/>
        <v>774.05245801000001</v>
      </c>
      <c r="O230" s="11">
        <f t="shared" si="51"/>
        <v>768.91736584</v>
      </c>
      <c r="P230" s="11">
        <f t="shared" si="51"/>
        <v>813.92040999000005</v>
      </c>
      <c r="Q230" s="11">
        <f t="shared" si="51"/>
        <v>867.59407603</v>
      </c>
      <c r="R230" s="11">
        <f t="shared" si="51"/>
        <v>891.24291485000003</v>
      </c>
      <c r="S230" s="11">
        <f t="shared" si="51"/>
        <v>879.69156486999998</v>
      </c>
      <c r="T230" s="11">
        <f t="shared" si="50"/>
        <v>839.95596347000003</v>
      </c>
      <c r="U230" s="12" cm="1">
        <f t="array" ref="U230">quota_mese*SUMPRODUCT(1/C230:T230)</f>
        <v>208.08181990528033</v>
      </c>
      <c r="V230" s="13">
        <f t="shared" si="47"/>
        <v>174779.56551913076</v>
      </c>
      <c r="W230" s="14">
        <f t="shared" si="43"/>
        <v>0.16519710346087169</v>
      </c>
      <c r="X230" s="13">
        <f t="shared" si="44"/>
        <v>195516.45850874876</v>
      </c>
      <c r="Y230" s="14">
        <f t="shared" si="45"/>
        <v>0.30344305672499172</v>
      </c>
      <c r="Z230" s="6" t="str">
        <f t="shared" si="46"/>
        <v>Il PAC NON conviene</v>
      </c>
    </row>
    <row r="231" spans="1:26" x14ac:dyDescent="0.25">
      <c r="A231" s="7">
        <v>39871</v>
      </c>
      <c r="B231" s="8">
        <v>581.37458695999999</v>
      </c>
      <c r="C231" s="11">
        <f t="shared" si="42"/>
        <v>581.37458695999999</v>
      </c>
      <c r="D231" s="11">
        <f t="shared" si="51"/>
        <v>599.54162322000002</v>
      </c>
      <c r="E231" s="11">
        <f t="shared" si="51"/>
        <v>657.48399223000001</v>
      </c>
      <c r="F231" s="11">
        <f t="shared" si="51"/>
        <v>651.96482744000002</v>
      </c>
      <c r="G231" s="11">
        <f t="shared" si="51"/>
        <v>650.43159157000002</v>
      </c>
      <c r="H231" s="11">
        <f t="shared" si="51"/>
        <v>698.45803933000002</v>
      </c>
      <c r="I231" s="11">
        <f t="shared" si="51"/>
        <v>715.12051654000004</v>
      </c>
      <c r="J231" s="11">
        <f t="shared" si="51"/>
        <v>721.90122326000005</v>
      </c>
      <c r="K231" s="11">
        <f t="shared" si="51"/>
        <v>700.12834298999996</v>
      </c>
      <c r="L231" s="11">
        <f t="shared" si="51"/>
        <v>729.30174125999997</v>
      </c>
      <c r="M231" s="11">
        <f t="shared" si="51"/>
        <v>774.05245801000001</v>
      </c>
      <c r="N231" s="11">
        <f t="shared" si="51"/>
        <v>768.91736584</v>
      </c>
      <c r="O231" s="11">
        <f t="shared" si="51"/>
        <v>813.92040999000005</v>
      </c>
      <c r="P231" s="11">
        <f t="shared" si="51"/>
        <v>867.59407603</v>
      </c>
      <c r="Q231" s="11">
        <f t="shared" si="51"/>
        <v>891.24291485000003</v>
      </c>
      <c r="R231" s="11">
        <f t="shared" si="51"/>
        <v>879.69156486999998</v>
      </c>
      <c r="S231" s="11">
        <f t="shared" si="51"/>
        <v>839.95596347000003</v>
      </c>
      <c r="T231" s="11">
        <f t="shared" si="50"/>
        <v>845.56338862999996</v>
      </c>
      <c r="U231" s="12" cm="1">
        <f t="array" ref="U231">quota_mese*SUMPRODUCT(1/C231:T231)</f>
        <v>205.00552131715608</v>
      </c>
      <c r="V231" s="13">
        <f t="shared" si="47"/>
        <v>173345.1632927942</v>
      </c>
      <c r="W231" s="14">
        <f t="shared" si="43"/>
        <v>0.15563442195196142</v>
      </c>
      <c r="X231" s="13">
        <f t="shared" si="44"/>
        <v>218163.14496599507</v>
      </c>
      <c r="Y231" s="14">
        <f t="shared" si="45"/>
        <v>0.45442096643996721</v>
      </c>
      <c r="Z231" s="6" t="str">
        <f t="shared" si="46"/>
        <v>Il PAC NON conviene</v>
      </c>
    </row>
    <row r="232" spans="1:26" x14ac:dyDescent="0.25">
      <c r="A232" s="7">
        <v>39903</v>
      </c>
      <c r="B232" s="8">
        <v>599.54162322000002</v>
      </c>
      <c r="C232" s="11">
        <f t="shared" si="42"/>
        <v>599.54162322000002</v>
      </c>
      <c r="D232" s="11">
        <f t="shared" si="51"/>
        <v>657.48399223000001</v>
      </c>
      <c r="E232" s="11">
        <f t="shared" si="51"/>
        <v>651.96482744000002</v>
      </c>
      <c r="F232" s="11">
        <f t="shared" si="51"/>
        <v>650.43159157000002</v>
      </c>
      <c r="G232" s="11">
        <f t="shared" si="51"/>
        <v>698.45803933000002</v>
      </c>
      <c r="H232" s="11">
        <f t="shared" si="51"/>
        <v>715.12051654000004</v>
      </c>
      <c r="I232" s="11">
        <f t="shared" si="51"/>
        <v>721.90122326000005</v>
      </c>
      <c r="J232" s="11">
        <f t="shared" si="51"/>
        <v>700.12834298999996</v>
      </c>
      <c r="K232" s="11">
        <f t="shared" si="51"/>
        <v>729.30174125999997</v>
      </c>
      <c r="L232" s="11">
        <f t="shared" si="51"/>
        <v>774.05245801000001</v>
      </c>
      <c r="M232" s="11">
        <f t="shared" si="51"/>
        <v>768.91736584</v>
      </c>
      <c r="N232" s="11">
        <f t="shared" si="51"/>
        <v>813.92040999000005</v>
      </c>
      <c r="O232" s="11">
        <f t="shared" si="51"/>
        <v>867.59407603</v>
      </c>
      <c r="P232" s="11">
        <f t="shared" si="51"/>
        <v>891.24291485000003</v>
      </c>
      <c r="Q232" s="11">
        <f t="shared" si="51"/>
        <v>879.69156486999998</v>
      </c>
      <c r="R232" s="11">
        <f t="shared" si="51"/>
        <v>839.95596347000003</v>
      </c>
      <c r="S232" s="11">
        <f t="shared" si="51"/>
        <v>845.56338862999996</v>
      </c>
      <c r="T232" s="11">
        <f t="shared" si="50"/>
        <v>827.54728063000005</v>
      </c>
      <c r="U232" s="12" cm="1">
        <f t="array" ref="U232">quota_mese*SUMPRODUCT(1/C232:T232)</f>
        <v>200.74159420822357</v>
      </c>
      <c r="V232" s="13">
        <f t="shared" si="47"/>
        <v>166123.16039634639</v>
      </c>
      <c r="W232" s="14">
        <f t="shared" si="43"/>
        <v>0.10748773597564254</v>
      </c>
      <c r="X232" s="13">
        <f t="shared" si="44"/>
        <v>207044.99452067251</v>
      </c>
      <c r="Y232" s="14">
        <f t="shared" si="45"/>
        <v>0.38029996347115014</v>
      </c>
      <c r="Z232" s="6" t="str">
        <f t="shared" si="46"/>
        <v>Il PAC NON conviene</v>
      </c>
    </row>
    <row r="233" spans="1:26" x14ac:dyDescent="0.25">
      <c r="A233" s="7">
        <v>39933</v>
      </c>
      <c r="B233" s="8">
        <v>657.48399223000001</v>
      </c>
      <c r="C233" s="11">
        <f t="shared" si="42"/>
        <v>657.48399223000001</v>
      </c>
      <c r="D233" s="11">
        <f t="shared" si="51"/>
        <v>651.96482744000002</v>
      </c>
      <c r="E233" s="11">
        <f t="shared" si="51"/>
        <v>650.43159157000002</v>
      </c>
      <c r="F233" s="11">
        <f t="shared" si="51"/>
        <v>698.45803933000002</v>
      </c>
      <c r="G233" s="11">
        <f t="shared" si="51"/>
        <v>715.12051654000004</v>
      </c>
      <c r="H233" s="11">
        <f t="shared" si="51"/>
        <v>721.90122326000005</v>
      </c>
      <c r="I233" s="11">
        <f t="shared" si="51"/>
        <v>700.12834298999996</v>
      </c>
      <c r="J233" s="11">
        <f t="shared" si="51"/>
        <v>729.30174125999997</v>
      </c>
      <c r="K233" s="11">
        <f t="shared" si="51"/>
        <v>774.05245801000001</v>
      </c>
      <c r="L233" s="11">
        <f t="shared" si="51"/>
        <v>768.91736584</v>
      </c>
      <c r="M233" s="11">
        <f t="shared" si="51"/>
        <v>813.92040999000005</v>
      </c>
      <c r="N233" s="11">
        <f t="shared" si="51"/>
        <v>867.59407603</v>
      </c>
      <c r="O233" s="11">
        <f t="shared" si="51"/>
        <v>891.24291485000003</v>
      </c>
      <c r="P233" s="11">
        <f t="shared" si="51"/>
        <v>879.69156486999998</v>
      </c>
      <c r="Q233" s="11">
        <f t="shared" si="51"/>
        <v>839.95596347000003</v>
      </c>
      <c r="R233" s="11">
        <f t="shared" si="51"/>
        <v>845.56338862999996</v>
      </c>
      <c r="S233" s="11">
        <f t="shared" si="51"/>
        <v>827.54728063000005</v>
      </c>
      <c r="T233" s="11">
        <f t="shared" si="50"/>
        <v>836.16643640999996</v>
      </c>
      <c r="U233" s="12" cm="1">
        <f t="array" ref="U233">quota_mese*SUMPRODUCT(1/C233:T233)</f>
        <v>196.80820458613755</v>
      </c>
      <c r="V233" s="13">
        <f t="shared" si="47"/>
        <v>164564.41508504085</v>
      </c>
      <c r="W233" s="14">
        <f t="shared" si="43"/>
        <v>9.709610056693907E-2</v>
      </c>
      <c r="X233" s="13">
        <f t="shared" si="44"/>
        <v>190765.04818937709</v>
      </c>
      <c r="Y233" s="14">
        <f t="shared" si="45"/>
        <v>0.27176698792918064</v>
      </c>
      <c r="Z233" s="6" t="str">
        <f t="shared" si="46"/>
        <v>Il PAC NON conviene</v>
      </c>
    </row>
    <row r="234" spans="1:26" x14ac:dyDescent="0.25">
      <c r="A234" s="7">
        <v>39962</v>
      </c>
      <c r="B234" s="8">
        <v>651.96482744000002</v>
      </c>
      <c r="C234" s="11">
        <f t="shared" si="42"/>
        <v>651.96482744000002</v>
      </c>
      <c r="D234" s="11">
        <f t="shared" si="51"/>
        <v>650.43159157000002</v>
      </c>
      <c r="E234" s="11">
        <f t="shared" si="51"/>
        <v>698.45803933000002</v>
      </c>
      <c r="F234" s="11">
        <f t="shared" si="51"/>
        <v>715.12051654000004</v>
      </c>
      <c r="G234" s="11">
        <f t="shared" si="51"/>
        <v>721.90122326000005</v>
      </c>
      <c r="H234" s="11">
        <f t="shared" si="51"/>
        <v>700.12834298999996</v>
      </c>
      <c r="I234" s="11">
        <f t="shared" si="51"/>
        <v>729.30174125999997</v>
      </c>
      <c r="J234" s="11">
        <f t="shared" si="51"/>
        <v>774.05245801000001</v>
      </c>
      <c r="K234" s="11">
        <f t="shared" si="51"/>
        <v>768.91736584</v>
      </c>
      <c r="L234" s="11">
        <f t="shared" si="51"/>
        <v>813.92040999000005</v>
      </c>
      <c r="M234" s="11">
        <f t="shared" si="51"/>
        <v>867.59407603</v>
      </c>
      <c r="N234" s="11">
        <f t="shared" si="51"/>
        <v>891.24291485000003</v>
      </c>
      <c r="O234" s="11">
        <f t="shared" si="51"/>
        <v>879.69156486999998</v>
      </c>
      <c r="P234" s="11">
        <f t="shared" si="51"/>
        <v>839.95596347000003</v>
      </c>
      <c r="Q234" s="11">
        <f t="shared" si="51"/>
        <v>845.56338862999996</v>
      </c>
      <c r="R234" s="11">
        <f t="shared" si="51"/>
        <v>827.54728063000005</v>
      </c>
      <c r="S234" s="11">
        <f t="shared" si="51"/>
        <v>836.16643640999996</v>
      </c>
      <c r="T234" s="11">
        <f t="shared" si="50"/>
        <v>853.90777437999998</v>
      </c>
      <c r="U234" s="12" cm="1">
        <f t="array" ref="U234">quota_mese*SUMPRODUCT(1/C234:T234)</f>
        <v>193.89268024247545</v>
      </c>
      <c r="V234" s="13">
        <f t="shared" si="47"/>
        <v>165566.46705442521</v>
      </c>
      <c r="W234" s="14">
        <f t="shared" si="43"/>
        <v>0.10377644702950151</v>
      </c>
      <c r="X234" s="13">
        <f t="shared" si="44"/>
        <v>196461.77334434149</v>
      </c>
      <c r="Y234" s="14">
        <f t="shared" si="45"/>
        <v>0.30974515562894323</v>
      </c>
      <c r="Z234" s="6" t="str">
        <f t="shared" si="46"/>
        <v>Il PAC NON conviene</v>
      </c>
    </row>
    <row r="235" spans="1:26" x14ac:dyDescent="0.25">
      <c r="A235" s="7">
        <v>39994</v>
      </c>
      <c r="B235" s="8">
        <v>650.43159157000002</v>
      </c>
      <c r="C235" s="11">
        <f t="shared" si="42"/>
        <v>650.43159157000002</v>
      </c>
      <c r="D235" s="11">
        <f t="shared" si="51"/>
        <v>698.45803933000002</v>
      </c>
      <c r="E235" s="11">
        <f t="shared" si="51"/>
        <v>715.12051654000004</v>
      </c>
      <c r="F235" s="11">
        <f t="shared" si="51"/>
        <v>721.90122326000005</v>
      </c>
      <c r="G235" s="11">
        <f t="shared" si="51"/>
        <v>700.12834298999996</v>
      </c>
      <c r="H235" s="11">
        <f t="shared" si="51"/>
        <v>729.30174125999997</v>
      </c>
      <c r="I235" s="11">
        <f t="shared" si="51"/>
        <v>774.05245801000001</v>
      </c>
      <c r="J235" s="11">
        <f t="shared" si="51"/>
        <v>768.91736584</v>
      </c>
      <c r="K235" s="11">
        <f t="shared" si="51"/>
        <v>813.92040999000005</v>
      </c>
      <c r="L235" s="11">
        <f t="shared" si="51"/>
        <v>867.59407603</v>
      </c>
      <c r="M235" s="11">
        <f t="shared" si="51"/>
        <v>891.24291485000003</v>
      </c>
      <c r="N235" s="11">
        <f t="shared" si="51"/>
        <v>879.69156486999998</v>
      </c>
      <c r="O235" s="11">
        <f t="shared" si="51"/>
        <v>839.95596347000003</v>
      </c>
      <c r="P235" s="11">
        <f t="shared" si="51"/>
        <v>845.56338862999996</v>
      </c>
      <c r="Q235" s="11">
        <f t="shared" si="51"/>
        <v>827.54728063000005</v>
      </c>
      <c r="R235" s="11">
        <f t="shared" si="51"/>
        <v>836.16643640999996</v>
      </c>
      <c r="S235" s="11">
        <f t="shared" si="51"/>
        <v>853.90777437999998</v>
      </c>
      <c r="T235" s="11">
        <f t="shared" si="50"/>
        <v>908.25515312000005</v>
      </c>
      <c r="U235" s="12" cm="1">
        <f t="array" ref="U235">quota_mese*SUMPRODUCT(1/C235:T235)</f>
        <v>190.28590624912403</v>
      </c>
      <c r="V235" s="13">
        <f t="shared" si="47"/>
        <v>172828.15491687611</v>
      </c>
      <c r="W235" s="14">
        <f t="shared" si="43"/>
        <v>0.15218769944584065</v>
      </c>
      <c r="X235" s="13">
        <f t="shared" si="44"/>
        <v>209458.26545594214</v>
      </c>
      <c r="Y235" s="14">
        <f t="shared" si="45"/>
        <v>0.39638843637294752</v>
      </c>
      <c r="Z235" s="6" t="str">
        <f t="shared" si="46"/>
        <v>Il PAC NON conviene</v>
      </c>
    </row>
    <row r="236" spans="1:26" x14ac:dyDescent="0.25">
      <c r="A236" s="7">
        <v>40025</v>
      </c>
      <c r="B236" s="8">
        <v>698.45803933000002</v>
      </c>
      <c r="C236" s="11">
        <f t="shared" si="42"/>
        <v>698.45803933000002</v>
      </c>
      <c r="D236" s="11">
        <f t="shared" si="51"/>
        <v>715.12051654000004</v>
      </c>
      <c r="E236" s="11">
        <f t="shared" si="51"/>
        <v>721.90122326000005</v>
      </c>
      <c r="F236" s="11">
        <f t="shared" si="51"/>
        <v>700.12834298999996</v>
      </c>
      <c r="G236" s="11">
        <f t="shared" si="51"/>
        <v>729.30174125999997</v>
      </c>
      <c r="H236" s="11">
        <f t="shared" si="51"/>
        <v>774.05245801000001</v>
      </c>
      <c r="I236" s="11">
        <f t="shared" si="51"/>
        <v>768.91736584</v>
      </c>
      <c r="J236" s="11">
        <f t="shared" si="51"/>
        <v>813.92040999000005</v>
      </c>
      <c r="K236" s="11">
        <f t="shared" si="51"/>
        <v>867.59407603</v>
      </c>
      <c r="L236" s="11">
        <f t="shared" si="51"/>
        <v>891.24291485000003</v>
      </c>
      <c r="M236" s="11">
        <f t="shared" si="51"/>
        <v>879.69156486999998</v>
      </c>
      <c r="N236" s="11">
        <f t="shared" si="51"/>
        <v>839.95596347000003</v>
      </c>
      <c r="O236" s="11">
        <f t="shared" si="51"/>
        <v>845.56338862999996</v>
      </c>
      <c r="P236" s="11">
        <f t="shared" si="51"/>
        <v>827.54728063000005</v>
      </c>
      <c r="Q236" s="11">
        <f t="shared" si="51"/>
        <v>836.16643640999996</v>
      </c>
      <c r="R236" s="11">
        <f t="shared" si="51"/>
        <v>853.90777437999998</v>
      </c>
      <c r="S236" s="11">
        <f t="shared" si="51"/>
        <v>908.25515312000005</v>
      </c>
      <c r="T236" s="11">
        <f t="shared" si="50"/>
        <v>941.20641816</v>
      </c>
      <c r="U236" s="12" cm="1">
        <f t="array" ref="U236">quota_mese*SUMPRODUCT(1/C236:T236)</f>
        <v>186.32778537660019</v>
      </c>
      <c r="V236" s="13">
        <f t="shared" si="47"/>
        <v>175372.90747799509</v>
      </c>
      <c r="W236" s="14">
        <f t="shared" si="43"/>
        <v>0.16915271651996733</v>
      </c>
      <c r="X236" s="13">
        <f t="shared" si="44"/>
        <v>202132.34693300782</v>
      </c>
      <c r="Y236" s="14">
        <f t="shared" si="45"/>
        <v>0.34754897955338548</v>
      </c>
      <c r="Z236" s="6" t="str">
        <f t="shared" si="46"/>
        <v>Il PAC NON conviene</v>
      </c>
    </row>
    <row r="237" spans="1:26" x14ac:dyDescent="0.25">
      <c r="A237" s="7">
        <v>40056</v>
      </c>
      <c r="B237" s="8">
        <v>715.12051654000004</v>
      </c>
      <c r="C237" s="11">
        <f t="shared" si="42"/>
        <v>715.12051654000004</v>
      </c>
      <c r="D237" s="11">
        <f t="shared" si="51"/>
        <v>721.90122326000005</v>
      </c>
      <c r="E237" s="11">
        <f t="shared" si="51"/>
        <v>700.12834298999996</v>
      </c>
      <c r="F237" s="11">
        <f t="shared" si="51"/>
        <v>729.30174125999997</v>
      </c>
      <c r="G237" s="11">
        <f t="shared" si="51"/>
        <v>774.05245801000001</v>
      </c>
      <c r="H237" s="11">
        <f t="shared" si="51"/>
        <v>768.91736584</v>
      </c>
      <c r="I237" s="11">
        <f t="shared" si="51"/>
        <v>813.92040999000005</v>
      </c>
      <c r="J237" s="11">
        <f t="shared" si="51"/>
        <v>867.59407603</v>
      </c>
      <c r="K237" s="11">
        <f t="shared" si="51"/>
        <v>891.24291485000003</v>
      </c>
      <c r="L237" s="11">
        <f t="shared" si="51"/>
        <v>879.69156486999998</v>
      </c>
      <c r="M237" s="11">
        <f t="shared" si="51"/>
        <v>839.95596347000003</v>
      </c>
      <c r="N237" s="11">
        <f t="shared" si="51"/>
        <v>845.56338862999996</v>
      </c>
      <c r="O237" s="11">
        <f t="shared" si="51"/>
        <v>827.54728063000005</v>
      </c>
      <c r="P237" s="11">
        <f t="shared" si="51"/>
        <v>836.16643640999996</v>
      </c>
      <c r="Q237" s="11">
        <f t="shared" si="51"/>
        <v>853.90777437999998</v>
      </c>
      <c r="R237" s="11">
        <f t="shared" si="51"/>
        <v>908.25515312000005</v>
      </c>
      <c r="S237" s="11">
        <f t="shared" si="51"/>
        <v>941.20641816</v>
      </c>
      <c r="T237" s="11">
        <f t="shared" si="50"/>
        <v>939.32222691000004</v>
      </c>
      <c r="U237" s="12" cm="1">
        <f t="array" ref="U237">quota_mese*SUMPRODUCT(1/C237:T237)</f>
        <v>183.26838675282724</v>
      </c>
      <c r="V237" s="13">
        <f t="shared" si="47"/>
        <v>172148.06916686884</v>
      </c>
      <c r="W237" s="14">
        <f t="shared" si="43"/>
        <v>0.1476537944457923</v>
      </c>
      <c r="X237" s="13">
        <f t="shared" si="44"/>
        <v>197027.39716966142</v>
      </c>
      <c r="Y237" s="14">
        <f t="shared" si="45"/>
        <v>0.31351598113107615</v>
      </c>
      <c r="Z237" s="6" t="str">
        <f t="shared" si="46"/>
        <v>Il PAC NON conviene</v>
      </c>
    </row>
    <row r="238" spans="1:26" x14ac:dyDescent="0.25">
      <c r="A238" s="7">
        <v>40086</v>
      </c>
      <c r="B238" s="8">
        <v>721.90122326000005</v>
      </c>
      <c r="C238" s="11">
        <f t="shared" si="42"/>
        <v>721.90122326000005</v>
      </c>
      <c r="D238" s="11">
        <f t="shared" si="51"/>
        <v>700.12834298999996</v>
      </c>
      <c r="E238" s="11">
        <f t="shared" si="51"/>
        <v>729.30174125999997</v>
      </c>
      <c r="F238" s="11">
        <f t="shared" si="51"/>
        <v>774.05245801000001</v>
      </c>
      <c r="G238" s="11">
        <f t="shared" si="51"/>
        <v>768.91736584</v>
      </c>
      <c r="H238" s="11">
        <f t="shared" si="51"/>
        <v>813.92040999000005</v>
      </c>
      <c r="I238" s="11">
        <f t="shared" si="51"/>
        <v>867.59407603</v>
      </c>
      <c r="J238" s="11">
        <f t="shared" si="51"/>
        <v>891.24291485000003</v>
      </c>
      <c r="K238" s="11">
        <f t="shared" si="51"/>
        <v>879.69156486999998</v>
      </c>
      <c r="L238" s="11">
        <f t="shared" si="51"/>
        <v>839.95596347000003</v>
      </c>
      <c r="M238" s="11">
        <f t="shared" si="51"/>
        <v>845.56338862999996</v>
      </c>
      <c r="N238" s="11">
        <f t="shared" si="51"/>
        <v>827.54728063000005</v>
      </c>
      <c r="O238" s="11">
        <f t="shared" si="51"/>
        <v>836.16643640999996</v>
      </c>
      <c r="P238" s="11">
        <f t="shared" si="51"/>
        <v>853.90777437999998</v>
      </c>
      <c r="Q238" s="11">
        <f t="shared" si="51"/>
        <v>908.25515312000005</v>
      </c>
      <c r="R238" s="11">
        <f t="shared" si="51"/>
        <v>941.20641816</v>
      </c>
      <c r="S238" s="11">
        <f t="shared" si="51"/>
        <v>939.32222691000004</v>
      </c>
      <c r="T238" s="11">
        <f t="shared" si="50"/>
        <v>959.38988823</v>
      </c>
      <c r="U238" s="12" cm="1">
        <f t="array" ref="U238">quota_mese*SUMPRODUCT(1/C238:T238)</f>
        <v>180.30141511679804</v>
      </c>
      <c r="V238" s="13">
        <f t="shared" si="47"/>
        <v>172979.35449661571</v>
      </c>
      <c r="W238" s="14">
        <f t="shared" si="43"/>
        <v>0.15319569664410482</v>
      </c>
      <c r="X238" s="13">
        <f t="shared" si="44"/>
        <v>199346.50142942049</v>
      </c>
      <c r="Y238" s="14">
        <f t="shared" si="45"/>
        <v>0.32897667619613657</v>
      </c>
      <c r="Z238" s="6" t="str">
        <f t="shared" si="46"/>
        <v>Il PAC NON conviene</v>
      </c>
    </row>
    <row r="239" spans="1:26" x14ac:dyDescent="0.25">
      <c r="A239" s="7">
        <v>40116</v>
      </c>
      <c r="B239" s="8">
        <v>700.12834298999996</v>
      </c>
      <c r="C239" s="11">
        <f t="shared" si="42"/>
        <v>700.12834298999996</v>
      </c>
      <c r="D239" s="11">
        <f t="shared" si="51"/>
        <v>729.30174125999997</v>
      </c>
      <c r="E239" s="11">
        <f t="shared" si="51"/>
        <v>774.05245801000001</v>
      </c>
      <c r="F239" s="11">
        <f t="shared" si="51"/>
        <v>768.91736584</v>
      </c>
      <c r="G239" s="11">
        <f t="shared" si="51"/>
        <v>813.92040999000005</v>
      </c>
      <c r="H239" s="11">
        <f t="shared" si="51"/>
        <v>867.59407603</v>
      </c>
      <c r="I239" s="11">
        <f t="shared" si="51"/>
        <v>891.24291485000003</v>
      </c>
      <c r="J239" s="11">
        <f t="shared" si="51"/>
        <v>879.69156486999998</v>
      </c>
      <c r="K239" s="11">
        <f t="shared" si="51"/>
        <v>839.95596347000003</v>
      </c>
      <c r="L239" s="11">
        <f t="shared" si="51"/>
        <v>845.56338862999996</v>
      </c>
      <c r="M239" s="11">
        <f t="shared" si="51"/>
        <v>827.54728063000005</v>
      </c>
      <c r="N239" s="11">
        <f t="shared" si="51"/>
        <v>836.16643640999996</v>
      </c>
      <c r="O239" s="11">
        <f t="shared" si="51"/>
        <v>853.90777437999998</v>
      </c>
      <c r="P239" s="11">
        <f t="shared" si="51"/>
        <v>908.25515312000005</v>
      </c>
      <c r="Q239" s="11">
        <f t="shared" si="51"/>
        <v>941.20641816</v>
      </c>
      <c r="R239" s="11">
        <f t="shared" si="51"/>
        <v>939.32222691000004</v>
      </c>
      <c r="S239" s="11">
        <f t="shared" si="51"/>
        <v>959.38988823</v>
      </c>
      <c r="T239" s="11">
        <f t="shared" si="50"/>
        <v>933.22302833000003</v>
      </c>
      <c r="U239" s="12" cm="1">
        <f t="array" ref="U239">quota_mese*SUMPRODUCT(1/C239:T239)</f>
        <v>177.68744967914844</v>
      </c>
      <c r="V239" s="13">
        <f t="shared" si="47"/>
        <v>165822.01988580939</v>
      </c>
      <c r="W239" s="14">
        <f t="shared" si="43"/>
        <v>0.10548013257206268</v>
      </c>
      <c r="X239" s="13">
        <f t="shared" si="44"/>
        <v>199939.70484280109</v>
      </c>
      <c r="Y239" s="14">
        <f t="shared" si="45"/>
        <v>0.33293136561867387</v>
      </c>
      <c r="Z239" s="6" t="str">
        <f t="shared" si="46"/>
        <v>Il PAC NON conviene</v>
      </c>
    </row>
    <row r="240" spans="1:26" x14ac:dyDescent="0.25">
      <c r="A240" s="7">
        <v>40147</v>
      </c>
      <c r="B240" s="8">
        <v>729.30174125999997</v>
      </c>
      <c r="C240" s="11">
        <f t="shared" si="42"/>
        <v>729.30174125999997</v>
      </c>
      <c r="D240" s="11">
        <f t="shared" si="51"/>
        <v>774.05245801000001</v>
      </c>
      <c r="E240" s="11">
        <f t="shared" si="51"/>
        <v>768.91736584</v>
      </c>
      <c r="F240" s="11">
        <f t="shared" si="51"/>
        <v>813.92040999000005</v>
      </c>
      <c r="G240" s="11">
        <f t="shared" si="51"/>
        <v>867.59407603</v>
      </c>
      <c r="H240" s="11">
        <f t="shared" si="51"/>
        <v>891.24291485000003</v>
      </c>
      <c r="I240" s="11">
        <f t="shared" si="51"/>
        <v>879.69156486999998</v>
      </c>
      <c r="J240" s="11">
        <f t="shared" si="51"/>
        <v>839.95596347000003</v>
      </c>
      <c r="K240" s="11">
        <f t="shared" si="51"/>
        <v>845.56338862999996</v>
      </c>
      <c r="L240" s="11">
        <f t="shared" si="51"/>
        <v>827.54728063000005</v>
      </c>
      <c r="M240" s="11">
        <f t="shared" si="51"/>
        <v>836.16643640999996</v>
      </c>
      <c r="N240" s="11">
        <f t="shared" si="51"/>
        <v>853.90777437999998</v>
      </c>
      <c r="O240" s="11">
        <f t="shared" si="51"/>
        <v>908.25515312000005</v>
      </c>
      <c r="P240" s="11">
        <f t="shared" si="51"/>
        <v>941.20641816</v>
      </c>
      <c r="Q240" s="11">
        <f t="shared" si="51"/>
        <v>939.32222691000004</v>
      </c>
      <c r="R240" s="11">
        <f t="shared" si="51"/>
        <v>959.38988823</v>
      </c>
      <c r="S240" s="11">
        <f t="shared" ref="S240:T255" si="52">R241</f>
        <v>933.22302833000003</v>
      </c>
      <c r="T240" s="11">
        <f t="shared" si="52"/>
        <v>917.63794401999996</v>
      </c>
      <c r="U240" s="12" cm="1">
        <f t="array" ref="U240">quota_mese*SUMPRODUCT(1/C240:T240)</f>
        <v>174.86615686196927</v>
      </c>
      <c r="V240" s="13">
        <f t="shared" si="47"/>
        <v>160463.82066149628</v>
      </c>
      <c r="W240" s="14">
        <f t="shared" si="43"/>
        <v>6.9758804409975284E-2</v>
      </c>
      <c r="X240" s="13">
        <f t="shared" si="44"/>
        <v>188736.27171819485</v>
      </c>
      <c r="Y240" s="14">
        <f t="shared" si="45"/>
        <v>0.25824181145463232</v>
      </c>
      <c r="Z240" s="6" t="str">
        <f t="shared" si="46"/>
        <v>Il PAC NON conviene</v>
      </c>
    </row>
    <row r="241" spans="1:26" x14ac:dyDescent="0.25">
      <c r="A241" s="7">
        <v>40178</v>
      </c>
      <c r="B241" s="8">
        <v>774.05245801000001</v>
      </c>
      <c r="C241" s="11">
        <f t="shared" si="42"/>
        <v>774.05245801000001</v>
      </c>
      <c r="D241" s="11">
        <f t="shared" ref="D241:S256" si="53">C242</f>
        <v>768.91736584</v>
      </c>
      <c r="E241" s="11">
        <f t="shared" si="53"/>
        <v>813.92040999000005</v>
      </c>
      <c r="F241" s="11">
        <f t="shared" si="53"/>
        <v>867.59407603</v>
      </c>
      <c r="G241" s="11">
        <f t="shared" si="53"/>
        <v>891.24291485000003</v>
      </c>
      <c r="H241" s="11">
        <f t="shared" si="53"/>
        <v>879.69156486999998</v>
      </c>
      <c r="I241" s="11">
        <f t="shared" si="53"/>
        <v>839.95596347000003</v>
      </c>
      <c r="J241" s="11">
        <f t="shared" si="53"/>
        <v>845.56338862999996</v>
      </c>
      <c r="K241" s="11">
        <f t="shared" si="53"/>
        <v>827.54728063000005</v>
      </c>
      <c r="L241" s="11">
        <f t="shared" si="53"/>
        <v>836.16643640999996</v>
      </c>
      <c r="M241" s="11">
        <f t="shared" si="53"/>
        <v>853.90777437999998</v>
      </c>
      <c r="N241" s="11">
        <f t="shared" si="53"/>
        <v>908.25515312000005</v>
      </c>
      <c r="O241" s="11">
        <f t="shared" si="53"/>
        <v>941.20641816</v>
      </c>
      <c r="P241" s="11">
        <f t="shared" si="53"/>
        <v>939.32222691000004</v>
      </c>
      <c r="Q241" s="11">
        <f t="shared" si="53"/>
        <v>959.38988823</v>
      </c>
      <c r="R241" s="11">
        <f t="shared" si="53"/>
        <v>933.22302833000003</v>
      </c>
      <c r="S241" s="11">
        <f t="shared" si="53"/>
        <v>917.63794401999996</v>
      </c>
      <c r="T241" s="11">
        <f t="shared" si="52"/>
        <v>935.14073974999997</v>
      </c>
      <c r="U241" s="12" cm="1">
        <f t="array" ref="U241">quota_mese*SUMPRODUCT(1/C241:T241)</f>
        <v>172.35101673536448</v>
      </c>
      <c r="V241" s="13">
        <f t="shared" si="47"/>
        <v>161172.45728657336</v>
      </c>
      <c r="W241" s="14">
        <f t="shared" si="43"/>
        <v>7.4483048577155708E-2</v>
      </c>
      <c r="X241" s="13">
        <f t="shared" si="44"/>
        <v>181216.54354424623</v>
      </c>
      <c r="Y241" s="14">
        <f t="shared" si="45"/>
        <v>0.20811029029497496</v>
      </c>
      <c r="Z241" s="6" t="str">
        <f t="shared" si="46"/>
        <v>Il PAC NON conviene</v>
      </c>
    </row>
    <row r="242" spans="1:26" x14ac:dyDescent="0.25">
      <c r="A242" s="7">
        <v>40207</v>
      </c>
      <c r="B242" s="8">
        <v>768.91736584</v>
      </c>
      <c r="C242" s="11">
        <f t="shared" si="42"/>
        <v>768.91736584</v>
      </c>
      <c r="D242" s="11">
        <f t="shared" si="53"/>
        <v>813.92040999000005</v>
      </c>
      <c r="E242" s="11">
        <f t="shared" si="53"/>
        <v>867.59407603</v>
      </c>
      <c r="F242" s="11">
        <f t="shared" si="53"/>
        <v>891.24291485000003</v>
      </c>
      <c r="G242" s="11">
        <f t="shared" si="53"/>
        <v>879.69156486999998</v>
      </c>
      <c r="H242" s="11">
        <f t="shared" si="53"/>
        <v>839.95596347000003</v>
      </c>
      <c r="I242" s="11">
        <f t="shared" si="53"/>
        <v>845.56338862999996</v>
      </c>
      <c r="J242" s="11">
        <f t="shared" si="53"/>
        <v>827.54728063000005</v>
      </c>
      <c r="K242" s="11">
        <f t="shared" si="53"/>
        <v>836.16643640999996</v>
      </c>
      <c r="L242" s="11">
        <f t="shared" si="53"/>
        <v>853.90777437999998</v>
      </c>
      <c r="M242" s="11">
        <f t="shared" si="53"/>
        <v>908.25515312000005</v>
      </c>
      <c r="N242" s="11">
        <f t="shared" si="53"/>
        <v>941.20641816</v>
      </c>
      <c r="O242" s="11">
        <f t="shared" si="53"/>
        <v>939.32222691000004</v>
      </c>
      <c r="P242" s="11">
        <f t="shared" si="53"/>
        <v>959.38988823</v>
      </c>
      <c r="Q242" s="11">
        <f t="shared" si="53"/>
        <v>933.22302833000003</v>
      </c>
      <c r="R242" s="11">
        <f t="shared" si="53"/>
        <v>917.63794401999996</v>
      </c>
      <c r="S242" s="11">
        <f t="shared" si="53"/>
        <v>935.14073974999997</v>
      </c>
      <c r="T242" s="11">
        <f t="shared" si="52"/>
        <v>913.74802662000002</v>
      </c>
      <c r="U242" s="12" cm="1">
        <f t="array" ref="U242">quota_mese*SUMPRODUCT(1/C242:T242)</f>
        <v>170.70511259558552</v>
      </c>
      <c r="V242" s="13">
        <f t="shared" si="47"/>
        <v>155981.45976816118</v>
      </c>
      <c r="W242" s="14">
        <f t="shared" si="43"/>
        <v>3.9876398454407935E-2</v>
      </c>
      <c r="X242" s="13">
        <f t="shared" si="44"/>
        <v>178253.4900135427</v>
      </c>
      <c r="Y242" s="14">
        <f t="shared" si="45"/>
        <v>0.18835660009028476</v>
      </c>
      <c r="Z242" s="6" t="str">
        <f t="shared" si="46"/>
        <v>Il PAC NON conviene</v>
      </c>
    </row>
    <row r="243" spans="1:26" x14ac:dyDescent="0.25">
      <c r="A243" s="7">
        <v>40235</v>
      </c>
      <c r="B243" s="8">
        <v>813.92040999000005</v>
      </c>
      <c r="C243" s="11">
        <f t="shared" si="42"/>
        <v>813.92040999000005</v>
      </c>
      <c r="D243" s="11">
        <f t="shared" si="53"/>
        <v>867.59407603</v>
      </c>
      <c r="E243" s="11">
        <f t="shared" si="53"/>
        <v>891.24291485000003</v>
      </c>
      <c r="F243" s="11">
        <f t="shared" si="53"/>
        <v>879.69156486999998</v>
      </c>
      <c r="G243" s="11">
        <f t="shared" si="53"/>
        <v>839.95596347000003</v>
      </c>
      <c r="H243" s="11">
        <f t="shared" si="53"/>
        <v>845.56338862999996</v>
      </c>
      <c r="I243" s="11">
        <f t="shared" si="53"/>
        <v>827.54728063000005</v>
      </c>
      <c r="J243" s="11">
        <f t="shared" si="53"/>
        <v>836.16643640999996</v>
      </c>
      <c r="K243" s="11">
        <f t="shared" si="53"/>
        <v>853.90777437999998</v>
      </c>
      <c r="L243" s="11">
        <f t="shared" si="53"/>
        <v>908.25515312000005</v>
      </c>
      <c r="M243" s="11">
        <f t="shared" si="53"/>
        <v>941.20641816</v>
      </c>
      <c r="N243" s="11">
        <f t="shared" si="53"/>
        <v>939.32222691000004</v>
      </c>
      <c r="O243" s="11">
        <f t="shared" si="53"/>
        <v>959.38988823</v>
      </c>
      <c r="P243" s="11">
        <f t="shared" si="53"/>
        <v>933.22302833000003</v>
      </c>
      <c r="Q243" s="11">
        <f t="shared" si="53"/>
        <v>917.63794401999996</v>
      </c>
      <c r="R243" s="11">
        <f t="shared" si="53"/>
        <v>935.14073974999997</v>
      </c>
      <c r="S243" s="11">
        <f t="shared" si="53"/>
        <v>913.74802662000002</v>
      </c>
      <c r="T243" s="11">
        <f t="shared" si="52"/>
        <v>906.22722661</v>
      </c>
      <c r="U243" s="12" cm="1">
        <f t="array" ref="U243">quota_mese*SUMPRODUCT(1/C243:T243)</f>
        <v>169.06299707711744</v>
      </c>
      <c r="V243" s="13">
        <f t="shared" si="47"/>
        <v>153209.49096357069</v>
      </c>
      <c r="W243" s="14">
        <f t="shared" si="43"/>
        <v>2.1396606423804476E-2</v>
      </c>
      <c r="X243" s="13">
        <f t="shared" si="44"/>
        <v>167011.51896801571</v>
      </c>
      <c r="Y243" s="14">
        <f t="shared" si="45"/>
        <v>0.11341012645343795</v>
      </c>
      <c r="Z243" s="6" t="str">
        <f t="shared" si="46"/>
        <v>Il PAC NON conviene</v>
      </c>
    </row>
    <row r="244" spans="1:26" x14ac:dyDescent="0.25">
      <c r="A244" s="7">
        <v>40268</v>
      </c>
      <c r="B244" s="8">
        <v>867.59407603</v>
      </c>
      <c r="C244" s="11">
        <f t="shared" si="42"/>
        <v>867.59407603</v>
      </c>
      <c r="D244" s="11">
        <f t="shared" si="53"/>
        <v>891.24291485000003</v>
      </c>
      <c r="E244" s="11">
        <f t="shared" si="53"/>
        <v>879.69156486999998</v>
      </c>
      <c r="F244" s="11">
        <f t="shared" si="53"/>
        <v>839.95596347000003</v>
      </c>
      <c r="G244" s="11">
        <f t="shared" si="53"/>
        <v>845.56338862999996</v>
      </c>
      <c r="H244" s="11">
        <f t="shared" si="53"/>
        <v>827.54728063000005</v>
      </c>
      <c r="I244" s="11">
        <f t="shared" si="53"/>
        <v>836.16643640999996</v>
      </c>
      <c r="J244" s="11">
        <f t="shared" si="53"/>
        <v>853.90777437999998</v>
      </c>
      <c r="K244" s="11">
        <f t="shared" si="53"/>
        <v>908.25515312000005</v>
      </c>
      <c r="L244" s="11">
        <f t="shared" si="53"/>
        <v>941.20641816</v>
      </c>
      <c r="M244" s="11">
        <f t="shared" si="53"/>
        <v>939.32222691000004</v>
      </c>
      <c r="N244" s="11">
        <f t="shared" si="53"/>
        <v>959.38988823</v>
      </c>
      <c r="O244" s="11">
        <f t="shared" si="53"/>
        <v>933.22302833000003</v>
      </c>
      <c r="P244" s="11">
        <f t="shared" si="53"/>
        <v>917.63794401999996</v>
      </c>
      <c r="Q244" s="11">
        <f t="shared" si="53"/>
        <v>935.14073974999997</v>
      </c>
      <c r="R244" s="11">
        <f t="shared" si="53"/>
        <v>913.74802662000002</v>
      </c>
      <c r="S244" s="11">
        <f t="shared" si="53"/>
        <v>906.22722661</v>
      </c>
      <c r="T244" s="11">
        <f t="shared" si="52"/>
        <v>843.52249869000002</v>
      </c>
      <c r="U244" s="12" cm="1">
        <f t="array" ref="U244">quota_mese*SUMPRODUCT(1/C244:T244)</f>
        <v>168.70369270669858</v>
      </c>
      <c r="V244" s="13">
        <f t="shared" si="47"/>
        <v>142305.36041018431</v>
      </c>
      <c r="W244" s="14">
        <f t="shared" si="43"/>
        <v>-5.1297597265437922E-2</v>
      </c>
      <c r="X244" s="13">
        <f t="shared" si="44"/>
        <v>145838.21893122845</v>
      </c>
      <c r="Y244" s="14">
        <f t="shared" si="45"/>
        <v>-2.7745207125143723E-2</v>
      </c>
      <c r="Z244" s="6" t="str">
        <f t="shared" si="46"/>
        <v>In Linea</v>
      </c>
    </row>
    <row r="245" spans="1:26" x14ac:dyDescent="0.25">
      <c r="A245" s="7">
        <v>40298</v>
      </c>
      <c r="B245" s="8">
        <v>891.24291485000003</v>
      </c>
      <c r="C245" s="11">
        <f t="shared" si="42"/>
        <v>891.24291485000003</v>
      </c>
      <c r="D245" s="11">
        <f t="shared" si="53"/>
        <v>879.69156486999998</v>
      </c>
      <c r="E245" s="11">
        <f t="shared" si="53"/>
        <v>839.95596347000003</v>
      </c>
      <c r="F245" s="11">
        <f t="shared" si="53"/>
        <v>845.56338862999996</v>
      </c>
      <c r="G245" s="11">
        <f t="shared" si="53"/>
        <v>827.54728063000005</v>
      </c>
      <c r="H245" s="11">
        <f t="shared" si="53"/>
        <v>836.16643640999996</v>
      </c>
      <c r="I245" s="11">
        <f t="shared" si="53"/>
        <v>853.90777437999998</v>
      </c>
      <c r="J245" s="11">
        <f t="shared" si="53"/>
        <v>908.25515312000005</v>
      </c>
      <c r="K245" s="11">
        <f t="shared" si="53"/>
        <v>941.20641816</v>
      </c>
      <c r="L245" s="11">
        <f t="shared" si="53"/>
        <v>939.32222691000004</v>
      </c>
      <c r="M245" s="11">
        <f t="shared" si="53"/>
        <v>959.38988823</v>
      </c>
      <c r="N245" s="11">
        <f t="shared" si="53"/>
        <v>933.22302833000003</v>
      </c>
      <c r="O245" s="11">
        <f t="shared" si="53"/>
        <v>917.63794401999996</v>
      </c>
      <c r="P245" s="11">
        <f t="shared" si="53"/>
        <v>935.14073974999997</v>
      </c>
      <c r="Q245" s="11">
        <f t="shared" si="53"/>
        <v>913.74802662000002</v>
      </c>
      <c r="R245" s="11">
        <f t="shared" si="53"/>
        <v>906.22722661</v>
      </c>
      <c r="S245" s="11">
        <f t="shared" si="53"/>
        <v>843.52249869000002</v>
      </c>
      <c r="T245" s="11">
        <f t="shared" si="52"/>
        <v>837.90272285000003</v>
      </c>
      <c r="U245" s="12" cm="1">
        <f t="array" ref="U245">quota_mese*SUMPRODUCT(1/C245:T245)</f>
        <v>169.04405274608618</v>
      </c>
      <c r="V245" s="13">
        <f t="shared" si="47"/>
        <v>141642.47207754463</v>
      </c>
      <c r="W245" s="14">
        <f t="shared" si="43"/>
        <v>-5.5716852816369067E-2</v>
      </c>
      <c r="X245" s="13">
        <f t="shared" si="44"/>
        <v>141022.61721615301</v>
      </c>
      <c r="Y245" s="14">
        <f t="shared" si="45"/>
        <v>-5.9849218558979955E-2</v>
      </c>
      <c r="Z245" s="6" t="str">
        <f t="shared" si="46"/>
        <v>In Linea</v>
      </c>
    </row>
    <row r="246" spans="1:26" x14ac:dyDescent="0.25">
      <c r="A246" s="7">
        <v>40329</v>
      </c>
      <c r="B246" s="8">
        <v>879.69156486999998</v>
      </c>
      <c r="C246" s="11">
        <f t="shared" si="42"/>
        <v>879.69156486999998</v>
      </c>
      <c r="D246" s="11">
        <f t="shared" si="53"/>
        <v>839.95596347000003</v>
      </c>
      <c r="E246" s="11">
        <f t="shared" si="53"/>
        <v>845.56338862999996</v>
      </c>
      <c r="F246" s="11">
        <f t="shared" si="53"/>
        <v>827.54728063000005</v>
      </c>
      <c r="G246" s="11">
        <f t="shared" si="53"/>
        <v>836.16643640999996</v>
      </c>
      <c r="H246" s="11">
        <f t="shared" si="53"/>
        <v>853.90777437999998</v>
      </c>
      <c r="I246" s="11">
        <f t="shared" si="53"/>
        <v>908.25515312000005</v>
      </c>
      <c r="J246" s="11">
        <f t="shared" si="53"/>
        <v>941.20641816</v>
      </c>
      <c r="K246" s="11">
        <f t="shared" si="53"/>
        <v>939.32222691000004</v>
      </c>
      <c r="L246" s="11">
        <f t="shared" si="53"/>
        <v>959.38988823</v>
      </c>
      <c r="M246" s="11">
        <f t="shared" si="53"/>
        <v>933.22302833000003</v>
      </c>
      <c r="N246" s="11">
        <f t="shared" si="53"/>
        <v>917.63794401999996</v>
      </c>
      <c r="O246" s="11">
        <f t="shared" si="53"/>
        <v>935.14073974999997</v>
      </c>
      <c r="P246" s="11">
        <f t="shared" si="53"/>
        <v>913.74802662000002</v>
      </c>
      <c r="Q246" s="11">
        <f t="shared" si="53"/>
        <v>906.22722661</v>
      </c>
      <c r="R246" s="11">
        <f t="shared" si="53"/>
        <v>843.52249869000002</v>
      </c>
      <c r="S246" s="11">
        <f t="shared" si="53"/>
        <v>837.90272285000003</v>
      </c>
      <c r="T246" s="11">
        <f t="shared" si="52"/>
        <v>895.15038450999998</v>
      </c>
      <c r="U246" s="12" cm="1">
        <f t="array" ref="U246">quota_mese*SUMPRODUCT(1/C246:T246)</f>
        <v>169.00323751350433</v>
      </c>
      <c r="V246" s="13">
        <f t="shared" si="47"/>
        <v>151283.31304364826</v>
      </c>
      <c r="W246" s="14">
        <f t="shared" si="43"/>
        <v>8.5554202909883248E-3</v>
      </c>
      <c r="X246" s="13">
        <f t="shared" si="44"/>
        <v>152635.9499608737</v>
      </c>
      <c r="Y246" s="14">
        <f t="shared" si="45"/>
        <v>1.7572999739158046E-2</v>
      </c>
      <c r="Z246" s="6" t="str">
        <f t="shared" si="46"/>
        <v>In Linea</v>
      </c>
    </row>
    <row r="247" spans="1:26" x14ac:dyDescent="0.25">
      <c r="A247" s="7">
        <v>40359</v>
      </c>
      <c r="B247" s="8">
        <v>839.95596347000003</v>
      </c>
      <c r="C247" s="11">
        <f t="shared" si="42"/>
        <v>839.95596347000003</v>
      </c>
      <c r="D247" s="11">
        <f t="shared" si="53"/>
        <v>845.56338862999996</v>
      </c>
      <c r="E247" s="11">
        <f t="shared" si="53"/>
        <v>827.54728063000005</v>
      </c>
      <c r="F247" s="11">
        <f t="shared" si="53"/>
        <v>836.16643640999996</v>
      </c>
      <c r="G247" s="11">
        <f t="shared" si="53"/>
        <v>853.90777437999998</v>
      </c>
      <c r="H247" s="11">
        <f t="shared" si="53"/>
        <v>908.25515312000005</v>
      </c>
      <c r="I247" s="11">
        <f t="shared" si="53"/>
        <v>941.20641816</v>
      </c>
      <c r="J247" s="11">
        <f t="shared" si="53"/>
        <v>939.32222691000004</v>
      </c>
      <c r="K247" s="11">
        <f t="shared" si="53"/>
        <v>959.38988823</v>
      </c>
      <c r="L247" s="11">
        <f t="shared" si="53"/>
        <v>933.22302833000003</v>
      </c>
      <c r="M247" s="11">
        <f t="shared" si="53"/>
        <v>917.63794401999996</v>
      </c>
      <c r="N247" s="11">
        <f t="shared" si="53"/>
        <v>935.14073974999997</v>
      </c>
      <c r="O247" s="11">
        <f t="shared" si="53"/>
        <v>913.74802662000002</v>
      </c>
      <c r="P247" s="11">
        <f t="shared" si="53"/>
        <v>906.22722661</v>
      </c>
      <c r="Q247" s="11">
        <f t="shared" si="53"/>
        <v>843.52249869000002</v>
      </c>
      <c r="R247" s="11">
        <f t="shared" si="53"/>
        <v>837.90272285000003</v>
      </c>
      <c r="S247" s="11">
        <f t="shared" si="53"/>
        <v>895.15038450999998</v>
      </c>
      <c r="T247" s="11">
        <f t="shared" si="52"/>
        <v>929.31879507999997</v>
      </c>
      <c r="U247" s="12" cm="1">
        <f t="array" ref="U247">quota_mese*SUMPRODUCT(1/C247:T247)</f>
        <v>168.49736201809503</v>
      </c>
      <c r="V247" s="13">
        <f t="shared" si="47"/>
        <v>156587.76544481463</v>
      </c>
      <c r="W247" s="14">
        <f t="shared" si="43"/>
        <v>4.391843629876413E-2</v>
      </c>
      <c r="X247" s="13">
        <f t="shared" si="44"/>
        <v>165958.48511643879</v>
      </c>
      <c r="Y247" s="14">
        <f t="shared" si="45"/>
        <v>0.10638990077625854</v>
      </c>
      <c r="Z247" s="6" t="str">
        <f t="shared" si="46"/>
        <v>Il PAC NON conviene</v>
      </c>
    </row>
    <row r="248" spans="1:26" x14ac:dyDescent="0.25">
      <c r="A248" s="7">
        <v>40389</v>
      </c>
      <c r="B248" s="8">
        <v>845.56338862999996</v>
      </c>
      <c r="C248" s="11">
        <f t="shared" si="42"/>
        <v>845.56338862999996</v>
      </c>
      <c r="D248" s="11">
        <f t="shared" si="53"/>
        <v>827.54728063000005</v>
      </c>
      <c r="E248" s="11">
        <f t="shared" si="53"/>
        <v>836.16643640999996</v>
      </c>
      <c r="F248" s="11">
        <f t="shared" si="53"/>
        <v>853.90777437999998</v>
      </c>
      <c r="G248" s="11">
        <f t="shared" si="53"/>
        <v>908.25515312000005</v>
      </c>
      <c r="H248" s="11">
        <f t="shared" si="53"/>
        <v>941.20641816</v>
      </c>
      <c r="I248" s="11">
        <f t="shared" si="53"/>
        <v>939.32222691000004</v>
      </c>
      <c r="J248" s="11">
        <f t="shared" si="53"/>
        <v>959.38988823</v>
      </c>
      <c r="K248" s="11">
        <f t="shared" si="53"/>
        <v>933.22302833000003</v>
      </c>
      <c r="L248" s="11">
        <f t="shared" si="53"/>
        <v>917.63794401999996</v>
      </c>
      <c r="M248" s="11">
        <f t="shared" si="53"/>
        <v>935.14073974999997</v>
      </c>
      <c r="N248" s="11">
        <f t="shared" si="53"/>
        <v>913.74802662000002</v>
      </c>
      <c r="O248" s="11">
        <f t="shared" si="53"/>
        <v>906.22722661</v>
      </c>
      <c r="P248" s="11">
        <f t="shared" si="53"/>
        <v>843.52249869000002</v>
      </c>
      <c r="Q248" s="11">
        <f t="shared" si="53"/>
        <v>837.90272285000003</v>
      </c>
      <c r="R248" s="11">
        <f t="shared" si="53"/>
        <v>895.15038450999998</v>
      </c>
      <c r="S248" s="11">
        <f t="shared" si="53"/>
        <v>929.31879507999997</v>
      </c>
      <c r="T248" s="11">
        <f t="shared" si="52"/>
        <v>971.94525905</v>
      </c>
      <c r="U248" s="12" cm="1">
        <f t="array" ref="U248">quota_mese*SUMPRODUCT(1/C248:T248)</f>
        <v>167.15007805145933</v>
      </c>
      <c r="V248" s="13">
        <f t="shared" si="47"/>
        <v>162460.72591195337</v>
      </c>
      <c r="W248" s="14">
        <f t="shared" si="43"/>
        <v>8.3071506079689161E-2</v>
      </c>
      <c r="X248" s="13">
        <f t="shared" si="44"/>
        <v>172419.70361762587</v>
      </c>
      <c r="Y248" s="14">
        <f t="shared" si="45"/>
        <v>0.14946469078417257</v>
      </c>
      <c r="Z248" s="6" t="str">
        <f t="shared" si="46"/>
        <v>Il PAC NON conviene</v>
      </c>
    </row>
    <row r="249" spans="1:26" x14ac:dyDescent="0.25">
      <c r="A249" s="7">
        <v>40421</v>
      </c>
      <c r="B249" s="8">
        <v>827.54728063000005</v>
      </c>
      <c r="C249" s="11">
        <f t="shared" si="42"/>
        <v>827.54728063000005</v>
      </c>
      <c r="D249" s="11">
        <f t="shared" si="53"/>
        <v>836.16643640999996</v>
      </c>
      <c r="E249" s="11">
        <f t="shared" si="53"/>
        <v>853.90777437999998</v>
      </c>
      <c r="F249" s="11">
        <f t="shared" si="53"/>
        <v>908.25515312000005</v>
      </c>
      <c r="G249" s="11">
        <f t="shared" si="53"/>
        <v>941.20641816</v>
      </c>
      <c r="H249" s="11">
        <f t="shared" si="53"/>
        <v>939.32222691000004</v>
      </c>
      <c r="I249" s="11">
        <f t="shared" si="53"/>
        <v>959.38988823</v>
      </c>
      <c r="J249" s="11">
        <f t="shared" si="53"/>
        <v>933.22302833000003</v>
      </c>
      <c r="K249" s="11">
        <f t="shared" si="53"/>
        <v>917.63794401999996</v>
      </c>
      <c r="L249" s="11">
        <f t="shared" si="53"/>
        <v>935.14073974999997</v>
      </c>
      <c r="M249" s="11">
        <f t="shared" si="53"/>
        <v>913.74802662000002</v>
      </c>
      <c r="N249" s="11">
        <f t="shared" si="53"/>
        <v>906.22722661</v>
      </c>
      <c r="O249" s="11">
        <f t="shared" si="53"/>
        <v>843.52249869000002</v>
      </c>
      <c r="P249" s="11">
        <f t="shared" si="53"/>
        <v>837.90272285000003</v>
      </c>
      <c r="Q249" s="11">
        <f t="shared" si="53"/>
        <v>895.15038450999998</v>
      </c>
      <c r="R249" s="11">
        <f t="shared" si="53"/>
        <v>929.31879507999997</v>
      </c>
      <c r="S249" s="11">
        <f t="shared" si="53"/>
        <v>971.94525905</v>
      </c>
      <c r="T249" s="11">
        <f t="shared" si="52"/>
        <v>996.06104978999997</v>
      </c>
      <c r="U249" s="12" cm="1">
        <f t="array" ref="U249">quota_mese*SUMPRODUCT(1/C249:T249)</f>
        <v>165.6610037230262</v>
      </c>
      <c r="V249" s="13">
        <f t="shared" si="47"/>
        <v>165008.47327762257</v>
      </c>
      <c r="W249" s="14">
        <f t="shared" si="43"/>
        <v>0.10005648851748372</v>
      </c>
      <c r="X249" s="13">
        <f t="shared" si="44"/>
        <v>180544.55735116056</v>
      </c>
      <c r="Y249" s="14">
        <f t="shared" si="45"/>
        <v>0.20363038234107034</v>
      </c>
      <c r="Z249" s="6" t="str">
        <f t="shared" si="46"/>
        <v>Il PAC NON conviene</v>
      </c>
    </row>
    <row r="250" spans="1:26" x14ac:dyDescent="0.25">
      <c r="A250" s="7">
        <v>40451</v>
      </c>
      <c r="B250" s="8">
        <v>836.16643640999996</v>
      </c>
      <c r="C250" s="11">
        <f t="shared" si="42"/>
        <v>836.16643640999996</v>
      </c>
      <c r="D250" s="11">
        <f t="shared" si="53"/>
        <v>853.90777437999998</v>
      </c>
      <c r="E250" s="11">
        <f t="shared" si="53"/>
        <v>908.25515312000005</v>
      </c>
      <c r="F250" s="11">
        <f t="shared" si="53"/>
        <v>941.20641816</v>
      </c>
      <c r="G250" s="11">
        <f t="shared" si="53"/>
        <v>939.32222691000004</v>
      </c>
      <c r="H250" s="11">
        <f t="shared" si="53"/>
        <v>959.38988823</v>
      </c>
      <c r="I250" s="11">
        <f t="shared" si="53"/>
        <v>933.22302833000003</v>
      </c>
      <c r="J250" s="11">
        <f t="shared" si="53"/>
        <v>917.63794401999996</v>
      </c>
      <c r="K250" s="11">
        <f t="shared" si="53"/>
        <v>935.14073974999997</v>
      </c>
      <c r="L250" s="11">
        <f t="shared" si="53"/>
        <v>913.74802662000002</v>
      </c>
      <c r="M250" s="11">
        <f t="shared" si="53"/>
        <v>906.22722661</v>
      </c>
      <c r="N250" s="11">
        <f t="shared" si="53"/>
        <v>843.52249869000002</v>
      </c>
      <c r="O250" s="11">
        <f t="shared" si="53"/>
        <v>837.90272285000003</v>
      </c>
      <c r="P250" s="11">
        <f t="shared" si="53"/>
        <v>895.15038450999998</v>
      </c>
      <c r="Q250" s="11">
        <f t="shared" si="53"/>
        <v>929.31879507999997</v>
      </c>
      <c r="R250" s="11">
        <f t="shared" si="53"/>
        <v>971.94525905</v>
      </c>
      <c r="S250" s="11">
        <f t="shared" si="53"/>
        <v>996.06104978999997</v>
      </c>
      <c r="T250" s="11">
        <f t="shared" si="52"/>
        <v>1015.90422269</v>
      </c>
      <c r="U250" s="12" cm="1">
        <f t="array" ref="U250">quota_mese*SUMPRODUCT(1/C250:T250)</f>
        <v>163.79395864508422</v>
      </c>
      <c r="V250" s="13">
        <f t="shared" si="47"/>
        <v>166398.97423865227</v>
      </c>
      <c r="W250" s="14">
        <f t="shared" si="43"/>
        <v>0.10932649492434843</v>
      </c>
      <c r="X250" s="13">
        <f t="shared" si="44"/>
        <v>182243.18361515802</v>
      </c>
      <c r="Y250" s="14">
        <f t="shared" si="45"/>
        <v>0.21495455743438674</v>
      </c>
      <c r="Z250" s="6" t="str">
        <f t="shared" si="46"/>
        <v>Il PAC NON conviene</v>
      </c>
    </row>
    <row r="251" spans="1:26" x14ac:dyDescent="0.25">
      <c r="A251" s="7">
        <v>40480</v>
      </c>
      <c r="B251" s="8">
        <v>853.90777437999998</v>
      </c>
      <c r="C251" s="11">
        <f t="shared" si="42"/>
        <v>853.90777437999998</v>
      </c>
      <c r="D251" s="11">
        <f t="shared" si="53"/>
        <v>908.25515312000005</v>
      </c>
      <c r="E251" s="11">
        <f t="shared" si="53"/>
        <v>941.20641816</v>
      </c>
      <c r="F251" s="11">
        <f t="shared" si="53"/>
        <v>939.32222691000004</v>
      </c>
      <c r="G251" s="11">
        <f t="shared" si="53"/>
        <v>959.38988823</v>
      </c>
      <c r="H251" s="11">
        <f t="shared" si="53"/>
        <v>933.22302833000003</v>
      </c>
      <c r="I251" s="11">
        <f t="shared" si="53"/>
        <v>917.63794401999996</v>
      </c>
      <c r="J251" s="11">
        <f t="shared" si="53"/>
        <v>935.14073974999997</v>
      </c>
      <c r="K251" s="11">
        <f t="shared" si="53"/>
        <v>913.74802662000002</v>
      </c>
      <c r="L251" s="11">
        <f t="shared" si="53"/>
        <v>906.22722661</v>
      </c>
      <c r="M251" s="11">
        <f t="shared" si="53"/>
        <v>843.52249869000002</v>
      </c>
      <c r="N251" s="11">
        <f t="shared" si="53"/>
        <v>837.90272285000003</v>
      </c>
      <c r="O251" s="11">
        <f t="shared" si="53"/>
        <v>895.15038450999998</v>
      </c>
      <c r="P251" s="11">
        <f t="shared" si="53"/>
        <v>929.31879507999997</v>
      </c>
      <c r="Q251" s="11">
        <f t="shared" si="53"/>
        <v>971.94525905</v>
      </c>
      <c r="R251" s="11">
        <f t="shared" si="53"/>
        <v>996.06104978999997</v>
      </c>
      <c r="S251" s="11">
        <f t="shared" si="53"/>
        <v>1015.90422269</v>
      </c>
      <c r="T251" s="11">
        <f t="shared" si="52"/>
        <v>1054.55972133</v>
      </c>
      <c r="U251" s="12" cm="1">
        <f t="array" ref="U251">quota_mese*SUMPRODUCT(1/C251:T251)</f>
        <v>161.73003263543092</v>
      </c>
      <c r="V251" s="13">
        <f t="shared" si="47"/>
        <v>170553.97814671183</v>
      </c>
      <c r="W251" s="14">
        <f t="shared" si="43"/>
        <v>0.13702652097807877</v>
      </c>
      <c r="X251" s="13">
        <f t="shared" si="44"/>
        <v>185247.12263493938</v>
      </c>
      <c r="Y251" s="14">
        <f t="shared" si="45"/>
        <v>0.23498081756626266</v>
      </c>
      <c r="Z251" s="6" t="str">
        <f t="shared" si="46"/>
        <v>Il PAC NON conviene</v>
      </c>
    </row>
    <row r="252" spans="1:26" x14ac:dyDescent="0.25">
      <c r="A252" s="7">
        <v>40512</v>
      </c>
      <c r="B252" s="8">
        <v>908.25515312000005</v>
      </c>
      <c r="C252" s="11">
        <f t="shared" si="42"/>
        <v>908.25515312000005</v>
      </c>
      <c r="D252" s="11">
        <f t="shared" si="53"/>
        <v>941.20641816</v>
      </c>
      <c r="E252" s="11">
        <f t="shared" si="53"/>
        <v>939.32222691000004</v>
      </c>
      <c r="F252" s="11">
        <f t="shared" si="53"/>
        <v>959.38988823</v>
      </c>
      <c r="G252" s="11">
        <f t="shared" si="53"/>
        <v>933.22302833000003</v>
      </c>
      <c r="H252" s="11">
        <f t="shared" si="53"/>
        <v>917.63794401999996</v>
      </c>
      <c r="I252" s="11">
        <f t="shared" si="53"/>
        <v>935.14073974999997</v>
      </c>
      <c r="J252" s="11">
        <f t="shared" si="53"/>
        <v>913.74802662000002</v>
      </c>
      <c r="K252" s="11">
        <f t="shared" si="53"/>
        <v>906.22722661</v>
      </c>
      <c r="L252" s="11">
        <f t="shared" si="53"/>
        <v>843.52249869000002</v>
      </c>
      <c r="M252" s="11">
        <f t="shared" si="53"/>
        <v>837.90272285000003</v>
      </c>
      <c r="N252" s="11">
        <f t="shared" si="53"/>
        <v>895.15038450999998</v>
      </c>
      <c r="O252" s="11">
        <f t="shared" si="53"/>
        <v>929.31879507999997</v>
      </c>
      <c r="P252" s="11">
        <f t="shared" si="53"/>
        <v>971.94525905</v>
      </c>
      <c r="Q252" s="11">
        <f t="shared" si="53"/>
        <v>996.06104978999997</v>
      </c>
      <c r="R252" s="11">
        <f t="shared" si="53"/>
        <v>1015.90422269</v>
      </c>
      <c r="S252" s="11">
        <f t="shared" si="53"/>
        <v>1054.55972133</v>
      </c>
      <c r="T252" s="11">
        <f t="shared" si="52"/>
        <v>1057.9007379100001</v>
      </c>
      <c r="U252" s="12" cm="1">
        <f t="array" ref="U252">quota_mese*SUMPRODUCT(1/C252:T252)</f>
        <v>159.84821274959728</v>
      </c>
      <c r="V252" s="13">
        <f t="shared" si="47"/>
        <v>169103.54222139364</v>
      </c>
      <c r="W252" s="14">
        <f t="shared" si="43"/>
        <v>0.12735694814262422</v>
      </c>
      <c r="X252" s="13">
        <f t="shared" si="44"/>
        <v>174714.24207326715</v>
      </c>
      <c r="Y252" s="14">
        <f t="shared" si="45"/>
        <v>0.16476161382178089</v>
      </c>
      <c r="Z252" s="6" t="str">
        <f t="shared" si="46"/>
        <v>Il PAC NON conviene</v>
      </c>
    </row>
    <row r="253" spans="1:26" x14ac:dyDescent="0.25">
      <c r="A253" s="7">
        <v>40543</v>
      </c>
      <c r="B253" s="8">
        <v>941.20641816</v>
      </c>
      <c r="C253" s="11">
        <f t="shared" si="42"/>
        <v>941.20641816</v>
      </c>
      <c r="D253" s="11">
        <f t="shared" si="53"/>
        <v>939.32222691000004</v>
      </c>
      <c r="E253" s="11">
        <f t="shared" si="53"/>
        <v>959.38988823</v>
      </c>
      <c r="F253" s="11">
        <f t="shared" si="53"/>
        <v>933.22302833000003</v>
      </c>
      <c r="G253" s="11">
        <f t="shared" si="53"/>
        <v>917.63794401999996</v>
      </c>
      <c r="H253" s="11">
        <f t="shared" si="53"/>
        <v>935.14073974999997</v>
      </c>
      <c r="I253" s="11">
        <f t="shared" si="53"/>
        <v>913.74802662000002</v>
      </c>
      <c r="J253" s="11">
        <f t="shared" si="53"/>
        <v>906.22722661</v>
      </c>
      <c r="K253" s="11">
        <f t="shared" si="53"/>
        <v>843.52249869000002</v>
      </c>
      <c r="L253" s="11">
        <f t="shared" si="53"/>
        <v>837.90272285000003</v>
      </c>
      <c r="M253" s="11">
        <f t="shared" si="53"/>
        <v>895.15038450999998</v>
      </c>
      <c r="N253" s="11">
        <f t="shared" si="53"/>
        <v>929.31879507999997</v>
      </c>
      <c r="O253" s="11">
        <f t="shared" si="53"/>
        <v>971.94525905</v>
      </c>
      <c r="P253" s="11">
        <f t="shared" si="53"/>
        <v>996.06104978999997</v>
      </c>
      <c r="Q253" s="11">
        <f t="shared" si="53"/>
        <v>1015.90422269</v>
      </c>
      <c r="R253" s="11">
        <f t="shared" si="53"/>
        <v>1054.55972133</v>
      </c>
      <c r="S253" s="11">
        <f t="shared" si="53"/>
        <v>1057.9007379100001</v>
      </c>
      <c r="T253" s="11">
        <f t="shared" si="52"/>
        <v>1056.46210969</v>
      </c>
      <c r="U253" s="12" cm="1">
        <f t="array" ref="U253">quota_mese*SUMPRODUCT(1/C253:T253)</f>
        <v>158.56107346090894</v>
      </c>
      <c r="V253" s="13">
        <f t="shared" si="47"/>
        <v>167513.76618322294</v>
      </c>
      <c r="W253" s="14">
        <f t="shared" si="43"/>
        <v>0.11675844122148615</v>
      </c>
      <c r="X253" s="13">
        <f t="shared" si="44"/>
        <v>168368.29137151196</v>
      </c>
      <c r="Y253" s="14">
        <f t="shared" si="45"/>
        <v>0.12245527581007987</v>
      </c>
      <c r="Z253" s="6" t="str">
        <f t="shared" si="46"/>
        <v>In Linea</v>
      </c>
    </row>
    <row r="254" spans="1:26" x14ac:dyDescent="0.25">
      <c r="A254" s="7">
        <v>40574</v>
      </c>
      <c r="B254" s="8">
        <v>939.32222691000004</v>
      </c>
      <c r="C254" s="11">
        <f t="shared" si="42"/>
        <v>939.32222691000004</v>
      </c>
      <c r="D254" s="11">
        <f t="shared" si="53"/>
        <v>959.38988823</v>
      </c>
      <c r="E254" s="11">
        <f t="shared" si="53"/>
        <v>933.22302833000003</v>
      </c>
      <c r="F254" s="11">
        <f t="shared" si="53"/>
        <v>917.63794401999996</v>
      </c>
      <c r="G254" s="11">
        <f t="shared" si="53"/>
        <v>935.14073974999997</v>
      </c>
      <c r="H254" s="11">
        <f t="shared" si="53"/>
        <v>913.74802662000002</v>
      </c>
      <c r="I254" s="11">
        <f t="shared" si="53"/>
        <v>906.22722661</v>
      </c>
      <c r="J254" s="11">
        <f t="shared" si="53"/>
        <v>843.52249869000002</v>
      </c>
      <c r="K254" s="11">
        <f t="shared" si="53"/>
        <v>837.90272285000003</v>
      </c>
      <c r="L254" s="11">
        <f t="shared" si="53"/>
        <v>895.15038450999998</v>
      </c>
      <c r="M254" s="11">
        <f t="shared" si="53"/>
        <v>929.31879507999997</v>
      </c>
      <c r="N254" s="11">
        <f t="shared" si="53"/>
        <v>971.94525905</v>
      </c>
      <c r="O254" s="11">
        <f t="shared" si="53"/>
        <v>996.06104978999997</v>
      </c>
      <c r="P254" s="11">
        <f t="shared" si="53"/>
        <v>1015.90422269</v>
      </c>
      <c r="Q254" s="11">
        <f t="shared" si="53"/>
        <v>1054.55972133</v>
      </c>
      <c r="R254" s="11">
        <f t="shared" si="53"/>
        <v>1057.9007379100001</v>
      </c>
      <c r="S254" s="11">
        <f t="shared" si="53"/>
        <v>1056.46210969</v>
      </c>
      <c r="T254" s="11">
        <f t="shared" si="52"/>
        <v>1081.93807915</v>
      </c>
      <c r="U254" s="12" cm="1">
        <f t="array" ref="U254">quota_mese*SUMPRODUCT(1/C254:T254)</f>
        <v>157.4094161173374</v>
      </c>
      <c r="V254" s="13">
        <f t="shared" si="47"/>
        <v>170307.24131411509</v>
      </c>
      <c r="W254" s="14">
        <f t="shared" si="43"/>
        <v>0.13538160876076732</v>
      </c>
      <c r="X254" s="13">
        <f t="shared" si="44"/>
        <v>172774.2698119393</v>
      </c>
      <c r="Y254" s="14">
        <f t="shared" si="45"/>
        <v>0.15182846541292871</v>
      </c>
      <c r="Z254" s="6" t="str">
        <f t="shared" si="46"/>
        <v>In Linea</v>
      </c>
    </row>
    <row r="255" spans="1:26" x14ac:dyDescent="0.25">
      <c r="A255" s="7">
        <v>40602</v>
      </c>
      <c r="B255" s="8">
        <v>959.38988823</v>
      </c>
      <c r="C255" s="11">
        <f t="shared" si="42"/>
        <v>959.38988823</v>
      </c>
      <c r="D255" s="11">
        <f t="shared" si="53"/>
        <v>933.22302833000003</v>
      </c>
      <c r="E255" s="11">
        <f t="shared" si="53"/>
        <v>917.63794401999996</v>
      </c>
      <c r="F255" s="11">
        <f t="shared" si="53"/>
        <v>935.14073974999997</v>
      </c>
      <c r="G255" s="11">
        <f t="shared" si="53"/>
        <v>913.74802662000002</v>
      </c>
      <c r="H255" s="11">
        <f t="shared" si="53"/>
        <v>906.22722661</v>
      </c>
      <c r="I255" s="11">
        <f t="shared" si="53"/>
        <v>843.52249869000002</v>
      </c>
      <c r="J255" s="11">
        <f t="shared" si="53"/>
        <v>837.90272285000003</v>
      </c>
      <c r="K255" s="11">
        <f t="shared" si="53"/>
        <v>895.15038450999998</v>
      </c>
      <c r="L255" s="11">
        <f t="shared" si="53"/>
        <v>929.31879507999997</v>
      </c>
      <c r="M255" s="11">
        <f t="shared" si="53"/>
        <v>971.94525905</v>
      </c>
      <c r="N255" s="11">
        <f t="shared" si="53"/>
        <v>996.06104978999997</v>
      </c>
      <c r="O255" s="11">
        <f t="shared" si="53"/>
        <v>1015.90422269</v>
      </c>
      <c r="P255" s="11">
        <f t="shared" si="53"/>
        <v>1054.55972133</v>
      </c>
      <c r="Q255" s="11">
        <f t="shared" si="53"/>
        <v>1057.9007379100001</v>
      </c>
      <c r="R255" s="11">
        <f t="shared" si="53"/>
        <v>1056.46210969</v>
      </c>
      <c r="S255" s="11">
        <f t="shared" si="53"/>
        <v>1081.93807915</v>
      </c>
      <c r="T255" s="11">
        <f t="shared" si="52"/>
        <v>1122.8589608299999</v>
      </c>
      <c r="U255" s="12" cm="1">
        <f t="array" ref="U255">quota_mese*SUMPRODUCT(1/C255:T255)</f>
        <v>155.95930278722682</v>
      </c>
      <c r="V255" s="13">
        <f t="shared" si="47"/>
        <v>175120.30065943682</v>
      </c>
      <c r="W255" s="14">
        <f t="shared" si="43"/>
        <v>0.16746867106291208</v>
      </c>
      <c r="X255" s="13">
        <f t="shared" si="44"/>
        <v>175558.28573015099</v>
      </c>
      <c r="Y255" s="14">
        <f t="shared" si="45"/>
        <v>0.17038857153434006</v>
      </c>
      <c r="Z255" s="6" t="str">
        <f t="shared" si="46"/>
        <v>In Linea</v>
      </c>
    </row>
    <row r="256" spans="1:26" x14ac:dyDescent="0.25">
      <c r="A256" s="7">
        <v>40633</v>
      </c>
      <c r="B256" s="8">
        <v>933.22302833000003</v>
      </c>
      <c r="C256" s="11">
        <f t="shared" si="42"/>
        <v>933.22302833000003</v>
      </c>
      <c r="D256" s="11">
        <f t="shared" si="53"/>
        <v>917.63794401999996</v>
      </c>
      <c r="E256" s="11">
        <f t="shared" si="53"/>
        <v>935.14073974999997</v>
      </c>
      <c r="F256" s="11">
        <f t="shared" si="53"/>
        <v>913.74802662000002</v>
      </c>
      <c r="G256" s="11">
        <f t="shared" si="53"/>
        <v>906.22722661</v>
      </c>
      <c r="H256" s="11">
        <f t="shared" si="53"/>
        <v>843.52249869000002</v>
      </c>
      <c r="I256" s="11">
        <f t="shared" si="53"/>
        <v>837.90272285000003</v>
      </c>
      <c r="J256" s="11">
        <f t="shared" si="53"/>
        <v>895.15038450999998</v>
      </c>
      <c r="K256" s="11">
        <f t="shared" si="53"/>
        <v>929.31879507999997</v>
      </c>
      <c r="L256" s="11">
        <f t="shared" si="53"/>
        <v>971.94525905</v>
      </c>
      <c r="M256" s="11">
        <f t="shared" si="53"/>
        <v>996.06104978999997</v>
      </c>
      <c r="N256" s="11">
        <f t="shared" si="53"/>
        <v>1015.90422269</v>
      </c>
      <c r="O256" s="11">
        <f t="shared" si="53"/>
        <v>1054.55972133</v>
      </c>
      <c r="P256" s="11">
        <f t="shared" si="53"/>
        <v>1057.9007379100001</v>
      </c>
      <c r="Q256" s="11">
        <f t="shared" si="53"/>
        <v>1056.46210969</v>
      </c>
      <c r="R256" s="11">
        <f t="shared" si="53"/>
        <v>1081.93807915</v>
      </c>
      <c r="S256" s="11">
        <f t="shared" ref="S256:T287" si="54">R257</f>
        <v>1122.8589608299999</v>
      </c>
      <c r="T256" s="11">
        <f t="shared" si="54"/>
        <v>1115.35957424</v>
      </c>
      <c r="U256" s="12" cm="1">
        <f t="array" ref="U256">quota_mese*SUMPRODUCT(1/C256:T256)</f>
        <v>154.74465904957518</v>
      </c>
      <c r="V256" s="13">
        <f t="shared" si="47"/>
        <v>172595.93703344814</v>
      </c>
      <c r="W256" s="14">
        <f t="shared" si="43"/>
        <v>0.15063958022298762</v>
      </c>
      <c r="X256" s="13">
        <f t="shared" si="44"/>
        <v>179275.40476084256</v>
      </c>
      <c r="Y256" s="14">
        <f t="shared" si="45"/>
        <v>0.19516936507228366</v>
      </c>
      <c r="Z256" s="6" t="str">
        <f t="shared" si="46"/>
        <v>Il PAC NON conviene</v>
      </c>
    </row>
    <row r="257" spans="1:26" x14ac:dyDescent="0.25">
      <c r="A257" s="7">
        <v>40662</v>
      </c>
      <c r="B257" s="8">
        <v>917.63794401999996</v>
      </c>
      <c r="C257" s="11">
        <f t="shared" si="42"/>
        <v>917.63794401999996</v>
      </c>
      <c r="D257" s="11">
        <f t="shared" ref="D257:S272" si="55">C258</f>
        <v>935.14073974999997</v>
      </c>
      <c r="E257" s="11">
        <f t="shared" si="55"/>
        <v>913.74802662000002</v>
      </c>
      <c r="F257" s="11">
        <f t="shared" si="55"/>
        <v>906.22722661</v>
      </c>
      <c r="G257" s="11">
        <f t="shared" si="55"/>
        <v>843.52249869000002</v>
      </c>
      <c r="H257" s="11">
        <f t="shared" si="55"/>
        <v>837.90272285000003</v>
      </c>
      <c r="I257" s="11">
        <f t="shared" si="55"/>
        <v>895.15038450999998</v>
      </c>
      <c r="J257" s="11">
        <f t="shared" si="55"/>
        <v>929.31879507999997</v>
      </c>
      <c r="K257" s="11">
        <f t="shared" si="55"/>
        <v>971.94525905</v>
      </c>
      <c r="L257" s="11">
        <f t="shared" si="55"/>
        <v>996.06104978999997</v>
      </c>
      <c r="M257" s="11">
        <f t="shared" si="55"/>
        <v>1015.90422269</v>
      </c>
      <c r="N257" s="11">
        <f t="shared" si="55"/>
        <v>1054.55972133</v>
      </c>
      <c r="O257" s="11">
        <f t="shared" si="55"/>
        <v>1057.9007379100001</v>
      </c>
      <c r="P257" s="11">
        <f t="shared" si="55"/>
        <v>1056.46210969</v>
      </c>
      <c r="Q257" s="11">
        <f t="shared" si="55"/>
        <v>1081.93807915</v>
      </c>
      <c r="R257" s="11">
        <f t="shared" si="55"/>
        <v>1122.8589608299999</v>
      </c>
      <c r="S257" s="11">
        <f t="shared" si="55"/>
        <v>1115.35957424</v>
      </c>
      <c r="T257" s="11">
        <f t="shared" si="54"/>
        <v>1114.2072968099999</v>
      </c>
      <c r="U257" s="12" cm="1">
        <f t="array" ref="U257">quota_mese*SUMPRODUCT(1/C257:T257)</f>
        <v>153.29419110447424</v>
      </c>
      <c r="V257" s="13">
        <f t="shared" si="47"/>
        <v>170801.50628719176</v>
      </c>
      <c r="W257" s="14">
        <f t="shared" si="43"/>
        <v>0.13867670858127834</v>
      </c>
      <c r="X257" s="13">
        <f t="shared" si="44"/>
        <v>182131.84798062072</v>
      </c>
      <c r="Y257" s="14">
        <f t="shared" si="45"/>
        <v>0.2142123198708048</v>
      </c>
      <c r="Z257" s="6" t="str">
        <f t="shared" si="46"/>
        <v>Il PAC NON conviene</v>
      </c>
    </row>
    <row r="258" spans="1:26" x14ac:dyDescent="0.25">
      <c r="A258" s="7">
        <v>40694</v>
      </c>
      <c r="B258" s="8">
        <v>935.14073974999997</v>
      </c>
      <c r="C258" s="11">
        <f t="shared" ref="C258:C321" si="56">B258</f>
        <v>935.14073974999997</v>
      </c>
      <c r="D258" s="11">
        <f t="shared" si="55"/>
        <v>913.74802662000002</v>
      </c>
      <c r="E258" s="11">
        <f t="shared" si="55"/>
        <v>906.22722661</v>
      </c>
      <c r="F258" s="11">
        <f t="shared" si="55"/>
        <v>843.52249869000002</v>
      </c>
      <c r="G258" s="11">
        <f t="shared" si="55"/>
        <v>837.90272285000003</v>
      </c>
      <c r="H258" s="11">
        <f t="shared" si="55"/>
        <v>895.15038450999998</v>
      </c>
      <c r="I258" s="11">
        <f t="shared" si="55"/>
        <v>929.31879507999997</v>
      </c>
      <c r="J258" s="11">
        <f t="shared" si="55"/>
        <v>971.94525905</v>
      </c>
      <c r="K258" s="11">
        <f t="shared" si="55"/>
        <v>996.06104978999997</v>
      </c>
      <c r="L258" s="11">
        <f t="shared" si="55"/>
        <v>1015.90422269</v>
      </c>
      <c r="M258" s="11">
        <f t="shared" si="55"/>
        <v>1054.55972133</v>
      </c>
      <c r="N258" s="11">
        <f t="shared" si="55"/>
        <v>1057.9007379100001</v>
      </c>
      <c r="O258" s="11">
        <f t="shared" si="55"/>
        <v>1056.46210969</v>
      </c>
      <c r="P258" s="11">
        <f t="shared" si="55"/>
        <v>1081.93807915</v>
      </c>
      <c r="Q258" s="11">
        <f t="shared" si="55"/>
        <v>1122.8589608299999</v>
      </c>
      <c r="R258" s="11">
        <f t="shared" si="55"/>
        <v>1115.35957424</v>
      </c>
      <c r="S258" s="11">
        <f t="shared" si="55"/>
        <v>1114.2072968099999</v>
      </c>
      <c r="T258" s="11">
        <f t="shared" si="54"/>
        <v>1086.8621776800001</v>
      </c>
      <c r="U258" s="12" cm="1">
        <f t="array" ref="U258">quota_mese*SUMPRODUCT(1/C258:T258)</f>
        <v>151.88023648521059</v>
      </c>
      <c r="V258" s="13">
        <f t="shared" si="47"/>
        <v>165072.88457286937</v>
      </c>
      <c r="W258" s="14">
        <f t="shared" ref="W258:W321" si="57">V258/capitale -1</f>
        <v>0.10048589715246248</v>
      </c>
      <c r="X258" s="13">
        <f t="shared" ref="X258:X321" si="58">(capitale/C258)*T258</f>
        <v>174336.67438719884</v>
      </c>
      <c r="Y258" s="14">
        <f t="shared" ref="Y258:Y321" si="59">X258/capitale -1</f>
        <v>0.16224449591465895</v>
      </c>
      <c r="Z258" s="6" t="str">
        <f t="shared" ref="Z258:Z321" si="60">IF(ABS((X258-V258)/X258)&lt;=2.5%, "In Linea", IF(X258&gt;V258, "Il PAC NON conviene", "Il PAC conviene"))</f>
        <v>Il PAC NON conviene</v>
      </c>
    </row>
    <row r="259" spans="1:26" x14ac:dyDescent="0.25">
      <c r="A259" s="7">
        <v>40724</v>
      </c>
      <c r="B259" s="8">
        <v>913.74802662000002</v>
      </c>
      <c r="C259" s="11">
        <f t="shared" si="56"/>
        <v>913.74802662000002</v>
      </c>
      <c r="D259" s="11">
        <f t="shared" si="55"/>
        <v>906.22722661</v>
      </c>
      <c r="E259" s="11">
        <f t="shared" si="55"/>
        <v>843.52249869000002</v>
      </c>
      <c r="F259" s="11">
        <f t="shared" si="55"/>
        <v>837.90272285000003</v>
      </c>
      <c r="G259" s="11">
        <f t="shared" si="55"/>
        <v>895.15038450999998</v>
      </c>
      <c r="H259" s="11">
        <f t="shared" si="55"/>
        <v>929.31879507999997</v>
      </c>
      <c r="I259" s="11">
        <f t="shared" si="55"/>
        <v>971.94525905</v>
      </c>
      <c r="J259" s="11">
        <f t="shared" si="55"/>
        <v>996.06104978999997</v>
      </c>
      <c r="K259" s="11">
        <f t="shared" si="55"/>
        <v>1015.90422269</v>
      </c>
      <c r="L259" s="11">
        <f t="shared" si="55"/>
        <v>1054.55972133</v>
      </c>
      <c r="M259" s="11">
        <f t="shared" si="55"/>
        <v>1057.9007379100001</v>
      </c>
      <c r="N259" s="11">
        <f t="shared" si="55"/>
        <v>1056.46210969</v>
      </c>
      <c r="O259" s="11">
        <f t="shared" si="55"/>
        <v>1081.93807915</v>
      </c>
      <c r="P259" s="11">
        <f t="shared" si="55"/>
        <v>1122.8589608299999</v>
      </c>
      <c r="Q259" s="11">
        <f t="shared" si="55"/>
        <v>1115.35957424</v>
      </c>
      <c r="R259" s="11">
        <f t="shared" si="55"/>
        <v>1114.2072968099999</v>
      </c>
      <c r="S259" s="11">
        <f t="shared" si="55"/>
        <v>1086.8621776800001</v>
      </c>
      <c r="T259" s="11">
        <f t="shared" si="54"/>
        <v>1090.54369735</v>
      </c>
      <c r="U259" s="12" cm="1">
        <f t="array" ref="U259">quota_mese*SUMPRODUCT(1/C259:T259)</f>
        <v>150.61037022553637</v>
      </c>
      <c r="V259" s="13">
        <f t="shared" ref="V259:V322" si="61">U259*T259</f>
        <v>164247.1900050088</v>
      </c>
      <c r="W259" s="14">
        <f t="shared" si="57"/>
        <v>9.4981266700058686E-2</v>
      </c>
      <c r="X259" s="13">
        <f t="shared" si="58"/>
        <v>179022.60780534477</v>
      </c>
      <c r="Y259" s="14">
        <f t="shared" si="59"/>
        <v>0.19348405203563179</v>
      </c>
      <c r="Z259" s="6" t="str">
        <f t="shared" si="60"/>
        <v>Il PAC NON conviene</v>
      </c>
    </row>
    <row r="260" spans="1:26" x14ac:dyDescent="0.25">
      <c r="A260" s="7">
        <v>40753</v>
      </c>
      <c r="B260" s="8">
        <v>906.22722661</v>
      </c>
      <c r="C260" s="11">
        <f t="shared" si="56"/>
        <v>906.22722661</v>
      </c>
      <c r="D260" s="11">
        <f t="shared" si="55"/>
        <v>843.52249869000002</v>
      </c>
      <c r="E260" s="11">
        <f t="shared" si="55"/>
        <v>837.90272285000003</v>
      </c>
      <c r="F260" s="11">
        <f t="shared" si="55"/>
        <v>895.15038450999998</v>
      </c>
      <c r="G260" s="11">
        <f t="shared" si="55"/>
        <v>929.31879507999997</v>
      </c>
      <c r="H260" s="11">
        <f t="shared" si="55"/>
        <v>971.94525905</v>
      </c>
      <c r="I260" s="11">
        <f t="shared" si="55"/>
        <v>996.06104978999997</v>
      </c>
      <c r="J260" s="11">
        <f t="shared" si="55"/>
        <v>1015.90422269</v>
      </c>
      <c r="K260" s="11">
        <f t="shared" si="55"/>
        <v>1054.55972133</v>
      </c>
      <c r="L260" s="11">
        <f t="shared" si="55"/>
        <v>1057.9007379100001</v>
      </c>
      <c r="M260" s="11">
        <f t="shared" si="55"/>
        <v>1056.46210969</v>
      </c>
      <c r="N260" s="11">
        <f t="shared" si="55"/>
        <v>1081.93807915</v>
      </c>
      <c r="O260" s="11">
        <f t="shared" si="55"/>
        <v>1122.8589608299999</v>
      </c>
      <c r="P260" s="11">
        <f t="shared" si="55"/>
        <v>1115.35957424</v>
      </c>
      <c r="Q260" s="11">
        <f t="shared" si="55"/>
        <v>1114.2072968099999</v>
      </c>
      <c r="R260" s="11">
        <f t="shared" si="55"/>
        <v>1086.8621776800001</v>
      </c>
      <c r="S260" s="11">
        <f t="shared" si="55"/>
        <v>1090.54369735</v>
      </c>
      <c r="T260" s="11">
        <f t="shared" si="54"/>
        <v>1080.93826515</v>
      </c>
      <c r="U260" s="12" cm="1">
        <f t="array" ref="U260">quota_mese*SUMPRODUCT(1/C260:T260)</f>
        <v>149.19977526427786</v>
      </c>
      <c r="V260" s="13">
        <f t="shared" si="61"/>
        <v>161275.74623493839</v>
      </c>
      <c r="W260" s="14">
        <f t="shared" si="57"/>
        <v>7.5171641566255998E-2</v>
      </c>
      <c r="X260" s="13">
        <f t="shared" si="58"/>
        <v>178918.41583598568</v>
      </c>
      <c r="Y260" s="14">
        <f t="shared" si="59"/>
        <v>0.19278943890657119</v>
      </c>
      <c r="Z260" s="6" t="str">
        <f t="shared" si="60"/>
        <v>Il PAC NON conviene</v>
      </c>
    </row>
    <row r="261" spans="1:26" x14ac:dyDescent="0.25">
      <c r="A261" s="7">
        <v>40786</v>
      </c>
      <c r="B261" s="8">
        <v>843.52249869000002</v>
      </c>
      <c r="C261" s="11">
        <f t="shared" si="56"/>
        <v>843.52249869000002</v>
      </c>
      <c r="D261" s="11">
        <f t="shared" si="55"/>
        <v>837.90272285000003</v>
      </c>
      <c r="E261" s="11">
        <f t="shared" si="55"/>
        <v>895.15038450999998</v>
      </c>
      <c r="F261" s="11">
        <f t="shared" si="55"/>
        <v>929.31879507999997</v>
      </c>
      <c r="G261" s="11">
        <f t="shared" si="55"/>
        <v>971.94525905</v>
      </c>
      <c r="H261" s="11">
        <f t="shared" si="55"/>
        <v>996.06104978999997</v>
      </c>
      <c r="I261" s="11">
        <f t="shared" si="55"/>
        <v>1015.90422269</v>
      </c>
      <c r="J261" s="11">
        <f t="shared" si="55"/>
        <v>1054.55972133</v>
      </c>
      <c r="K261" s="11">
        <f t="shared" si="55"/>
        <v>1057.9007379100001</v>
      </c>
      <c r="L261" s="11">
        <f t="shared" si="55"/>
        <v>1056.46210969</v>
      </c>
      <c r="M261" s="11">
        <f t="shared" si="55"/>
        <v>1081.93807915</v>
      </c>
      <c r="N261" s="11">
        <f t="shared" si="55"/>
        <v>1122.8589608299999</v>
      </c>
      <c r="O261" s="11">
        <f t="shared" si="55"/>
        <v>1115.35957424</v>
      </c>
      <c r="P261" s="11">
        <f t="shared" si="55"/>
        <v>1114.2072968099999</v>
      </c>
      <c r="Q261" s="11">
        <f t="shared" si="55"/>
        <v>1086.8621776800001</v>
      </c>
      <c r="R261" s="11">
        <f t="shared" si="55"/>
        <v>1090.54369735</v>
      </c>
      <c r="S261" s="11">
        <f t="shared" si="55"/>
        <v>1080.93826515</v>
      </c>
      <c r="T261" s="11">
        <f t="shared" si="54"/>
        <v>1105.61622498</v>
      </c>
      <c r="U261" s="12" cm="1">
        <f t="array" ref="U261">quota_mese*SUMPRODUCT(1/C261:T261)</f>
        <v>147.54141670617253</v>
      </c>
      <c r="V261" s="13">
        <f t="shared" si="61"/>
        <v>163124.18416687957</v>
      </c>
      <c r="W261" s="14">
        <f t="shared" si="57"/>
        <v>8.74945611125304E-2</v>
      </c>
      <c r="X261" s="13">
        <f t="shared" si="58"/>
        <v>196607.00693171218</v>
      </c>
      <c r="Y261" s="14">
        <f t="shared" si="59"/>
        <v>0.31071337954474787</v>
      </c>
      <c r="Z261" s="6" t="str">
        <f t="shared" si="60"/>
        <v>Il PAC NON conviene</v>
      </c>
    </row>
    <row r="262" spans="1:26" x14ac:dyDescent="0.25">
      <c r="A262" s="7">
        <v>40816</v>
      </c>
      <c r="B262" s="8">
        <v>837.90272285000003</v>
      </c>
      <c r="C262" s="11">
        <f t="shared" si="56"/>
        <v>837.90272285000003</v>
      </c>
      <c r="D262" s="11">
        <f t="shared" si="55"/>
        <v>895.15038450999998</v>
      </c>
      <c r="E262" s="11">
        <f t="shared" si="55"/>
        <v>929.31879507999997</v>
      </c>
      <c r="F262" s="11">
        <f t="shared" si="55"/>
        <v>971.94525905</v>
      </c>
      <c r="G262" s="11">
        <f t="shared" si="55"/>
        <v>996.06104978999997</v>
      </c>
      <c r="H262" s="11">
        <f t="shared" si="55"/>
        <v>1015.90422269</v>
      </c>
      <c r="I262" s="11">
        <f t="shared" si="55"/>
        <v>1054.55972133</v>
      </c>
      <c r="J262" s="11">
        <f t="shared" si="55"/>
        <v>1057.9007379100001</v>
      </c>
      <c r="K262" s="11">
        <f t="shared" si="55"/>
        <v>1056.46210969</v>
      </c>
      <c r="L262" s="11">
        <f t="shared" si="55"/>
        <v>1081.93807915</v>
      </c>
      <c r="M262" s="11">
        <f t="shared" si="55"/>
        <v>1122.8589608299999</v>
      </c>
      <c r="N262" s="11">
        <f t="shared" si="55"/>
        <v>1115.35957424</v>
      </c>
      <c r="O262" s="11">
        <f t="shared" si="55"/>
        <v>1114.2072968099999</v>
      </c>
      <c r="P262" s="11">
        <f t="shared" si="55"/>
        <v>1086.8621776800001</v>
      </c>
      <c r="Q262" s="11">
        <f t="shared" si="55"/>
        <v>1090.54369735</v>
      </c>
      <c r="R262" s="11">
        <f t="shared" si="55"/>
        <v>1080.93826515</v>
      </c>
      <c r="S262" s="11">
        <f t="shared" si="55"/>
        <v>1105.61622498</v>
      </c>
      <c r="T262" s="11">
        <f t="shared" si="54"/>
        <v>1153.6903403399999</v>
      </c>
      <c r="U262" s="12" cm="1">
        <f t="array" ref="U262">quota_mese*SUMPRODUCT(1/C262:T262)</f>
        <v>144.88540738511702</v>
      </c>
      <c r="V262" s="13">
        <f t="shared" si="61"/>
        <v>167152.89495643519</v>
      </c>
      <c r="W262" s="14">
        <f t="shared" si="57"/>
        <v>0.11435263304290122</v>
      </c>
      <c r="X262" s="13">
        <f t="shared" si="58"/>
        <v>206531.79221376008</v>
      </c>
      <c r="Y262" s="14">
        <f t="shared" si="59"/>
        <v>0.37687861475840045</v>
      </c>
      <c r="Z262" s="6" t="str">
        <f t="shared" si="60"/>
        <v>Il PAC NON conviene</v>
      </c>
    </row>
    <row r="263" spans="1:26" x14ac:dyDescent="0.25">
      <c r="A263" s="7">
        <v>40847</v>
      </c>
      <c r="B263" s="8">
        <v>895.15038450999998</v>
      </c>
      <c r="C263" s="11">
        <f t="shared" si="56"/>
        <v>895.15038450999998</v>
      </c>
      <c r="D263" s="11">
        <f t="shared" si="55"/>
        <v>929.31879507999997</v>
      </c>
      <c r="E263" s="11">
        <f t="shared" si="55"/>
        <v>971.94525905</v>
      </c>
      <c r="F263" s="11">
        <f t="shared" si="55"/>
        <v>996.06104978999997</v>
      </c>
      <c r="G263" s="11">
        <f t="shared" si="55"/>
        <v>1015.90422269</v>
      </c>
      <c r="H263" s="11">
        <f t="shared" si="55"/>
        <v>1054.55972133</v>
      </c>
      <c r="I263" s="11">
        <f t="shared" si="55"/>
        <v>1057.9007379100001</v>
      </c>
      <c r="J263" s="11">
        <f t="shared" si="55"/>
        <v>1056.46210969</v>
      </c>
      <c r="K263" s="11">
        <f t="shared" si="55"/>
        <v>1081.93807915</v>
      </c>
      <c r="L263" s="11">
        <f t="shared" si="55"/>
        <v>1122.8589608299999</v>
      </c>
      <c r="M263" s="11">
        <f t="shared" si="55"/>
        <v>1115.35957424</v>
      </c>
      <c r="N263" s="11">
        <f t="shared" si="55"/>
        <v>1114.2072968099999</v>
      </c>
      <c r="O263" s="11">
        <f t="shared" si="55"/>
        <v>1086.8621776800001</v>
      </c>
      <c r="P263" s="11">
        <f t="shared" si="55"/>
        <v>1090.54369735</v>
      </c>
      <c r="Q263" s="11">
        <f t="shared" si="55"/>
        <v>1080.93826515</v>
      </c>
      <c r="R263" s="11">
        <f t="shared" si="55"/>
        <v>1105.61622498</v>
      </c>
      <c r="S263" s="11">
        <f t="shared" si="55"/>
        <v>1153.6903403399999</v>
      </c>
      <c r="T263" s="11">
        <f t="shared" si="54"/>
        <v>1225.45094432</v>
      </c>
      <c r="U263" s="12" cm="1">
        <f t="array" ref="U263">quota_mese*SUMPRODUCT(1/C263:T263)</f>
        <v>141.74015884385531</v>
      </c>
      <c r="V263" s="13">
        <f t="shared" si="61"/>
        <v>173695.61150326929</v>
      </c>
      <c r="W263" s="14">
        <f t="shared" si="57"/>
        <v>0.15797074335512851</v>
      </c>
      <c r="X263" s="13">
        <f t="shared" si="58"/>
        <v>205348.33568621063</v>
      </c>
      <c r="Y263" s="14">
        <f t="shared" si="59"/>
        <v>0.36898890457473743</v>
      </c>
      <c r="Z263" s="6" t="str">
        <f t="shared" si="60"/>
        <v>Il PAC NON conviene</v>
      </c>
    </row>
    <row r="264" spans="1:26" x14ac:dyDescent="0.25">
      <c r="A264" s="7">
        <v>40877</v>
      </c>
      <c r="B264" s="8">
        <v>929.31879507999997</v>
      </c>
      <c r="C264" s="11">
        <f t="shared" si="56"/>
        <v>929.31879507999997</v>
      </c>
      <c r="D264" s="11">
        <f t="shared" si="55"/>
        <v>971.94525905</v>
      </c>
      <c r="E264" s="11">
        <f t="shared" si="55"/>
        <v>996.06104978999997</v>
      </c>
      <c r="F264" s="11">
        <f t="shared" si="55"/>
        <v>1015.90422269</v>
      </c>
      <c r="G264" s="11">
        <f t="shared" si="55"/>
        <v>1054.55972133</v>
      </c>
      <c r="H264" s="11">
        <f t="shared" si="55"/>
        <v>1057.9007379100001</v>
      </c>
      <c r="I264" s="11">
        <f t="shared" si="55"/>
        <v>1056.46210969</v>
      </c>
      <c r="J264" s="11">
        <f t="shared" si="55"/>
        <v>1081.93807915</v>
      </c>
      <c r="K264" s="11">
        <f t="shared" si="55"/>
        <v>1122.8589608299999</v>
      </c>
      <c r="L264" s="11">
        <f t="shared" si="55"/>
        <v>1115.35957424</v>
      </c>
      <c r="M264" s="11">
        <f t="shared" si="55"/>
        <v>1114.2072968099999</v>
      </c>
      <c r="N264" s="11">
        <f t="shared" si="55"/>
        <v>1086.8621776800001</v>
      </c>
      <c r="O264" s="11">
        <f t="shared" si="55"/>
        <v>1090.54369735</v>
      </c>
      <c r="P264" s="11">
        <f t="shared" si="55"/>
        <v>1080.93826515</v>
      </c>
      <c r="Q264" s="11">
        <f t="shared" si="55"/>
        <v>1105.61622498</v>
      </c>
      <c r="R264" s="11">
        <f t="shared" si="55"/>
        <v>1153.6903403399999</v>
      </c>
      <c r="S264" s="11">
        <f t="shared" si="55"/>
        <v>1225.45094432</v>
      </c>
      <c r="T264" s="11">
        <f t="shared" si="54"/>
        <v>1222.1312315600001</v>
      </c>
      <c r="U264" s="12" cm="1">
        <f t="array" ref="U264">quota_mese*SUMPRODUCT(1/C264:T264)</f>
        <v>139.24942556570861</v>
      </c>
      <c r="V264" s="13">
        <f t="shared" si="61"/>
        <v>170181.071960642</v>
      </c>
      <c r="W264" s="14">
        <f t="shared" si="57"/>
        <v>0.13454047973761329</v>
      </c>
      <c r="X264" s="13">
        <f t="shared" si="58"/>
        <v>197262.43104576296</v>
      </c>
      <c r="Y264" s="14">
        <f t="shared" si="59"/>
        <v>0.31508287363841969</v>
      </c>
      <c r="Z264" s="6" t="str">
        <f t="shared" si="60"/>
        <v>Il PAC NON conviene</v>
      </c>
    </row>
    <row r="265" spans="1:26" x14ac:dyDescent="0.25">
      <c r="A265" s="7">
        <v>40907</v>
      </c>
      <c r="B265" s="8">
        <v>971.94525905</v>
      </c>
      <c r="C265" s="11">
        <f t="shared" si="56"/>
        <v>971.94525905</v>
      </c>
      <c r="D265" s="11">
        <f t="shared" si="55"/>
        <v>996.06104978999997</v>
      </c>
      <c r="E265" s="11">
        <f t="shared" si="55"/>
        <v>1015.90422269</v>
      </c>
      <c r="F265" s="11">
        <f t="shared" si="55"/>
        <v>1054.55972133</v>
      </c>
      <c r="G265" s="11">
        <f t="shared" si="55"/>
        <v>1057.9007379100001</v>
      </c>
      <c r="H265" s="11">
        <f t="shared" si="55"/>
        <v>1056.46210969</v>
      </c>
      <c r="I265" s="11">
        <f t="shared" si="55"/>
        <v>1081.93807915</v>
      </c>
      <c r="J265" s="11">
        <f t="shared" si="55"/>
        <v>1122.8589608299999</v>
      </c>
      <c r="K265" s="11">
        <f t="shared" si="55"/>
        <v>1115.35957424</v>
      </c>
      <c r="L265" s="11">
        <f t="shared" si="55"/>
        <v>1114.2072968099999</v>
      </c>
      <c r="M265" s="11">
        <f t="shared" si="55"/>
        <v>1086.8621776800001</v>
      </c>
      <c r="N265" s="11">
        <f t="shared" si="55"/>
        <v>1090.54369735</v>
      </c>
      <c r="O265" s="11">
        <f t="shared" si="55"/>
        <v>1080.93826515</v>
      </c>
      <c r="P265" s="11">
        <f t="shared" si="55"/>
        <v>1105.61622498</v>
      </c>
      <c r="Q265" s="11">
        <f t="shared" si="55"/>
        <v>1153.6903403399999</v>
      </c>
      <c r="R265" s="11">
        <f t="shared" si="55"/>
        <v>1225.45094432</v>
      </c>
      <c r="S265" s="11">
        <f t="shared" si="55"/>
        <v>1222.1312315600001</v>
      </c>
      <c r="T265" s="11">
        <f t="shared" si="54"/>
        <v>1253.8366774799999</v>
      </c>
      <c r="U265" s="12" cm="1">
        <f t="array" ref="U265">quota_mese*SUMPRODUCT(1/C265:T265)</f>
        <v>136.9285508516391</v>
      </c>
      <c r="V265" s="13">
        <f t="shared" si="61"/>
        <v>171686.03925197039</v>
      </c>
      <c r="W265" s="14">
        <f t="shared" si="57"/>
        <v>0.14457359501313594</v>
      </c>
      <c r="X265" s="13">
        <f t="shared" si="58"/>
        <v>193504.21216708128</v>
      </c>
      <c r="Y265" s="14">
        <f t="shared" si="59"/>
        <v>0.29002808111387512</v>
      </c>
      <c r="Z265" s="6" t="str">
        <f t="shared" si="60"/>
        <v>Il PAC NON conviene</v>
      </c>
    </row>
    <row r="266" spans="1:26" x14ac:dyDescent="0.25">
      <c r="A266" s="7">
        <v>40939</v>
      </c>
      <c r="B266" s="8">
        <v>996.06104978999997</v>
      </c>
      <c r="C266" s="11">
        <f t="shared" si="56"/>
        <v>996.06104978999997</v>
      </c>
      <c r="D266" s="11">
        <f t="shared" si="55"/>
        <v>1015.90422269</v>
      </c>
      <c r="E266" s="11">
        <f t="shared" si="55"/>
        <v>1054.55972133</v>
      </c>
      <c r="F266" s="11">
        <f t="shared" si="55"/>
        <v>1057.9007379100001</v>
      </c>
      <c r="G266" s="11">
        <f t="shared" si="55"/>
        <v>1056.46210969</v>
      </c>
      <c r="H266" s="11">
        <f t="shared" si="55"/>
        <v>1081.93807915</v>
      </c>
      <c r="I266" s="11">
        <f t="shared" si="55"/>
        <v>1122.8589608299999</v>
      </c>
      <c r="J266" s="11">
        <f t="shared" si="55"/>
        <v>1115.35957424</v>
      </c>
      <c r="K266" s="11">
        <f t="shared" si="55"/>
        <v>1114.2072968099999</v>
      </c>
      <c r="L266" s="11">
        <f t="shared" si="55"/>
        <v>1086.8621776800001</v>
      </c>
      <c r="M266" s="11">
        <f t="shared" si="55"/>
        <v>1090.54369735</v>
      </c>
      <c r="N266" s="11">
        <f t="shared" si="55"/>
        <v>1080.93826515</v>
      </c>
      <c r="O266" s="11">
        <f t="shared" si="55"/>
        <v>1105.61622498</v>
      </c>
      <c r="P266" s="11">
        <f t="shared" si="55"/>
        <v>1153.6903403399999</v>
      </c>
      <c r="Q266" s="11">
        <f t="shared" si="55"/>
        <v>1225.45094432</v>
      </c>
      <c r="R266" s="11">
        <f t="shared" si="55"/>
        <v>1222.1312315600001</v>
      </c>
      <c r="S266" s="11">
        <f t="shared" si="55"/>
        <v>1253.8366774799999</v>
      </c>
      <c r="T266" s="11">
        <f t="shared" si="54"/>
        <v>1228.04282939</v>
      </c>
      <c r="U266" s="12" cm="1">
        <f t="array" ref="U266">quota_mese*SUMPRODUCT(1/C266:T266)</f>
        <v>135.14054517658803</v>
      </c>
      <c r="V266" s="13">
        <f t="shared" si="61"/>
        <v>165958.37746396428</v>
      </c>
      <c r="W266" s="14">
        <f t="shared" si="57"/>
        <v>0.1063891830930952</v>
      </c>
      <c r="X266" s="13">
        <f t="shared" si="58"/>
        <v>184934.87366797077</v>
      </c>
      <c r="Y266" s="14">
        <f t="shared" si="59"/>
        <v>0.23289915778647186</v>
      </c>
      <c r="Z266" s="6" t="str">
        <f t="shared" si="60"/>
        <v>Il PAC NON conviene</v>
      </c>
    </row>
    <row r="267" spans="1:26" x14ac:dyDescent="0.25">
      <c r="A267" s="7">
        <v>40968</v>
      </c>
      <c r="B267" s="8">
        <v>1015.90422269</v>
      </c>
      <c r="C267" s="11">
        <f t="shared" si="56"/>
        <v>1015.90422269</v>
      </c>
      <c r="D267" s="11">
        <f t="shared" si="55"/>
        <v>1054.55972133</v>
      </c>
      <c r="E267" s="11">
        <f t="shared" si="55"/>
        <v>1057.9007379100001</v>
      </c>
      <c r="F267" s="11">
        <f t="shared" si="55"/>
        <v>1056.46210969</v>
      </c>
      <c r="G267" s="11">
        <f t="shared" si="55"/>
        <v>1081.93807915</v>
      </c>
      <c r="H267" s="11">
        <f t="shared" si="55"/>
        <v>1122.8589608299999</v>
      </c>
      <c r="I267" s="11">
        <f t="shared" si="55"/>
        <v>1115.35957424</v>
      </c>
      <c r="J267" s="11">
        <f t="shared" si="55"/>
        <v>1114.2072968099999</v>
      </c>
      <c r="K267" s="11">
        <f t="shared" si="55"/>
        <v>1086.8621776800001</v>
      </c>
      <c r="L267" s="11">
        <f t="shared" si="55"/>
        <v>1090.54369735</v>
      </c>
      <c r="M267" s="11">
        <f t="shared" si="55"/>
        <v>1080.93826515</v>
      </c>
      <c r="N267" s="11">
        <f t="shared" si="55"/>
        <v>1105.61622498</v>
      </c>
      <c r="O267" s="11">
        <f t="shared" si="55"/>
        <v>1153.6903403399999</v>
      </c>
      <c r="P267" s="11">
        <f t="shared" si="55"/>
        <v>1225.45094432</v>
      </c>
      <c r="Q267" s="11">
        <f t="shared" si="55"/>
        <v>1222.1312315600001</v>
      </c>
      <c r="R267" s="11">
        <f t="shared" si="55"/>
        <v>1253.8366774799999</v>
      </c>
      <c r="S267" s="11">
        <f t="shared" si="55"/>
        <v>1228.04282939</v>
      </c>
      <c r="T267" s="11">
        <f t="shared" si="54"/>
        <v>1269.8530947199999</v>
      </c>
      <c r="U267" s="12" cm="1">
        <f t="array" ref="U267">quota_mese*SUMPRODUCT(1/C267:T267)</f>
        <v>133.33669634243219</v>
      </c>
      <c r="V267" s="13">
        <f t="shared" si="61"/>
        <v>169318.01649017842</v>
      </c>
      <c r="W267" s="14">
        <f t="shared" si="57"/>
        <v>0.12878677660118942</v>
      </c>
      <c r="X267" s="13">
        <f t="shared" si="58"/>
        <v>187495.98628858515</v>
      </c>
      <c r="Y267" s="14">
        <f t="shared" si="59"/>
        <v>0.24997324192390091</v>
      </c>
      <c r="Z267" s="6" t="str">
        <f t="shared" si="60"/>
        <v>Il PAC NON conviene</v>
      </c>
    </row>
    <row r="268" spans="1:26" x14ac:dyDescent="0.25">
      <c r="A268" s="7">
        <v>40998</v>
      </c>
      <c r="B268" s="8">
        <v>1054.55972133</v>
      </c>
      <c r="C268" s="11">
        <f t="shared" si="56"/>
        <v>1054.55972133</v>
      </c>
      <c r="D268" s="11">
        <f t="shared" si="55"/>
        <v>1057.9007379100001</v>
      </c>
      <c r="E268" s="11">
        <f t="shared" si="55"/>
        <v>1056.46210969</v>
      </c>
      <c r="F268" s="11">
        <f t="shared" si="55"/>
        <v>1081.93807915</v>
      </c>
      <c r="G268" s="11">
        <f t="shared" si="55"/>
        <v>1122.8589608299999</v>
      </c>
      <c r="H268" s="11">
        <f t="shared" si="55"/>
        <v>1115.35957424</v>
      </c>
      <c r="I268" s="11">
        <f t="shared" si="55"/>
        <v>1114.2072968099999</v>
      </c>
      <c r="J268" s="11">
        <f t="shared" si="55"/>
        <v>1086.8621776800001</v>
      </c>
      <c r="K268" s="11">
        <f t="shared" si="55"/>
        <v>1090.54369735</v>
      </c>
      <c r="L268" s="11">
        <f t="shared" si="55"/>
        <v>1080.93826515</v>
      </c>
      <c r="M268" s="11">
        <f t="shared" si="55"/>
        <v>1105.61622498</v>
      </c>
      <c r="N268" s="11">
        <f t="shared" si="55"/>
        <v>1153.6903403399999</v>
      </c>
      <c r="O268" s="11">
        <f t="shared" si="55"/>
        <v>1225.45094432</v>
      </c>
      <c r="P268" s="11">
        <f t="shared" si="55"/>
        <v>1222.1312315600001</v>
      </c>
      <c r="Q268" s="11">
        <f t="shared" si="55"/>
        <v>1253.8366774799999</v>
      </c>
      <c r="R268" s="11">
        <f t="shared" si="55"/>
        <v>1228.04282939</v>
      </c>
      <c r="S268" s="11">
        <f t="shared" si="55"/>
        <v>1269.8530947199999</v>
      </c>
      <c r="T268" s="11">
        <f t="shared" si="54"/>
        <v>1233.8269584699999</v>
      </c>
      <c r="U268" s="12" cm="1">
        <f t="array" ref="U268">quota_mese*SUMPRODUCT(1/C268:T268)</f>
        <v>131.88787686556574</v>
      </c>
      <c r="V268" s="13">
        <f t="shared" si="61"/>
        <v>162726.81797210686</v>
      </c>
      <c r="W268" s="14">
        <f t="shared" si="57"/>
        <v>8.4845453147379013E-2</v>
      </c>
      <c r="X268" s="13">
        <f t="shared" si="58"/>
        <v>175498.87410557127</v>
      </c>
      <c r="Y268" s="14">
        <f t="shared" si="59"/>
        <v>0.16999249403714178</v>
      </c>
      <c r="Z268" s="6" t="str">
        <f t="shared" si="60"/>
        <v>Il PAC NON conviene</v>
      </c>
    </row>
    <row r="269" spans="1:26" x14ac:dyDescent="0.25">
      <c r="A269" s="7">
        <v>41029</v>
      </c>
      <c r="B269" s="8">
        <v>1057.9007379100001</v>
      </c>
      <c r="C269" s="11">
        <f t="shared" si="56"/>
        <v>1057.9007379100001</v>
      </c>
      <c r="D269" s="11">
        <f t="shared" si="55"/>
        <v>1056.46210969</v>
      </c>
      <c r="E269" s="11">
        <f t="shared" si="55"/>
        <v>1081.93807915</v>
      </c>
      <c r="F269" s="11">
        <f t="shared" si="55"/>
        <v>1122.8589608299999</v>
      </c>
      <c r="G269" s="11">
        <f t="shared" si="55"/>
        <v>1115.35957424</v>
      </c>
      <c r="H269" s="11">
        <f t="shared" si="55"/>
        <v>1114.2072968099999</v>
      </c>
      <c r="I269" s="11">
        <f t="shared" si="55"/>
        <v>1086.8621776800001</v>
      </c>
      <c r="J269" s="11">
        <f t="shared" si="55"/>
        <v>1090.54369735</v>
      </c>
      <c r="K269" s="11">
        <f t="shared" si="55"/>
        <v>1080.93826515</v>
      </c>
      <c r="L269" s="11">
        <f t="shared" si="55"/>
        <v>1105.61622498</v>
      </c>
      <c r="M269" s="11">
        <f t="shared" si="55"/>
        <v>1153.6903403399999</v>
      </c>
      <c r="N269" s="11">
        <f t="shared" si="55"/>
        <v>1225.45094432</v>
      </c>
      <c r="O269" s="11">
        <f t="shared" si="55"/>
        <v>1222.1312315600001</v>
      </c>
      <c r="P269" s="11">
        <f t="shared" si="55"/>
        <v>1253.8366774799999</v>
      </c>
      <c r="Q269" s="11">
        <f t="shared" si="55"/>
        <v>1228.04282939</v>
      </c>
      <c r="R269" s="11">
        <f t="shared" si="55"/>
        <v>1269.8530947199999</v>
      </c>
      <c r="S269" s="11">
        <f t="shared" si="55"/>
        <v>1233.8269584699999</v>
      </c>
      <c r="T269" s="11">
        <f t="shared" si="54"/>
        <v>1245.13146254</v>
      </c>
      <c r="U269" s="12" cm="1">
        <f t="array" ref="U269">quota_mese*SUMPRODUCT(1/C269:T269)</f>
        <v>130.67841864909272</v>
      </c>
      <c r="V269" s="13">
        <f t="shared" si="61"/>
        <v>162711.81053495922</v>
      </c>
      <c r="W269" s="14">
        <f t="shared" si="57"/>
        <v>8.4745403566394817E-2</v>
      </c>
      <c r="X269" s="13">
        <f t="shared" si="58"/>
        <v>176547.48946482848</v>
      </c>
      <c r="Y269" s="14">
        <f t="shared" si="59"/>
        <v>0.17698326309885659</v>
      </c>
      <c r="Z269" s="6" t="str">
        <f t="shared" si="60"/>
        <v>Il PAC NON conviene</v>
      </c>
    </row>
    <row r="270" spans="1:26" x14ac:dyDescent="0.25">
      <c r="A270" s="7">
        <v>41060</v>
      </c>
      <c r="B270" s="8">
        <v>1056.46210969</v>
      </c>
      <c r="C270" s="11">
        <f t="shared" si="56"/>
        <v>1056.46210969</v>
      </c>
      <c r="D270" s="11">
        <f t="shared" si="55"/>
        <v>1081.93807915</v>
      </c>
      <c r="E270" s="11">
        <f t="shared" si="55"/>
        <v>1122.8589608299999</v>
      </c>
      <c r="F270" s="11">
        <f t="shared" si="55"/>
        <v>1115.35957424</v>
      </c>
      <c r="G270" s="11">
        <f t="shared" si="55"/>
        <v>1114.2072968099999</v>
      </c>
      <c r="H270" s="11">
        <f t="shared" si="55"/>
        <v>1086.8621776800001</v>
      </c>
      <c r="I270" s="11">
        <f t="shared" si="55"/>
        <v>1090.54369735</v>
      </c>
      <c r="J270" s="11">
        <f t="shared" si="55"/>
        <v>1080.93826515</v>
      </c>
      <c r="K270" s="11">
        <f t="shared" si="55"/>
        <v>1105.61622498</v>
      </c>
      <c r="L270" s="11">
        <f t="shared" si="55"/>
        <v>1153.6903403399999</v>
      </c>
      <c r="M270" s="11">
        <f t="shared" si="55"/>
        <v>1225.45094432</v>
      </c>
      <c r="N270" s="11">
        <f t="shared" si="55"/>
        <v>1222.1312315600001</v>
      </c>
      <c r="O270" s="11">
        <f t="shared" si="55"/>
        <v>1253.8366774799999</v>
      </c>
      <c r="P270" s="11">
        <f t="shared" si="55"/>
        <v>1228.04282939</v>
      </c>
      <c r="Q270" s="11">
        <f t="shared" si="55"/>
        <v>1269.8530947199999</v>
      </c>
      <c r="R270" s="11">
        <f t="shared" si="55"/>
        <v>1233.8269584699999</v>
      </c>
      <c r="S270" s="11">
        <f t="shared" si="55"/>
        <v>1245.13146254</v>
      </c>
      <c r="T270" s="11">
        <f t="shared" si="54"/>
        <v>1287.6915384700001</v>
      </c>
      <c r="U270" s="12" cm="1">
        <f t="array" ref="U270">quota_mese*SUMPRODUCT(1/C270:T270)</f>
        <v>129.27271222315755</v>
      </c>
      <c r="V270" s="13">
        <f t="shared" si="61"/>
        <v>166463.37768482734</v>
      </c>
      <c r="W270" s="14">
        <f t="shared" si="57"/>
        <v>0.10975585123218234</v>
      </c>
      <c r="X270" s="13">
        <f t="shared" si="58"/>
        <v>182830.72246403378</v>
      </c>
      <c r="Y270" s="14">
        <f t="shared" si="59"/>
        <v>0.21887148309355853</v>
      </c>
      <c r="Z270" s="6" t="str">
        <f t="shared" si="60"/>
        <v>Il PAC NON conviene</v>
      </c>
    </row>
    <row r="271" spans="1:26" x14ac:dyDescent="0.25">
      <c r="A271" s="7">
        <v>41089</v>
      </c>
      <c r="B271" s="8">
        <v>1081.93807915</v>
      </c>
      <c r="C271" s="11">
        <f t="shared" si="56"/>
        <v>1081.93807915</v>
      </c>
      <c r="D271" s="11">
        <f t="shared" si="55"/>
        <v>1122.8589608299999</v>
      </c>
      <c r="E271" s="11">
        <f t="shared" si="55"/>
        <v>1115.35957424</v>
      </c>
      <c r="F271" s="11">
        <f t="shared" si="55"/>
        <v>1114.2072968099999</v>
      </c>
      <c r="G271" s="11">
        <f t="shared" si="55"/>
        <v>1086.8621776800001</v>
      </c>
      <c r="H271" s="11">
        <f t="shared" si="55"/>
        <v>1090.54369735</v>
      </c>
      <c r="I271" s="11">
        <f t="shared" si="55"/>
        <v>1080.93826515</v>
      </c>
      <c r="J271" s="11">
        <f t="shared" si="55"/>
        <v>1105.61622498</v>
      </c>
      <c r="K271" s="11">
        <f t="shared" si="55"/>
        <v>1153.6903403399999</v>
      </c>
      <c r="L271" s="11">
        <f t="shared" si="55"/>
        <v>1225.45094432</v>
      </c>
      <c r="M271" s="11">
        <f t="shared" si="55"/>
        <v>1222.1312315600001</v>
      </c>
      <c r="N271" s="11">
        <f t="shared" si="55"/>
        <v>1253.8366774799999</v>
      </c>
      <c r="O271" s="11">
        <f t="shared" si="55"/>
        <v>1228.04282939</v>
      </c>
      <c r="P271" s="11">
        <f t="shared" si="55"/>
        <v>1269.8530947199999</v>
      </c>
      <c r="Q271" s="11">
        <f t="shared" si="55"/>
        <v>1233.8269584699999</v>
      </c>
      <c r="R271" s="11">
        <f t="shared" si="55"/>
        <v>1245.13146254</v>
      </c>
      <c r="S271" s="11">
        <f t="shared" si="55"/>
        <v>1287.6915384700001</v>
      </c>
      <c r="T271" s="11">
        <f t="shared" si="54"/>
        <v>1326.7284336499999</v>
      </c>
      <c r="U271" s="12" cm="1">
        <f t="array" ref="U271">quota_mese*SUMPRODUCT(1/C271:T271)</f>
        <v>127.66586448348245</v>
      </c>
      <c r="V271" s="13">
        <f t="shared" si="61"/>
        <v>169377.93241674383</v>
      </c>
      <c r="W271" s="14">
        <f t="shared" si="57"/>
        <v>0.12918621611162551</v>
      </c>
      <c r="X271" s="13">
        <f t="shared" si="58"/>
        <v>183937.75843793858</v>
      </c>
      <c r="Y271" s="14">
        <f t="shared" si="59"/>
        <v>0.22625172291959061</v>
      </c>
      <c r="Z271" s="6" t="str">
        <f t="shared" si="60"/>
        <v>Il PAC NON conviene</v>
      </c>
    </row>
    <row r="272" spans="1:26" x14ac:dyDescent="0.25">
      <c r="A272" s="7">
        <v>41121</v>
      </c>
      <c r="B272" s="8">
        <v>1122.8589608299999</v>
      </c>
      <c r="C272" s="11">
        <f t="shared" si="56"/>
        <v>1122.8589608299999</v>
      </c>
      <c r="D272" s="11">
        <f t="shared" si="55"/>
        <v>1115.35957424</v>
      </c>
      <c r="E272" s="11">
        <f t="shared" si="55"/>
        <v>1114.2072968099999</v>
      </c>
      <c r="F272" s="11">
        <f t="shared" si="55"/>
        <v>1086.8621776800001</v>
      </c>
      <c r="G272" s="11">
        <f t="shared" si="55"/>
        <v>1090.54369735</v>
      </c>
      <c r="H272" s="11">
        <f t="shared" si="55"/>
        <v>1080.93826515</v>
      </c>
      <c r="I272" s="11">
        <f t="shared" si="55"/>
        <v>1105.61622498</v>
      </c>
      <c r="J272" s="11">
        <f t="shared" si="55"/>
        <v>1153.6903403399999</v>
      </c>
      <c r="K272" s="11">
        <f t="shared" si="55"/>
        <v>1225.45094432</v>
      </c>
      <c r="L272" s="11">
        <f t="shared" si="55"/>
        <v>1222.1312315600001</v>
      </c>
      <c r="M272" s="11">
        <f t="shared" si="55"/>
        <v>1253.8366774799999</v>
      </c>
      <c r="N272" s="11">
        <f t="shared" si="55"/>
        <v>1228.04282939</v>
      </c>
      <c r="O272" s="11">
        <f t="shared" si="55"/>
        <v>1269.8530947199999</v>
      </c>
      <c r="P272" s="11">
        <f t="shared" si="55"/>
        <v>1233.8269584699999</v>
      </c>
      <c r="Q272" s="11">
        <f t="shared" si="55"/>
        <v>1245.13146254</v>
      </c>
      <c r="R272" s="11">
        <f t="shared" si="55"/>
        <v>1287.6915384700001</v>
      </c>
      <c r="S272" s="11">
        <f t="shared" ref="S272" si="62">R273</f>
        <v>1326.7284336499999</v>
      </c>
      <c r="T272" s="11">
        <f t="shared" si="54"/>
        <v>1340.2653807700001</v>
      </c>
      <c r="U272" s="12" cm="1">
        <f t="array" ref="U272">quota_mese*SUMPRODUCT(1/C272:T272)</f>
        <v>126.18131097595483</v>
      </c>
      <c r="V272" s="13">
        <f t="shared" si="61"/>
        <v>169116.4428012459</v>
      </c>
      <c r="W272" s="14">
        <f t="shared" si="57"/>
        <v>0.12744295200830602</v>
      </c>
      <c r="X272" s="13">
        <f t="shared" si="58"/>
        <v>179042.79533637469</v>
      </c>
      <c r="Y272" s="14">
        <f t="shared" si="59"/>
        <v>0.19361863557583137</v>
      </c>
      <c r="Z272" s="6" t="str">
        <f t="shared" si="60"/>
        <v>Il PAC NON conviene</v>
      </c>
    </row>
    <row r="273" spans="1:26" x14ac:dyDescent="0.25">
      <c r="A273" s="7">
        <v>41152</v>
      </c>
      <c r="B273" s="8">
        <v>1115.35957424</v>
      </c>
      <c r="C273" s="11">
        <f t="shared" si="56"/>
        <v>1115.35957424</v>
      </c>
      <c r="D273" s="11">
        <f t="shared" ref="D273:S288" si="63">C274</f>
        <v>1114.2072968099999</v>
      </c>
      <c r="E273" s="11">
        <f t="shared" si="63"/>
        <v>1086.8621776800001</v>
      </c>
      <c r="F273" s="11">
        <f t="shared" si="63"/>
        <v>1090.54369735</v>
      </c>
      <c r="G273" s="11">
        <f t="shared" si="63"/>
        <v>1080.93826515</v>
      </c>
      <c r="H273" s="11">
        <f t="shared" si="63"/>
        <v>1105.61622498</v>
      </c>
      <c r="I273" s="11">
        <f t="shared" si="63"/>
        <v>1153.6903403399999</v>
      </c>
      <c r="J273" s="11">
        <f t="shared" si="63"/>
        <v>1225.45094432</v>
      </c>
      <c r="K273" s="11">
        <f t="shared" si="63"/>
        <v>1222.1312315600001</v>
      </c>
      <c r="L273" s="11">
        <f t="shared" si="63"/>
        <v>1253.8366774799999</v>
      </c>
      <c r="M273" s="11">
        <f t="shared" si="63"/>
        <v>1228.04282939</v>
      </c>
      <c r="N273" s="11">
        <f t="shared" si="63"/>
        <v>1269.8530947199999</v>
      </c>
      <c r="O273" s="11">
        <f t="shared" si="63"/>
        <v>1233.8269584699999</v>
      </c>
      <c r="P273" s="11">
        <f t="shared" si="63"/>
        <v>1245.13146254</v>
      </c>
      <c r="Q273" s="11">
        <f t="shared" si="63"/>
        <v>1287.6915384700001</v>
      </c>
      <c r="R273" s="11">
        <f t="shared" si="63"/>
        <v>1326.7284336499999</v>
      </c>
      <c r="S273" s="11">
        <f t="shared" si="63"/>
        <v>1340.2653807700001</v>
      </c>
      <c r="T273" s="11">
        <f t="shared" si="54"/>
        <v>1318.8739108699999</v>
      </c>
      <c r="U273" s="12" cm="1">
        <f t="array" ref="U273">quota_mese*SUMPRODUCT(1/C273:T273)</f>
        <v>125.07830094096873</v>
      </c>
      <c r="V273" s="13">
        <f t="shared" si="61"/>
        <v>164962.50792699022</v>
      </c>
      <c r="W273" s="14">
        <f t="shared" si="57"/>
        <v>9.9750052846601545E-2</v>
      </c>
      <c r="X273" s="13">
        <f t="shared" si="58"/>
        <v>177369.78387915934</v>
      </c>
      <c r="Y273" s="14">
        <f t="shared" si="59"/>
        <v>0.18246522586106217</v>
      </c>
      <c r="Z273" s="6" t="str">
        <f t="shared" si="60"/>
        <v>Il PAC NON conviene</v>
      </c>
    </row>
    <row r="274" spans="1:26" x14ac:dyDescent="0.25">
      <c r="A274" s="7">
        <v>41180</v>
      </c>
      <c r="B274" s="8">
        <v>1114.2072968099999</v>
      </c>
      <c r="C274" s="11">
        <f t="shared" si="56"/>
        <v>1114.2072968099999</v>
      </c>
      <c r="D274" s="11">
        <f t="shared" si="63"/>
        <v>1086.8621776800001</v>
      </c>
      <c r="E274" s="11">
        <f t="shared" si="63"/>
        <v>1090.54369735</v>
      </c>
      <c r="F274" s="11">
        <f t="shared" si="63"/>
        <v>1080.93826515</v>
      </c>
      <c r="G274" s="11">
        <f t="shared" si="63"/>
        <v>1105.61622498</v>
      </c>
      <c r="H274" s="11">
        <f t="shared" si="63"/>
        <v>1153.6903403399999</v>
      </c>
      <c r="I274" s="11">
        <f t="shared" si="63"/>
        <v>1225.45094432</v>
      </c>
      <c r="J274" s="11">
        <f t="shared" si="63"/>
        <v>1222.1312315600001</v>
      </c>
      <c r="K274" s="11">
        <f t="shared" si="63"/>
        <v>1253.8366774799999</v>
      </c>
      <c r="L274" s="11">
        <f t="shared" si="63"/>
        <v>1228.04282939</v>
      </c>
      <c r="M274" s="11">
        <f t="shared" si="63"/>
        <v>1269.8530947199999</v>
      </c>
      <c r="N274" s="11">
        <f t="shared" si="63"/>
        <v>1233.8269584699999</v>
      </c>
      <c r="O274" s="11">
        <f t="shared" si="63"/>
        <v>1245.13146254</v>
      </c>
      <c r="P274" s="11">
        <f t="shared" si="63"/>
        <v>1287.6915384700001</v>
      </c>
      <c r="Q274" s="11">
        <f t="shared" si="63"/>
        <v>1326.7284336499999</v>
      </c>
      <c r="R274" s="11">
        <f t="shared" si="63"/>
        <v>1340.2653807700001</v>
      </c>
      <c r="S274" s="11">
        <f t="shared" si="63"/>
        <v>1318.8739108699999</v>
      </c>
      <c r="T274" s="11">
        <f t="shared" si="54"/>
        <v>1346.1593723000001</v>
      </c>
      <c r="U274" s="12" cm="1">
        <f t="array" ref="U274">quota_mese*SUMPRODUCT(1/C274:T274)</f>
        <v>123.79731961223776</v>
      </c>
      <c r="V274" s="13">
        <f t="shared" si="61"/>
        <v>166650.92206163247</v>
      </c>
      <c r="W274" s="14">
        <f t="shared" si="57"/>
        <v>0.11100614707754985</v>
      </c>
      <c r="X274" s="13">
        <f t="shared" si="58"/>
        <v>181226.51540975602</v>
      </c>
      <c r="Y274" s="14">
        <f t="shared" si="59"/>
        <v>0.20817676939837337</v>
      </c>
      <c r="Z274" s="6" t="str">
        <f t="shared" si="60"/>
        <v>Il PAC NON conviene</v>
      </c>
    </row>
    <row r="275" spans="1:26" x14ac:dyDescent="0.25">
      <c r="A275" s="7">
        <v>41213</v>
      </c>
      <c r="B275" s="8">
        <v>1086.8621776800001</v>
      </c>
      <c r="C275" s="11">
        <f t="shared" si="56"/>
        <v>1086.8621776800001</v>
      </c>
      <c r="D275" s="11">
        <f t="shared" si="63"/>
        <v>1090.54369735</v>
      </c>
      <c r="E275" s="11">
        <f t="shared" si="63"/>
        <v>1080.93826515</v>
      </c>
      <c r="F275" s="11">
        <f t="shared" si="63"/>
        <v>1105.61622498</v>
      </c>
      <c r="G275" s="11">
        <f t="shared" si="63"/>
        <v>1153.6903403399999</v>
      </c>
      <c r="H275" s="11">
        <f t="shared" si="63"/>
        <v>1225.45094432</v>
      </c>
      <c r="I275" s="11">
        <f t="shared" si="63"/>
        <v>1222.1312315600001</v>
      </c>
      <c r="J275" s="11">
        <f t="shared" si="63"/>
        <v>1253.8366774799999</v>
      </c>
      <c r="K275" s="11">
        <f t="shared" si="63"/>
        <v>1228.04282939</v>
      </c>
      <c r="L275" s="11">
        <f t="shared" si="63"/>
        <v>1269.8530947199999</v>
      </c>
      <c r="M275" s="11">
        <f t="shared" si="63"/>
        <v>1233.8269584699999</v>
      </c>
      <c r="N275" s="11">
        <f t="shared" si="63"/>
        <v>1245.13146254</v>
      </c>
      <c r="O275" s="11">
        <f t="shared" si="63"/>
        <v>1287.6915384700001</v>
      </c>
      <c r="P275" s="11">
        <f t="shared" si="63"/>
        <v>1326.7284336499999</v>
      </c>
      <c r="Q275" s="11">
        <f t="shared" si="63"/>
        <v>1340.2653807700001</v>
      </c>
      <c r="R275" s="11">
        <f t="shared" si="63"/>
        <v>1318.8739108699999</v>
      </c>
      <c r="S275" s="11">
        <f t="shared" si="63"/>
        <v>1346.1593723000001</v>
      </c>
      <c r="T275" s="11">
        <f t="shared" si="54"/>
        <v>1357.9489177800001</v>
      </c>
      <c r="U275" s="12" cm="1">
        <f t="array" ref="U275">quota_mese*SUMPRODUCT(1/C275:T275)</f>
        <v>122.45486683594631</v>
      </c>
      <c r="V275" s="13">
        <f t="shared" si="61"/>
        <v>166287.45389676731</v>
      </c>
      <c r="W275" s="14">
        <f t="shared" si="57"/>
        <v>0.10858302597844882</v>
      </c>
      <c r="X275" s="13">
        <f t="shared" si="58"/>
        <v>187413.21747141727</v>
      </c>
      <c r="Y275" s="14">
        <f t="shared" si="59"/>
        <v>0.24942144980944847</v>
      </c>
      <c r="Z275" s="6" t="str">
        <f t="shared" si="60"/>
        <v>Il PAC NON conviene</v>
      </c>
    </row>
    <row r="276" spans="1:26" x14ac:dyDescent="0.25">
      <c r="A276" s="7">
        <v>41243</v>
      </c>
      <c r="B276" s="8">
        <v>1090.54369735</v>
      </c>
      <c r="C276" s="11">
        <f t="shared" si="56"/>
        <v>1090.54369735</v>
      </c>
      <c r="D276" s="11">
        <f t="shared" si="63"/>
        <v>1080.93826515</v>
      </c>
      <c r="E276" s="11">
        <f t="shared" si="63"/>
        <v>1105.61622498</v>
      </c>
      <c r="F276" s="11">
        <f t="shared" si="63"/>
        <v>1153.6903403399999</v>
      </c>
      <c r="G276" s="11">
        <f t="shared" si="63"/>
        <v>1225.45094432</v>
      </c>
      <c r="H276" s="11">
        <f t="shared" si="63"/>
        <v>1222.1312315600001</v>
      </c>
      <c r="I276" s="11">
        <f t="shared" si="63"/>
        <v>1253.8366774799999</v>
      </c>
      <c r="J276" s="11">
        <f t="shared" si="63"/>
        <v>1228.04282939</v>
      </c>
      <c r="K276" s="11">
        <f t="shared" si="63"/>
        <v>1269.8530947199999</v>
      </c>
      <c r="L276" s="11">
        <f t="shared" si="63"/>
        <v>1233.8269584699999</v>
      </c>
      <c r="M276" s="11">
        <f t="shared" si="63"/>
        <v>1245.13146254</v>
      </c>
      <c r="N276" s="11">
        <f t="shared" si="63"/>
        <v>1287.6915384700001</v>
      </c>
      <c r="O276" s="11">
        <f t="shared" si="63"/>
        <v>1326.7284336499999</v>
      </c>
      <c r="P276" s="11">
        <f t="shared" si="63"/>
        <v>1340.2653807700001</v>
      </c>
      <c r="Q276" s="11">
        <f t="shared" si="63"/>
        <v>1318.8739108699999</v>
      </c>
      <c r="R276" s="11">
        <f t="shared" si="63"/>
        <v>1346.1593723000001</v>
      </c>
      <c r="S276" s="11">
        <f t="shared" si="63"/>
        <v>1357.9489177800001</v>
      </c>
      <c r="T276" s="11">
        <f t="shared" si="54"/>
        <v>1360.2526709799999</v>
      </c>
      <c r="U276" s="12" cm="1">
        <f t="array" ref="U276">quota_mese*SUMPRODUCT(1/C276:T276)</f>
        <v>120.91384745956478</v>
      </c>
      <c r="V276" s="13">
        <f t="shared" si="61"/>
        <v>164473.38396534126</v>
      </c>
      <c r="W276" s="14">
        <f t="shared" si="57"/>
        <v>9.6489226435608311E-2</v>
      </c>
      <c r="X276" s="13">
        <f t="shared" si="58"/>
        <v>187097.40943238509</v>
      </c>
      <c r="Y276" s="14">
        <f t="shared" si="59"/>
        <v>0.24731606288256724</v>
      </c>
      <c r="Z276" s="6" t="str">
        <f t="shared" si="60"/>
        <v>Il PAC NON conviene</v>
      </c>
    </row>
    <row r="277" spans="1:26" x14ac:dyDescent="0.25">
      <c r="A277" s="7">
        <v>41274</v>
      </c>
      <c r="B277" s="8">
        <v>1080.93826515</v>
      </c>
      <c r="C277" s="11">
        <f t="shared" si="56"/>
        <v>1080.93826515</v>
      </c>
      <c r="D277" s="11">
        <f t="shared" si="63"/>
        <v>1105.61622498</v>
      </c>
      <c r="E277" s="11">
        <f t="shared" si="63"/>
        <v>1153.6903403399999</v>
      </c>
      <c r="F277" s="11">
        <f t="shared" si="63"/>
        <v>1225.45094432</v>
      </c>
      <c r="G277" s="11">
        <f t="shared" si="63"/>
        <v>1222.1312315600001</v>
      </c>
      <c r="H277" s="11">
        <f t="shared" si="63"/>
        <v>1253.8366774799999</v>
      </c>
      <c r="I277" s="11">
        <f t="shared" si="63"/>
        <v>1228.04282939</v>
      </c>
      <c r="J277" s="11">
        <f t="shared" si="63"/>
        <v>1269.8530947199999</v>
      </c>
      <c r="K277" s="11">
        <f t="shared" si="63"/>
        <v>1233.8269584699999</v>
      </c>
      <c r="L277" s="11">
        <f t="shared" si="63"/>
        <v>1245.13146254</v>
      </c>
      <c r="M277" s="11">
        <f t="shared" si="63"/>
        <v>1287.6915384700001</v>
      </c>
      <c r="N277" s="11">
        <f t="shared" si="63"/>
        <v>1326.7284336499999</v>
      </c>
      <c r="O277" s="11">
        <f t="shared" si="63"/>
        <v>1340.2653807700001</v>
      </c>
      <c r="P277" s="11">
        <f t="shared" si="63"/>
        <v>1318.8739108699999</v>
      </c>
      <c r="Q277" s="11">
        <f t="shared" si="63"/>
        <v>1346.1593723000001</v>
      </c>
      <c r="R277" s="11">
        <f t="shared" si="63"/>
        <v>1357.9489177800001</v>
      </c>
      <c r="S277" s="11">
        <f t="shared" si="63"/>
        <v>1360.2526709799999</v>
      </c>
      <c r="T277" s="11">
        <f t="shared" si="54"/>
        <v>1413.6620419000001</v>
      </c>
      <c r="U277" s="12" cm="1">
        <f t="array" ref="U277">quota_mese*SUMPRODUCT(1/C277:T277)</f>
        <v>119.16725452106095</v>
      </c>
      <c r="V277" s="13">
        <f t="shared" si="61"/>
        <v>168462.22435386005</v>
      </c>
      <c r="W277" s="14">
        <f t="shared" si="57"/>
        <v>0.12308149569240023</v>
      </c>
      <c r="X277" s="13">
        <f t="shared" si="58"/>
        <v>196171.52350099685</v>
      </c>
      <c r="Y277" s="14">
        <f t="shared" si="59"/>
        <v>0.30781015667331224</v>
      </c>
      <c r="Z277" s="6" t="str">
        <f t="shared" si="60"/>
        <v>Il PAC NON conviene</v>
      </c>
    </row>
    <row r="278" spans="1:26" x14ac:dyDescent="0.25">
      <c r="A278" s="7">
        <v>41305</v>
      </c>
      <c r="B278" s="8">
        <v>1105.61622498</v>
      </c>
      <c r="C278" s="11">
        <f t="shared" si="56"/>
        <v>1105.61622498</v>
      </c>
      <c r="D278" s="11">
        <f t="shared" si="63"/>
        <v>1153.6903403399999</v>
      </c>
      <c r="E278" s="11">
        <f t="shared" si="63"/>
        <v>1225.45094432</v>
      </c>
      <c r="F278" s="11">
        <f t="shared" si="63"/>
        <v>1222.1312315600001</v>
      </c>
      <c r="G278" s="11">
        <f t="shared" si="63"/>
        <v>1253.8366774799999</v>
      </c>
      <c r="H278" s="11">
        <f t="shared" si="63"/>
        <v>1228.04282939</v>
      </c>
      <c r="I278" s="11">
        <f t="shared" si="63"/>
        <v>1269.8530947199999</v>
      </c>
      <c r="J278" s="11">
        <f t="shared" si="63"/>
        <v>1233.8269584699999</v>
      </c>
      <c r="K278" s="11">
        <f t="shared" si="63"/>
        <v>1245.13146254</v>
      </c>
      <c r="L278" s="11">
        <f t="shared" si="63"/>
        <v>1287.6915384700001</v>
      </c>
      <c r="M278" s="11">
        <f t="shared" si="63"/>
        <v>1326.7284336499999</v>
      </c>
      <c r="N278" s="11">
        <f t="shared" si="63"/>
        <v>1340.2653807700001</v>
      </c>
      <c r="O278" s="11">
        <f t="shared" si="63"/>
        <v>1318.8739108699999</v>
      </c>
      <c r="P278" s="11">
        <f t="shared" si="63"/>
        <v>1346.1593723000001</v>
      </c>
      <c r="Q278" s="11">
        <f t="shared" si="63"/>
        <v>1357.9489177800001</v>
      </c>
      <c r="R278" s="11">
        <f t="shared" si="63"/>
        <v>1360.2526709799999</v>
      </c>
      <c r="S278" s="11">
        <f t="shared" si="63"/>
        <v>1413.6620419000001</v>
      </c>
      <c r="T278" s="11">
        <f t="shared" si="54"/>
        <v>1435.22476003</v>
      </c>
      <c r="U278" s="12" cm="1">
        <f t="array" ref="U278">quota_mese*SUMPRODUCT(1/C278:T278)</f>
        <v>117.26419425182397</v>
      </c>
      <c r="V278" s="13">
        <f t="shared" si="61"/>
        <v>168300.47505518535</v>
      </c>
      <c r="W278" s="14">
        <f t="shared" si="57"/>
        <v>0.12200316703456893</v>
      </c>
      <c r="X278" s="13">
        <f t="shared" si="58"/>
        <v>194718.30201152698</v>
      </c>
      <c r="Y278" s="14">
        <f t="shared" si="59"/>
        <v>0.29812201341017985</v>
      </c>
      <c r="Z278" s="6" t="str">
        <f t="shared" si="60"/>
        <v>Il PAC NON conviene</v>
      </c>
    </row>
    <row r="279" spans="1:26" x14ac:dyDescent="0.25">
      <c r="A279" s="7">
        <v>41333</v>
      </c>
      <c r="B279" s="8">
        <v>1153.6903403399999</v>
      </c>
      <c r="C279" s="11">
        <f t="shared" si="56"/>
        <v>1153.6903403399999</v>
      </c>
      <c r="D279" s="11">
        <f t="shared" si="63"/>
        <v>1225.45094432</v>
      </c>
      <c r="E279" s="11">
        <f t="shared" si="63"/>
        <v>1222.1312315600001</v>
      </c>
      <c r="F279" s="11">
        <f t="shared" si="63"/>
        <v>1253.8366774799999</v>
      </c>
      <c r="G279" s="11">
        <f t="shared" si="63"/>
        <v>1228.04282939</v>
      </c>
      <c r="H279" s="11">
        <f t="shared" si="63"/>
        <v>1269.8530947199999</v>
      </c>
      <c r="I279" s="11">
        <f t="shared" si="63"/>
        <v>1233.8269584699999</v>
      </c>
      <c r="J279" s="11">
        <f t="shared" si="63"/>
        <v>1245.13146254</v>
      </c>
      <c r="K279" s="11">
        <f t="shared" si="63"/>
        <v>1287.6915384700001</v>
      </c>
      <c r="L279" s="11">
        <f t="shared" si="63"/>
        <v>1326.7284336499999</v>
      </c>
      <c r="M279" s="11">
        <f t="shared" si="63"/>
        <v>1340.2653807700001</v>
      </c>
      <c r="N279" s="11">
        <f t="shared" si="63"/>
        <v>1318.8739108699999</v>
      </c>
      <c r="O279" s="11">
        <f t="shared" si="63"/>
        <v>1346.1593723000001</v>
      </c>
      <c r="P279" s="11">
        <f t="shared" si="63"/>
        <v>1357.9489177800001</v>
      </c>
      <c r="Q279" s="11">
        <f t="shared" si="63"/>
        <v>1360.2526709799999</v>
      </c>
      <c r="R279" s="11">
        <f t="shared" si="63"/>
        <v>1413.6620419000001</v>
      </c>
      <c r="S279" s="11">
        <f t="shared" si="63"/>
        <v>1435.22476003</v>
      </c>
      <c r="T279" s="11">
        <f t="shared" si="54"/>
        <v>1443.0600563</v>
      </c>
      <c r="U279" s="12" cm="1">
        <f t="array" ref="U279">quota_mese*SUMPRODUCT(1/C279:T279)</f>
        <v>115.50168486634671</v>
      </c>
      <c r="V279" s="13">
        <f t="shared" si="61"/>
        <v>166675.86786597513</v>
      </c>
      <c r="W279" s="14">
        <f t="shared" si="57"/>
        <v>0.11117245243983431</v>
      </c>
      <c r="X279" s="13">
        <f t="shared" si="58"/>
        <v>187623.14364286707</v>
      </c>
      <c r="Y279" s="14">
        <f t="shared" si="59"/>
        <v>0.25082095761911383</v>
      </c>
      <c r="Z279" s="6" t="str">
        <f t="shared" si="60"/>
        <v>Il PAC NON conviene</v>
      </c>
    </row>
    <row r="280" spans="1:26" x14ac:dyDescent="0.25">
      <c r="A280" s="7">
        <v>41361</v>
      </c>
      <c r="B280" s="8">
        <v>1225.45094432</v>
      </c>
      <c r="C280" s="11">
        <f t="shared" si="56"/>
        <v>1225.45094432</v>
      </c>
      <c r="D280" s="11">
        <f t="shared" si="63"/>
        <v>1222.1312315600001</v>
      </c>
      <c r="E280" s="11">
        <f t="shared" si="63"/>
        <v>1253.8366774799999</v>
      </c>
      <c r="F280" s="11">
        <f t="shared" si="63"/>
        <v>1228.04282939</v>
      </c>
      <c r="G280" s="11">
        <f t="shared" si="63"/>
        <v>1269.8530947199999</v>
      </c>
      <c r="H280" s="11">
        <f t="shared" si="63"/>
        <v>1233.8269584699999</v>
      </c>
      <c r="I280" s="11">
        <f t="shared" si="63"/>
        <v>1245.13146254</v>
      </c>
      <c r="J280" s="11">
        <f t="shared" si="63"/>
        <v>1287.6915384700001</v>
      </c>
      <c r="K280" s="11">
        <f t="shared" si="63"/>
        <v>1326.7284336499999</v>
      </c>
      <c r="L280" s="11">
        <f t="shared" si="63"/>
        <v>1340.2653807700001</v>
      </c>
      <c r="M280" s="11">
        <f t="shared" si="63"/>
        <v>1318.8739108699999</v>
      </c>
      <c r="N280" s="11">
        <f t="shared" si="63"/>
        <v>1346.1593723000001</v>
      </c>
      <c r="O280" s="11">
        <f t="shared" si="63"/>
        <v>1357.9489177800001</v>
      </c>
      <c r="P280" s="11">
        <f t="shared" si="63"/>
        <v>1360.2526709799999</v>
      </c>
      <c r="Q280" s="11">
        <f t="shared" si="63"/>
        <v>1413.6620419000001</v>
      </c>
      <c r="R280" s="11">
        <f t="shared" si="63"/>
        <v>1435.22476003</v>
      </c>
      <c r="S280" s="11">
        <f t="shared" si="63"/>
        <v>1443.0600563</v>
      </c>
      <c r="T280" s="11">
        <f t="shared" si="54"/>
        <v>1519.0855295599999</v>
      </c>
      <c r="U280" s="12" cm="1">
        <f t="array" ref="U280">quota_mese*SUMPRODUCT(1/C280:T280)</f>
        <v>113.76424374547506</v>
      </c>
      <c r="V280" s="13">
        <f t="shared" si="61"/>
        <v>172817.61645508787</v>
      </c>
      <c r="W280" s="14">
        <f t="shared" si="57"/>
        <v>0.15211744303391916</v>
      </c>
      <c r="X280" s="13">
        <f t="shared" si="58"/>
        <v>185942.02443610714</v>
      </c>
      <c r="Y280" s="14">
        <f t="shared" si="59"/>
        <v>0.23961349624071415</v>
      </c>
      <c r="Z280" s="6" t="str">
        <f t="shared" si="60"/>
        <v>Il PAC NON conviene</v>
      </c>
    </row>
    <row r="281" spans="1:26" x14ac:dyDescent="0.25">
      <c r="A281" s="7">
        <v>41394</v>
      </c>
      <c r="B281" s="8">
        <v>1222.1312315600001</v>
      </c>
      <c r="C281" s="11">
        <f t="shared" si="56"/>
        <v>1222.1312315600001</v>
      </c>
      <c r="D281" s="11">
        <f t="shared" si="63"/>
        <v>1253.8366774799999</v>
      </c>
      <c r="E281" s="11">
        <f t="shared" si="63"/>
        <v>1228.04282939</v>
      </c>
      <c r="F281" s="11">
        <f t="shared" si="63"/>
        <v>1269.8530947199999</v>
      </c>
      <c r="G281" s="11">
        <f t="shared" si="63"/>
        <v>1233.8269584699999</v>
      </c>
      <c r="H281" s="11">
        <f t="shared" si="63"/>
        <v>1245.13146254</v>
      </c>
      <c r="I281" s="11">
        <f t="shared" si="63"/>
        <v>1287.6915384700001</v>
      </c>
      <c r="J281" s="11">
        <f t="shared" si="63"/>
        <v>1326.7284336499999</v>
      </c>
      <c r="K281" s="11">
        <f t="shared" si="63"/>
        <v>1340.2653807700001</v>
      </c>
      <c r="L281" s="11">
        <f t="shared" si="63"/>
        <v>1318.8739108699999</v>
      </c>
      <c r="M281" s="11">
        <f t="shared" si="63"/>
        <v>1346.1593723000001</v>
      </c>
      <c r="N281" s="11">
        <f t="shared" si="63"/>
        <v>1357.9489177800001</v>
      </c>
      <c r="O281" s="11">
        <f t="shared" si="63"/>
        <v>1360.2526709799999</v>
      </c>
      <c r="P281" s="11">
        <f t="shared" si="63"/>
        <v>1413.6620419000001</v>
      </c>
      <c r="Q281" s="11">
        <f t="shared" si="63"/>
        <v>1435.22476003</v>
      </c>
      <c r="R281" s="11">
        <f t="shared" si="63"/>
        <v>1443.0600563</v>
      </c>
      <c r="S281" s="11">
        <f t="shared" si="63"/>
        <v>1519.0855295599999</v>
      </c>
      <c r="T281" s="11">
        <f t="shared" si="54"/>
        <v>1567.4243355599999</v>
      </c>
      <c r="U281" s="12" cm="1">
        <f t="array" ref="U281">quota_mese*SUMPRODUCT(1/C281:T281)</f>
        <v>112.28060367946496</v>
      </c>
      <c r="V281" s="13">
        <f t="shared" si="61"/>
        <v>175991.35061856106</v>
      </c>
      <c r="W281" s="14">
        <f t="shared" si="57"/>
        <v>0.17327567079040707</v>
      </c>
      <c r="X281" s="13">
        <f t="shared" si="58"/>
        <v>192380.03600798838</v>
      </c>
      <c r="Y281" s="14">
        <f t="shared" si="59"/>
        <v>0.28253357338658924</v>
      </c>
      <c r="Z281" s="6" t="str">
        <f t="shared" si="60"/>
        <v>Il PAC NON conviene</v>
      </c>
    </row>
    <row r="282" spans="1:26" x14ac:dyDescent="0.25">
      <c r="A282" s="7">
        <v>41425</v>
      </c>
      <c r="B282" s="8">
        <v>1253.8366774799999</v>
      </c>
      <c r="C282" s="11">
        <f t="shared" si="56"/>
        <v>1253.8366774799999</v>
      </c>
      <c r="D282" s="11">
        <f t="shared" si="63"/>
        <v>1228.04282939</v>
      </c>
      <c r="E282" s="11">
        <f t="shared" si="63"/>
        <v>1269.8530947199999</v>
      </c>
      <c r="F282" s="11">
        <f t="shared" si="63"/>
        <v>1233.8269584699999</v>
      </c>
      <c r="G282" s="11">
        <f t="shared" si="63"/>
        <v>1245.13146254</v>
      </c>
      <c r="H282" s="11">
        <f t="shared" si="63"/>
        <v>1287.6915384700001</v>
      </c>
      <c r="I282" s="11">
        <f t="shared" si="63"/>
        <v>1326.7284336499999</v>
      </c>
      <c r="J282" s="11">
        <f t="shared" si="63"/>
        <v>1340.2653807700001</v>
      </c>
      <c r="K282" s="11">
        <f t="shared" si="63"/>
        <v>1318.8739108699999</v>
      </c>
      <c r="L282" s="11">
        <f t="shared" si="63"/>
        <v>1346.1593723000001</v>
      </c>
      <c r="M282" s="11">
        <f t="shared" si="63"/>
        <v>1357.9489177800001</v>
      </c>
      <c r="N282" s="11">
        <f t="shared" si="63"/>
        <v>1360.2526709799999</v>
      </c>
      <c r="O282" s="11">
        <f t="shared" si="63"/>
        <v>1413.6620419000001</v>
      </c>
      <c r="P282" s="11">
        <f t="shared" si="63"/>
        <v>1435.22476003</v>
      </c>
      <c r="Q282" s="11">
        <f t="shared" si="63"/>
        <v>1443.0600563</v>
      </c>
      <c r="R282" s="11">
        <f t="shared" si="63"/>
        <v>1519.0855295599999</v>
      </c>
      <c r="S282" s="11">
        <f t="shared" si="63"/>
        <v>1567.4243355599999</v>
      </c>
      <c r="T282" s="11">
        <f t="shared" si="54"/>
        <v>1611.3462473899999</v>
      </c>
      <c r="U282" s="12" cm="1">
        <f t="array" ref="U282">quota_mese*SUMPRODUCT(1/C282:T282)</f>
        <v>110.6335732377206</v>
      </c>
      <c r="V282" s="13">
        <f t="shared" si="61"/>
        <v>178268.9930719478</v>
      </c>
      <c r="W282" s="14">
        <f t="shared" si="57"/>
        <v>0.18845995381298541</v>
      </c>
      <c r="X282" s="13">
        <f t="shared" si="58"/>
        <v>192769.87302228238</v>
      </c>
      <c r="Y282" s="14">
        <f t="shared" si="59"/>
        <v>0.28513248681521586</v>
      </c>
      <c r="Z282" s="6" t="str">
        <f t="shared" si="60"/>
        <v>Il PAC NON conviene</v>
      </c>
    </row>
    <row r="283" spans="1:26" x14ac:dyDescent="0.25">
      <c r="A283" s="7">
        <v>41453</v>
      </c>
      <c r="B283" s="8">
        <v>1228.04282939</v>
      </c>
      <c r="C283" s="11">
        <f t="shared" si="56"/>
        <v>1228.04282939</v>
      </c>
      <c r="D283" s="11">
        <f t="shared" si="63"/>
        <v>1269.8530947199999</v>
      </c>
      <c r="E283" s="11">
        <f t="shared" si="63"/>
        <v>1233.8269584699999</v>
      </c>
      <c r="F283" s="11">
        <f t="shared" si="63"/>
        <v>1245.13146254</v>
      </c>
      <c r="G283" s="11">
        <f t="shared" si="63"/>
        <v>1287.6915384700001</v>
      </c>
      <c r="H283" s="11">
        <f t="shared" si="63"/>
        <v>1326.7284336499999</v>
      </c>
      <c r="I283" s="11">
        <f t="shared" si="63"/>
        <v>1340.2653807700001</v>
      </c>
      <c r="J283" s="11">
        <f t="shared" si="63"/>
        <v>1318.8739108699999</v>
      </c>
      <c r="K283" s="11">
        <f t="shared" si="63"/>
        <v>1346.1593723000001</v>
      </c>
      <c r="L283" s="11">
        <f t="shared" si="63"/>
        <v>1357.9489177800001</v>
      </c>
      <c r="M283" s="11">
        <f t="shared" si="63"/>
        <v>1360.2526709799999</v>
      </c>
      <c r="N283" s="11">
        <f t="shared" si="63"/>
        <v>1413.6620419000001</v>
      </c>
      <c r="O283" s="11">
        <f t="shared" si="63"/>
        <v>1435.22476003</v>
      </c>
      <c r="P283" s="11">
        <f t="shared" si="63"/>
        <v>1443.0600563</v>
      </c>
      <c r="Q283" s="11">
        <f t="shared" si="63"/>
        <v>1519.0855295599999</v>
      </c>
      <c r="R283" s="11">
        <f t="shared" si="63"/>
        <v>1567.4243355599999</v>
      </c>
      <c r="S283" s="11">
        <f t="shared" si="63"/>
        <v>1611.3462473899999</v>
      </c>
      <c r="T283" s="11">
        <f t="shared" si="54"/>
        <v>1656.3006125300001</v>
      </c>
      <c r="U283" s="12" cm="1">
        <f t="array" ref="U283">quota_mese*SUMPRODUCT(1/C283:T283)</f>
        <v>109.01859902947096</v>
      </c>
      <c r="V283" s="13">
        <f t="shared" si="61"/>
        <v>180567.57234967523</v>
      </c>
      <c r="W283" s="14">
        <f t="shared" si="57"/>
        <v>0.20378381566450154</v>
      </c>
      <c r="X283" s="13">
        <f t="shared" si="58"/>
        <v>202309.79403455253</v>
      </c>
      <c r="Y283" s="14">
        <f t="shared" si="59"/>
        <v>0.34873196023035025</v>
      </c>
      <c r="Z283" s="6" t="str">
        <f t="shared" si="60"/>
        <v>Il PAC NON conviene</v>
      </c>
    </row>
    <row r="284" spans="1:26" x14ac:dyDescent="0.25">
      <c r="A284" s="7">
        <v>41486</v>
      </c>
      <c r="B284" s="8">
        <v>1269.8530947199999</v>
      </c>
      <c r="C284" s="11">
        <f t="shared" si="56"/>
        <v>1269.8530947199999</v>
      </c>
      <c r="D284" s="11">
        <f t="shared" si="63"/>
        <v>1233.8269584699999</v>
      </c>
      <c r="E284" s="11">
        <f t="shared" si="63"/>
        <v>1245.13146254</v>
      </c>
      <c r="F284" s="11">
        <f t="shared" si="63"/>
        <v>1287.6915384700001</v>
      </c>
      <c r="G284" s="11">
        <f t="shared" si="63"/>
        <v>1326.7284336499999</v>
      </c>
      <c r="H284" s="11">
        <f t="shared" si="63"/>
        <v>1340.2653807700001</v>
      </c>
      <c r="I284" s="11">
        <f t="shared" si="63"/>
        <v>1318.8739108699999</v>
      </c>
      <c r="J284" s="11">
        <f t="shared" si="63"/>
        <v>1346.1593723000001</v>
      </c>
      <c r="K284" s="11">
        <f t="shared" si="63"/>
        <v>1357.9489177800001</v>
      </c>
      <c r="L284" s="11">
        <f t="shared" si="63"/>
        <v>1360.2526709799999</v>
      </c>
      <c r="M284" s="11">
        <f t="shared" si="63"/>
        <v>1413.6620419000001</v>
      </c>
      <c r="N284" s="11">
        <f t="shared" si="63"/>
        <v>1435.22476003</v>
      </c>
      <c r="O284" s="11">
        <f t="shared" si="63"/>
        <v>1443.0600563</v>
      </c>
      <c r="P284" s="11">
        <f t="shared" si="63"/>
        <v>1519.0855295599999</v>
      </c>
      <c r="Q284" s="11">
        <f t="shared" si="63"/>
        <v>1567.4243355599999</v>
      </c>
      <c r="R284" s="11">
        <f t="shared" si="63"/>
        <v>1611.3462473899999</v>
      </c>
      <c r="S284" s="11">
        <f t="shared" si="63"/>
        <v>1656.3006125300001</v>
      </c>
      <c r="T284" s="11">
        <f t="shared" si="54"/>
        <v>1695.8239811599999</v>
      </c>
      <c r="U284" s="12" cm="1">
        <f t="array" ref="U284">quota_mese*SUMPRODUCT(1/C284:T284)</f>
        <v>107.14676565340591</v>
      </c>
      <c r="V284" s="13">
        <f t="shared" si="61"/>
        <v>181702.05469877634</v>
      </c>
      <c r="W284" s="14">
        <f t="shared" si="57"/>
        <v>0.21134703132517552</v>
      </c>
      <c r="X284" s="13">
        <f t="shared" si="58"/>
        <v>200317.34240100335</v>
      </c>
      <c r="Y284" s="14">
        <f t="shared" si="59"/>
        <v>0.33544894934002234</v>
      </c>
      <c r="Z284" s="6" t="str">
        <f t="shared" si="60"/>
        <v>Il PAC NON conviene</v>
      </c>
    </row>
    <row r="285" spans="1:26" x14ac:dyDescent="0.25">
      <c r="A285" s="7">
        <v>41516</v>
      </c>
      <c r="B285" s="8">
        <v>1233.8269584699999</v>
      </c>
      <c r="C285" s="11">
        <f t="shared" si="56"/>
        <v>1233.8269584699999</v>
      </c>
      <c r="D285" s="11">
        <f t="shared" si="63"/>
        <v>1245.13146254</v>
      </c>
      <c r="E285" s="11">
        <f t="shared" si="63"/>
        <v>1287.6915384700001</v>
      </c>
      <c r="F285" s="11">
        <f t="shared" si="63"/>
        <v>1326.7284336499999</v>
      </c>
      <c r="G285" s="11">
        <f t="shared" si="63"/>
        <v>1340.2653807700001</v>
      </c>
      <c r="H285" s="11">
        <f t="shared" si="63"/>
        <v>1318.8739108699999</v>
      </c>
      <c r="I285" s="11">
        <f t="shared" si="63"/>
        <v>1346.1593723000001</v>
      </c>
      <c r="J285" s="11">
        <f t="shared" si="63"/>
        <v>1357.9489177800001</v>
      </c>
      <c r="K285" s="11">
        <f t="shared" si="63"/>
        <v>1360.2526709799999</v>
      </c>
      <c r="L285" s="11">
        <f t="shared" si="63"/>
        <v>1413.6620419000001</v>
      </c>
      <c r="M285" s="11">
        <f t="shared" si="63"/>
        <v>1435.22476003</v>
      </c>
      <c r="N285" s="11">
        <f t="shared" si="63"/>
        <v>1443.0600563</v>
      </c>
      <c r="O285" s="11">
        <f t="shared" si="63"/>
        <v>1519.0855295599999</v>
      </c>
      <c r="P285" s="11">
        <f t="shared" si="63"/>
        <v>1567.4243355599999</v>
      </c>
      <c r="Q285" s="11">
        <f t="shared" si="63"/>
        <v>1611.3462473899999</v>
      </c>
      <c r="R285" s="11">
        <f t="shared" si="63"/>
        <v>1656.3006125300001</v>
      </c>
      <c r="S285" s="11">
        <f t="shared" si="63"/>
        <v>1695.8239811599999</v>
      </c>
      <c r="T285" s="11">
        <f t="shared" si="54"/>
        <v>1764.6970237600001</v>
      </c>
      <c r="U285" s="12" cm="1">
        <f t="array" ref="U285">quota_mese*SUMPRODUCT(1/C285:T285)</f>
        <v>105.30657269072033</v>
      </c>
      <c r="V285" s="13">
        <f t="shared" si="61"/>
        <v>185834.19540968028</v>
      </c>
      <c r="W285" s="14">
        <f t="shared" si="57"/>
        <v>0.2388946360645352</v>
      </c>
      <c r="X285" s="13">
        <f t="shared" si="58"/>
        <v>214539.44716222229</v>
      </c>
      <c r="Y285" s="14">
        <f t="shared" si="59"/>
        <v>0.43026298108148198</v>
      </c>
      <c r="Z285" s="6" t="str">
        <f t="shared" si="60"/>
        <v>Il PAC NON conviene</v>
      </c>
    </row>
    <row r="286" spans="1:26" x14ac:dyDescent="0.25">
      <c r="A286" s="7">
        <v>41547</v>
      </c>
      <c r="B286" s="8">
        <v>1245.13146254</v>
      </c>
      <c r="C286" s="11">
        <f t="shared" si="56"/>
        <v>1245.13146254</v>
      </c>
      <c r="D286" s="11">
        <f t="shared" si="63"/>
        <v>1287.6915384700001</v>
      </c>
      <c r="E286" s="11">
        <f t="shared" si="63"/>
        <v>1326.7284336499999</v>
      </c>
      <c r="F286" s="11">
        <f t="shared" si="63"/>
        <v>1340.2653807700001</v>
      </c>
      <c r="G286" s="11">
        <f t="shared" si="63"/>
        <v>1318.8739108699999</v>
      </c>
      <c r="H286" s="11">
        <f t="shared" si="63"/>
        <v>1346.1593723000001</v>
      </c>
      <c r="I286" s="11">
        <f t="shared" si="63"/>
        <v>1357.9489177800001</v>
      </c>
      <c r="J286" s="11">
        <f t="shared" si="63"/>
        <v>1360.2526709799999</v>
      </c>
      <c r="K286" s="11">
        <f t="shared" si="63"/>
        <v>1413.6620419000001</v>
      </c>
      <c r="L286" s="11">
        <f t="shared" si="63"/>
        <v>1435.22476003</v>
      </c>
      <c r="M286" s="11">
        <f t="shared" si="63"/>
        <v>1443.0600563</v>
      </c>
      <c r="N286" s="11">
        <f t="shared" si="63"/>
        <v>1519.0855295599999</v>
      </c>
      <c r="O286" s="11">
        <f t="shared" si="63"/>
        <v>1567.4243355599999</v>
      </c>
      <c r="P286" s="11">
        <f t="shared" si="63"/>
        <v>1611.3462473899999</v>
      </c>
      <c r="Q286" s="11">
        <f t="shared" si="63"/>
        <v>1656.3006125300001</v>
      </c>
      <c r="R286" s="11">
        <f t="shared" si="63"/>
        <v>1695.8239811599999</v>
      </c>
      <c r="S286" s="11">
        <f t="shared" si="63"/>
        <v>1764.6970237600001</v>
      </c>
      <c r="T286" s="11">
        <f t="shared" si="54"/>
        <v>1872.3309707400001</v>
      </c>
      <c r="U286" s="12" cm="1">
        <f t="array" ref="U286">quota_mese*SUMPRODUCT(1/C286:T286)</f>
        <v>103.00329920431285</v>
      </c>
      <c r="V286" s="13">
        <f t="shared" si="61"/>
        <v>192856.26718863376</v>
      </c>
      <c r="W286" s="14">
        <f t="shared" si="57"/>
        <v>0.28570844792422512</v>
      </c>
      <c r="X286" s="13">
        <f t="shared" si="58"/>
        <v>225558.2274325332</v>
      </c>
      <c r="Y286" s="14">
        <f t="shared" si="59"/>
        <v>0.50372151621688799</v>
      </c>
      <c r="Z286" s="6" t="str">
        <f t="shared" si="60"/>
        <v>Il PAC NON conviene</v>
      </c>
    </row>
    <row r="287" spans="1:26" x14ac:dyDescent="0.25">
      <c r="A287" s="7">
        <v>41578</v>
      </c>
      <c r="B287" s="8">
        <v>1287.6915384700001</v>
      </c>
      <c r="C287" s="11">
        <f t="shared" si="56"/>
        <v>1287.6915384700001</v>
      </c>
      <c r="D287" s="11">
        <f t="shared" si="63"/>
        <v>1326.7284336499999</v>
      </c>
      <c r="E287" s="11">
        <f t="shared" si="63"/>
        <v>1340.2653807700001</v>
      </c>
      <c r="F287" s="11">
        <f t="shared" si="63"/>
        <v>1318.8739108699999</v>
      </c>
      <c r="G287" s="11">
        <f t="shared" si="63"/>
        <v>1346.1593723000001</v>
      </c>
      <c r="H287" s="11">
        <f t="shared" si="63"/>
        <v>1357.9489177800001</v>
      </c>
      <c r="I287" s="11">
        <f t="shared" si="63"/>
        <v>1360.2526709799999</v>
      </c>
      <c r="J287" s="11">
        <f t="shared" si="63"/>
        <v>1413.6620419000001</v>
      </c>
      <c r="K287" s="11">
        <f t="shared" si="63"/>
        <v>1435.22476003</v>
      </c>
      <c r="L287" s="11">
        <f t="shared" si="63"/>
        <v>1443.0600563</v>
      </c>
      <c r="M287" s="11">
        <f t="shared" si="63"/>
        <v>1519.0855295599999</v>
      </c>
      <c r="N287" s="11">
        <f t="shared" si="63"/>
        <v>1567.4243355599999</v>
      </c>
      <c r="O287" s="11">
        <f t="shared" si="63"/>
        <v>1611.3462473899999</v>
      </c>
      <c r="P287" s="11">
        <f t="shared" si="63"/>
        <v>1656.3006125300001</v>
      </c>
      <c r="Q287" s="11">
        <f t="shared" si="63"/>
        <v>1695.8239811599999</v>
      </c>
      <c r="R287" s="11">
        <f t="shared" si="63"/>
        <v>1764.6970237600001</v>
      </c>
      <c r="S287" s="11">
        <f t="shared" si="63"/>
        <v>1872.3309707400001</v>
      </c>
      <c r="T287" s="11">
        <f t="shared" si="54"/>
        <v>1922.0093804400001</v>
      </c>
      <c r="U287" s="12" cm="1">
        <f t="array" ref="U287">quota_mese*SUMPRODUCT(1/C287:T287)</f>
        <v>100.64630567660645</v>
      </c>
      <c r="V287" s="13">
        <f t="shared" si="61"/>
        <v>193443.14361706923</v>
      </c>
      <c r="W287" s="14">
        <f t="shared" si="57"/>
        <v>0.28962095744712824</v>
      </c>
      <c r="X287" s="13">
        <f t="shared" si="58"/>
        <v>223890.11533659053</v>
      </c>
      <c r="Y287" s="14">
        <f t="shared" si="59"/>
        <v>0.49260076891060356</v>
      </c>
      <c r="Z287" s="6" t="str">
        <f t="shared" si="60"/>
        <v>Il PAC NON conviene</v>
      </c>
    </row>
    <row r="288" spans="1:26" x14ac:dyDescent="0.25">
      <c r="A288" s="7">
        <v>41607</v>
      </c>
      <c r="B288" s="8">
        <v>1326.7284336499999</v>
      </c>
      <c r="C288" s="11">
        <f t="shared" si="56"/>
        <v>1326.7284336499999</v>
      </c>
      <c r="D288" s="11">
        <f t="shared" si="63"/>
        <v>1340.2653807700001</v>
      </c>
      <c r="E288" s="11">
        <f t="shared" si="63"/>
        <v>1318.8739108699999</v>
      </c>
      <c r="F288" s="11">
        <f t="shared" si="63"/>
        <v>1346.1593723000001</v>
      </c>
      <c r="G288" s="11">
        <f t="shared" si="63"/>
        <v>1357.9489177800001</v>
      </c>
      <c r="H288" s="11">
        <f t="shared" si="63"/>
        <v>1360.2526709799999</v>
      </c>
      <c r="I288" s="11">
        <f t="shared" si="63"/>
        <v>1413.6620419000001</v>
      </c>
      <c r="J288" s="11">
        <f t="shared" si="63"/>
        <v>1435.22476003</v>
      </c>
      <c r="K288" s="11">
        <f t="shared" si="63"/>
        <v>1443.0600563</v>
      </c>
      <c r="L288" s="11">
        <f t="shared" si="63"/>
        <v>1519.0855295599999</v>
      </c>
      <c r="M288" s="11">
        <f t="shared" si="63"/>
        <v>1567.4243355599999</v>
      </c>
      <c r="N288" s="11">
        <f t="shared" si="63"/>
        <v>1611.3462473899999</v>
      </c>
      <c r="O288" s="11">
        <f t="shared" si="63"/>
        <v>1656.3006125300001</v>
      </c>
      <c r="P288" s="11">
        <f t="shared" si="63"/>
        <v>1695.8239811599999</v>
      </c>
      <c r="Q288" s="11">
        <f t="shared" si="63"/>
        <v>1764.6970237600001</v>
      </c>
      <c r="R288" s="11">
        <f t="shared" si="63"/>
        <v>1872.3309707400001</v>
      </c>
      <c r="S288" s="11">
        <f t="shared" ref="S288:T303" si="64">R289</f>
        <v>1922.0093804400001</v>
      </c>
      <c r="T288" s="11">
        <f t="shared" si="64"/>
        <v>1859.57200777</v>
      </c>
      <c r="U288" s="12" cm="1">
        <f t="array" ref="U288">quota_mese*SUMPRODUCT(1/C288:T288)</f>
        <v>98.656094426623</v>
      </c>
      <c r="V288" s="13">
        <f t="shared" si="61"/>
        <v>183458.11159166205</v>
      </c>
      <c r="W288" s="14">
        <f t="shared" si="57"/>
        <v>0.22305407727774695</v>
      </c>
      <c r="X288" s="13">
        <f t="shared" si="58"/>
        <v>210243.32794173399</v>
      </c>
      <c r="Y288" s="14">
        <f t="shared" si="59"/>
        <v>0.40162218627822655</v>
      </c>
      <c r="Z288" s="6" t="str">
        <f t="shared" si="60"/>
        <v>Il PAC NON conviene</v>
      </c>
    </row>
    <row r="289" spans="1:26" x14ac:dyDescent="0.25">
      <c r="A289" s="7">
        <v>41639</v>
      </c>
      <c r="B289" s="8">
        <v>1340.2653807700001</v>
      </c>
      <c r="C289" s="11">
        <f t="shared" si="56"/>
        <v>1340.2653807700001</v>
      </c>
      <c r="D289" s="11">
        <f t="shared" ref="D289:S304" si="65">C290</f>
        <v>1318.8739108699999</v>
      </c>
      <c r="E289" s="11">
        <f t="shared" si="65"/>
        <v>1346.1593723000001</v>
      </c>
      <c r="F289" s="11">
        <f t="shared" si="65"/>
        <v>1357.9489177800001</v>
      </c>
      <c r="G289" s="11">
        <f t="shared" si="65"/>
        <v>1360.2526709799999</v>
      </c>
      <c r="H289" s="11">
        <f t="shared" si="65"/>
        <v>1413.6620419000001</v>
      </c>
      <c r="I289" s="11">
        <f t="shared" si="65"/>
        <v>1435.22476003</v>
      </c>
      <c r="J289" s="11">
        <f t="shared" si="65"/>
        <v>1443.0600563</v>
      </c>
      <c r="K289" s="11">
        <f t="shared" si="65"/>
        <v>1519.0855295599999</v>
      </c>
      <c r="L289" s="11">
        <f t="shared" si="65"/>
        <v>1567.4243355599999</v>
      </c>
      <c r="M289" s="11">
        <f t="shared" si="65"/>
        <v>1611.3462473899999</v>
      </c>
      <c r="N289" s="11">
        <f t="shared" si="65"/>
        <v>1656.3006125300001</v>
      </c>
      <c r="O289" s="11">
        <f t="shared" si="65"/>
        <v>1695.8239811599999</v>
      </c>
      <c r="P289" s="11">
        <f t="shared" si="65"/>
        <v>1764.6970237600001</v>
      </c>
      <c r="Q289" s="11">
        <f t="shared" si="65"/>
        <v>1872.3309707400001</v>
      </c>
      <c r="R289" s="11">
        <f t="shared" si="65"/>
        <v>1922.0093804400001</v>
      </c>
      <c r="S289" s="11">
        <f t="shared" si="65"/>
        <v>1859.57200777</v>
      </c>
      <c r="T289" s="11">
        <f t="shared" si="64"/>
        <v>1921.04821971</v>
      </c>
      <c r="U289" s="12" cm="1">
        <f t="array" ref="U289">quota_mese*SUMPRODUCT(1/C289:T289)</f>
        <v>96.71288933352983</v>
      </c>
      <c r="V289" s="13">
        <f t="shared" si="61"/>
        <v>185790.12387718773</v>
      </c>
      <c r="W289" s="14">
        <f t="shared" si="57"/>
        <v>0.2386008258479182</v>
      </c>
      <c r="X289" s="13">
        <f t="shared" si="58"/>
        <v>215000.13138513651</v>
      </c>
      <c r="Y289" s="14">
        <f t="shared" si="59"/>
        <v>0.43333420923424337</v>
      </c>
      <c r="Z289" s="6" t="str">
        <f t="shared" si="60"/>
        <v>Il PAC NON conviene</v>
      </c>
    </row>
    <row r="290" spans="1:26" x14ac:dyDescent="0.25">
      <c r="A290" s="7">
        <v>41670</v>
      </c>
      <c r="B290" s="8">
        <v>1318.8739108699999</v>
      </c>
      <c r="C290" s="11">
        <f t="shared" si="56"/>
        <v>1318.8739108699999</v>
      </c>
      <c r="D290" s="11">
        <f t="shared" si="65"/>
        <v>1346.1593723000001</v>
      </c>
      <c r="E290" s="11">
        <f t="shared" si="65"/>
        <v>1357.9489177800001</v>
      </c>
      <c r="F290" s="11">
        <f t="shared" si="65"/>
        <v>1360.2526709799999</v>
      </c>
      <c r="G290" s="11">
        <f t="shared" si="65"/>
        <v>1413.6620419000001</v>
      </c>
      <c r="H290" s="11">
        <f t="shared" si="65"/>
        <v>1435.22476003</v>
      </c>
      <c r="I290" s="11">
        <f t="shared" si="65"/>
        <v>1443.0600563</v>
      </c>
      <c r="J290" s="11">
        <f t="shared" si="65"/>
        <v>1519.0855295599999</v>
      </c>
      <c r="K290" s="11">
        <f t="shared" si="65"/>
        <v>1567.4243355599999</v>
      </c>
      <c r="L290" s="11">
        <f t="shared" si="65"/>
        <v>1611.3462473899999</v>
      </c>
      <c r="M290" s="11">
        <f t="shared" si="65"/>
        <v>1656.3006125300001</v>
      </c>
      <c r="N290" s="11">
        <f t="shared" si="65"/>
        <v>1695.8239811599999</v>
      </c>
      <c r="O290" s="11">
        <f t="shared" si="65"/>
        <v>1764.6970237600001</v>
      </c>
      <c r="P290" s="11">
        <f t="shared" si="65"/>
        <v>1872.3309707400001</v>
      </c>
      <c r="Q290" s="11">
        <f t="shared" si="65"/>
        <v>1922.0093804400001</v>
      </c>
      <c r="R290" s="11">
        <f t="shared" si="65"/>
        <v>1859.57200777</v>
      </c>
      <c r="S290" s="11">
        <f t="shared" si="65"/>
        <v>1921.04821971</v>
      </c>
      <c r="T290" s="11">
        <f t="shared" si="64"/>
        <v>1843.87354643</v>
      </c>
      <c r="U290" s="12" cm="1">
        <f t="array" ref="U290">quota_mese*SUMPRODUCT(1/C290:T290)</f>
        <v>95.014686411860495</v>
      </c>
      <c r="V290" s="13">
        <f t="shared" si="61"/>
        <v>175195.06679717154</v>
      </c>
      <c r="W290" s="14">
        <f t="shared" si="57"/>
        <v>0.16796711198114367</v>
      </c>
      <c r="X290" s="13">
        <f t="shared" si="58"/>
        <v>209709.98795635614</v>
      </c>
      <c r="Y290" s="14">
        <f t="shared" si="59"/>
        <v>0.39806658637570758</v>
      </c>
      <c r="Z290" s="6" t="str">
        <f t="shared" si="60"/>
        <v>Il PAC NON conviene</v>
      </c>
    </row>
    <row r="291" spans="1:26" x14ac:dyDescent="0.25">
      <c r="A291" s="7">
        <v>41698</v>
      </c>
      <c r="B291" s="8">
        <v>1346.1593723000001</v>
      </c>
      <c r="C291" s="11">
        <f t="shared" si="56"/>
        <v>1346.1593723000001</v>
      </c>
      <c r="D291" s="11">
        <f t="shared" si="65"/>
        <v>1357.9489177800001</v>
      </c>
      <c r="E291" s="11">
        <f t="shared" si="65"/>
        <v>1360.2526709799999</v>
      </c>
      <c r="F291" s="11">
        <f t="shared" si="65"/>
        <v>1413.6620419000001</v>
      </c>
      <c r="G291" s="11">
        <f t="shared" si="65"/>
        <v>1435.22476003</v>
      </c>
      <c r="H291" s="11">
        <f t="shared" si="65"/>
        <v>1443.0600563</v>
      </c>
      <c r="I291" s="11">
        <f t="shared" si="65"/>
        <v>1519.0855295599999</v>
      </c>
      <c r="J291" s="11">
        <f t="shared" si="65"/>
        <v>1567.4243355599999</v>
      </c>
      <c r="K291" s="11">
        <f t="shared" si="65"/>
        <v>1611.3462473899999</v>
      </c>
      <c r="L291" s="11">
        <f t="shared" si="65"/>
        <v>1656.3006125300001</v>
      </c>
      <c r="M291" s="11">
        <f t="shared" si="65"/>
        <v>1695.8239811599999</v>
      </c>
      <c r="N291" s="11">
        <f t="shared" si="65"/>
        <v>1764.6970237600001</v>
      </c>
      <c r="O291" s="11">
        <f t="shared" si="65"/>
        <v>1872.3309707400001</v>
      </c>
      <c r="P291" s="11">
        <f t="shared" si="65"/>
        <v>1922.0093804400001</v>
      </c>
      <c r="Q291" s="11">
        <f t="shared" si="65"/>
        <v>1859.57200777</v>
      </c>
      <c r="R291" s="11">
        <f t="shared" si="65"/>
        <v>1921.04821971</v>
      </c>
      <c r="S291" s="11">
        <f t="shared" si="65"/>
        <v>1843.87354643</v>
      </c>
      <c r="T291" s="11">
        <f t="shared" si="64"/>
        <v>1918.33691258</v>
      </c>
      <c r="U291" s="12" cm="1">
        <f t="array" ref="U291">quota_mese*SUMPRODUCT(1/C291:T291)</f>
        <v>93.040205329852483</v>
      </c>
      <c r="V291" s="13">
        <f t="shared" si="61"/>
        <v>178482.46023827847</v>
      </c>
      <c r="W291" s="14">
        <f t="shared" si="57"/>
        <v>0.18988306825518975</v>
      </c>
      <c r="X291" s="13">
        <f t="shared" si="58"/>
        <v>213756.66418706402</v>
      </c>
      <c r="Y291" s="14">
        <f t="shared" si="59"/>
        <v>0.42504442791376018</v>
      </c>
      <c r="Z291" s="6" t="str">
        <f t="shared" si="60"/>
        <v>Il PAC NON conviene</v>
      </c>
    </row>
    <row r="292" spans="1:26" x14ac:dyDescent="0.25">
      <c r="A292" s="7">
        <v>41729</v>
      </c>
      <c r="B292" s="8">
        <v>1357.9489177800001</v>
      </c>
      <c r="C292" s="11">
        <f t="shared" si="56"/>
        <v>1357.9489177800001</v>
      </c>
      <c r="D292" s="11">
        <f t="shared" si="65"/>
        <v>1360.2526709799999</v>
      </c>
      <c r="E292" s="11">
        <f t="shared" si="65"/>
        <v>1413.6620419000001</v>
      </c>
      <c r="F292" s="11">
        <f t="shared" si="65"/>
        <v>1435.22476003</v>
      </c>
      <c r="G292" s="11">
        <f t="shared" si="65"/>
        <v>1443.0600563</v>
      </c>
      <c r="H292" s="11">
        <f t="shared" si="65"/>
        <v>1519.0855295599999</v>
      </c>
      <c r="I292" s="11">
        <f t="shared" si="65"/>
        <v>1567.4243355599999</v>
      </c>
      <c r="J292" s="11">
        <f t="shared" si="65"/>
        <v>1611.3462473899999</v>
      </c>
      <c r="K292" s="11">
        <f t="shared" si="65"/>
        <v>1656.3006125300001</v>
      </c>
      <c r="L292" s="11">
        <f t="shared" si="65"/>
        <v>1695.8239811599999</v>
      </c>
      <c r="M292" s="11">
        <f t="shared" si="65"/>
        <v>1764.6970237600001</v>
      </c>
      <c r="N292" s="11">
        <f t="shared" si="65"/>
        <v>1872.3309707400001</v>
      </c>
      <c r="O292" s="11">
        <f t="shared" si="65"/>
        <v>1922.0093804400001</v>
      </c>
      <c r="P292" s="11">
        <f t="shared" si="65"/>
        <v>1859.57200777</v>
      </c>
      <c r="Q292" s="11">
        <f t="shared" si="65"/>
        <v>1921.04821971</v>
      </c>
      <c r="R292" s="11">
        <f t="shared" si="65"/>
        <v>1843.87354643</v>
      </c>
      <c r="S292" s="11">
        <f t="shared" si="65"/>
        <v>1918.33691258</v>
      </c>
      <c r="T292" s="11">
        <f t="shared" si="64"/>
        <v>1758.5198848800001</v>
      </c>
      <c r="U292" s="12" cm="1">
        <f t="array" ref="U292">quota_mese*SUMPRODUCT(1/C292:T292)</f>
        <v>91.588588275195121</v>
      </c>
      <c r="V292" s="13">
        <f t="shared" si="61"/>
        <v>161060.35371001784</v>
      </c>
      <c r="W292" s="14">
        <f t="shared" si="57"/>
        <v>7.3735691400118819E-2</v>
      </c>
      <c r="X292" s="13">
        <f t="shared" si="58"/>
        <v>194247.35295877632</v>
      </c>
      <c r="Y292" s="14">
        <f t="shared" si="59"/>
        <v>0.29498235305850873</v>
      </c>
      <c r="Z292" s="6" t="str">
        <f t="shared" si="60"/>
        <v>Il PAC NON conviene</v>
      </c>
    </row>
    <row r="293" spans="1:26" x14ac:dyDescent="0.25">
      <c r="A293" s="7">
        <v>41759</v>
      </c>
      <c r="B293" s="8">
        <v>1360.2526709799999</v>
      </c>
      <c r="C293" s="11">
        <f t="shared" si="56"/>
        <v>1360.2526709799999</v>
      </c>
      <c r="D293" s="11">
        <f t="shared" si="65"/>
        <v>1413.6620419000001</v>
      </c>
      <c r="E293" s="11">
        <f t="shared" si="65"/>
        <v>1435.22476003</v>
      </c>
      <c r="F293" s="11">
        <f t="shared" si="65"/>
        <v>1443.0600563</v>
      </c>
      <c r="G293" s="11">
        <f t="shared" si="65"/>
        <v>1519.0855295599999</v>
      </c>
      <c r="H293" s="11">
        <f t="shared" si="65"/>
        <v>1567.4243355599999</v>
      </c>
      <c r="I293" s="11">
        <f t="shared" si="65"/>
        <v>1611.3462473899999</v>
      </c>
      <c r="J293" s="11">
        <f t="shared" si="65"/>
        <v>1656.3006125300001</v>
      </c>
      <c r="K293" s="11">
        <f t="shared" si="65"/>
        <v>1695.8239811599999</v>
      </c>
      <c r="L293" s="11">
        <f t="shared" si="65"/>
        <v>1764.6970237600001</v>
      </c>
      <c r="M293" s="11">
        <f t="shared" si="65"/>
        <v>1872.3309707400001</v>
      </c>
      <c r="N293" s="11">
        <f t="shared" si="65"/>
        <v>1922.0093804400001</v>
      </c>
      <c r="O293" s="11">
        <f t="shared" si="65"/>
        <v>1859.57200777</v>
      </c>
      <c r="P293" s="11">
        <f t="shared" si="65"/>
        <v>1921.04821971</v>
      </c>
      <c r="Q293" s="11">
        <f t="shared" si="65"/>
        <v>1843.87354643</v>
      </c>
      <c r="R293" s="11">
        <f t="shared" si="65"/>
        <v>1918.33691258</v>
      </c>
      <c r="S293" s="11">
        <f t="shared" si="65"/>
        <v>1758.5198848800001</v>
      </c>
      <c r="T293" s="11">
        <f t="shared" si="64"/>
        <v>1713.85346043</v>
      </c>
      <c r="U293" s="12" cm="1">
        <f t="array" ref="U293">quota_mese*SUMPRODUCT(1/C293:T293)</f>
        <v>90.314219369709647</v>
      </c>
      <c r="V293" s="13">
        <f t="shared" si="61"/>
        <v>154785.33739281102</v>
      </c>
      <c r="W293" s="14">
        <f t="shared" si="57"/>
        <v>3.1902249285406858E-2</v>
      </c>
      <c r="X293" s="13">
        <f t="shared" si="58"/>
        <v>188992.84268950345</v>
      </c>
      <c r="Y293" s="14">
        <f t="shared" si="59"/>
        <v>0.25995228459668973</v>
      </c>
      <c r="Z293" s="6" t="str">
        <f t="shared" si="60"/>
        <v>Il PAC NON conviene</v>
      </c>
    </row>
    <row r="294" spans="1:26" x14ac:dyDescent="0.25">
      <c r="A294" s="7">
        <v>41789</v>
      </c>
      <c r="B294" s="8">
        <v>1413.6620419000001</v>
      </c>
      <c r="C294" s="11">
        <f t="shared" si="56"/>
        <v>1413.6620419000001</v>
      </c>
      <c r="D294" s="11">
        <f t="shared" si="65"/>
        <v>1435.22476003</v>
      </c>
      <c r="E294" s="11">
        <f t="shared" si="65"/>
        <v>1443.0600563</v>
      </c>
      <c r="F294" s="11">
        <f t="shared" si="65"/>
        <v>1519.0855295599999</v>
      </c>
      <c r="G294" s="11">
        <f t="shared" si="65"/>
        <v>1567.4243355599999</v>
      </c>
      <c r="H294" s="11">
        <f t="shared" si="65"/>
        <v>1611.3462473899999</v>
      </c>
      <c r="I294" s="11">
        <f t="shared" si="65"/>
        <v>1656.3006125300001</v>
      </c>
      <c r="J294" s="11">
        <f t="shared" si="65"/>
        <v>1695.8239811599999</v>
      </c>
      <c r="K294" s="11">
        <f t="shared" si="65"/>
        <v>1764.6970237600001</v>
      </c>
      <c r="L294" s="11">
        <f t="shared" si="65"/>
        <v>1872.3309707400001</v>
      </c>
      <c r="M294" s="11">
        <f t="shared" si="65"/>
        <v>1922.0093804400001</v>
      </c>
      <c r="N294" s="11">
        <f t="shared" si="65"/>
        <v>1859.57200777</v>
      </c>
      <c r="O294" s="11">
        <f t="shared" si="65"/>
        <v>1921.04821971</v>
      </c>
      <c r="P294" s="11">
        <f t="shared" si="65"/>
        <v>1843.87354643</v>
      </c>
      <c r="Q294" s="11">
        <f t="shared" si="65"/>
        <v>1918.33691258</v>
      </c>
      <c r="R294" s="11">
        <f t="shared" si="65"/>
        <v>1758.5198848800001</v>
      </c>
      <c r="S294" s="11">
        <f t="shared" si="65"/>
        <v>1713.85346043</v>
      </c>
      <c r="T294" s="11">
        <f t="shared" si="64"/>
        <v>1887.41046633</v>
      </c>
      <c r="U294" s="12" cm="1">
        <f t="array" ref="U294">quota_mese*SUMPRODUCT(1/C294:T294)</f>
        <v>88.603127055326752</v>
      </c>
      <c r="V294" s="13">
        <f t="shared" si="61"/>
        <v>167230.46935379051</v>
      </c>
      <c r="W294" s="14">
        <f t="shared" si="57"/>
        <v>0.11486979569193667</v>
      </c>
      <c r="X294" s="13">
        <f t="shared" si="58"/>
        <v>200268.21231543459</v>
      </c>
      <c r="Y294" s="14">
        <f t="shared" si="59"/>
        <v>0.33512141543623053</v>
      </c>
      <c r="Z294" s="6" t="str">
        <f t="shared" si="60"/>
        <v>Il PAC NON conviene</v>
      </c>
    </row>
    <row r="295" spans="1:26" x14ac:dyDescent="0.25">
      <c r="A295" s="7">
        <v>41820</v>
      </c>
      <c r="B295" s="8">
        <v>1435.22476003</v>
      </c>
      <c r="C295" s="11">
        <f t="shared" si="56"/>
        <v>1435.22476003</v>
      </c>
      <c r="D295" s="11">
        <f t="shared" si="65"/>
        <v>1443.0600563</v>
      </c>
      <c r="E295" s="11">
        <f t="shared" si="65"/>
        <v>1519.0855295599999</v>
      </c>
      <c r="F295" s="11">
        <f t="shared" si="65"/>
        <v>1567.4243355599999</v>
      </c>
      <c r="G295" s="11">
        <f t="shared" si="65"/>
        <v>1611.3462473899999</v>
      </c>
      <c r="H295" s="11">
        <f t="shared" si="65"/>
        <v>1656.3006125300001</v>
      </c>
      <c r="I295" s="11">
        <f t="shared" si="65"/>
        <v>1695.8239811599999</v>
      </c>
      <c r="J295" s="11">
        <f t="shared" si="65"/>
        <v>1764.6970237600001</v>
      </c>
      <c r="K295" s="11">
        <f t="shared" si="65"/>
        <v>1872.3309707400001</v>
      </c>
      <c r="L295" s="11">
        <f t="shared" si="65"/>
        <v>1922.0093804400001</v>
      </c>
      <c r="M295" s="11">
        <f t="shared" si="65"/>
        <v>1859.57200777</v>
      </c>
      <c r="N295" s="11">
        <f t="shared" si="65"/>
        <v>1921.04821971</v>
      </c>
      <c r="O295" s="11">
        <f t="shared" si="65"/>
        <v>1843.87354643</v>
      </c>
      <c r="P295" s="11">
        <f t="shared" si="65"/>
        <v>1918.33691258</v>
      </c>
      <c r="Q295" s="11">
        <f t="shared" si="65"/>
        <v>1758.5198848800001</v>
      </c>
      <c r="R295" s="11">
        <f t="shared" si="65"/>
        <v>1713.85346043</v>
      </c>
      <c r="S295" s="11">
        <f t="shared" si="65"/>
        <v>1887.41046633</v>
      </c>
      <c r="T295" s="11">
        <f t="shared" si="64"/>
        <v>1966.54685148</v>
      </c>
      <c r="U295" s="12" cm="1">
        <f t="array" ref="U295">quota_mese*SUMPRODUCT(1/C295:T295)</f>
        <v>86.945817946460167</v>
      </c>
      <c r="V295" s="13">
        <f t="shared" si="61"/>
        <v>170983.02453196453</v>
      </c>
      <c r="W295" s="14">
        <f t="shared" si="57"/>
        <v>0.13988683021309689</v>
      </c>
      <c r="X295" s="13">
        <f t="shared" si="58"/>
        <v>205530.19703745501</v>
      </c>
      <c r="Y295" s="14">
        <f t="shared" si="59"/>
        <v>0.37020131358303332</v>
      </c>
      <c r="Z295" s="6" t="str">
        <f t="shared" si="60"/>
        <v>Il PAC NON conviene</v>
      </c>
    </row>
    <row r="296" spans="1:26" x14ac:dyDescent="0.25">
      <c r="A296" s="7">
        <v>41851</v>
      </c>
      <c r="B296" s="8">
        <v>1443.0600563</v>
      </c>
      <c r="C296" s="11">
        <f t="shared" si="56"/>
        <v>1443.0600563</v>
      </c>
      <c r="D296" s="11">
        <f t="shared" si="65"/>
        <v>1519.0855295599999</v>
      </c>
      <c r="E296" s="11">
        <f t="shared" si="65"/>
        <v>1567.4243355599999</v>
      </c>
      <c r="F296" s="11">
        <f t="shared" si="65"/>
        <v>1611.3462473899999</v>
      </c>
      <c r="G296" s="11">
        <f t="shared" si="65"/>
        <v>1656.3006125300001</v>
      </c>
      <c r="H296" s="11">
        <f t="shared" si="65"/>
        <v>1695.8239811599999</v>
      </c>
      <c r="I296" s="11">
        <f t="shared" si="65"/>
        <v>1764.6970237600001</v>
      </c>
      <c r="J296" s="11">
        <f t="shared" si="65"/>
        <v>1872.3309707400001</v>
      </c>
      <c r="K296" s="11">
        <f t="shared" si="65"/>
        <v>1922.0093804400001</v>
      </c>
      <c r="L296" s="11">
        <f t="shared" si="65"/>
        <v>1859.57200777</v>
      </c>
      <c r="M296" s="11">
        <f t="shared" si="65"/>
        <v>1921.04821971</v>
      </c>
      <c r="N296" s="11">
        <f t="shared" si="65"/>
        <v>1843.87354643</v>
      </c>
      <c r="O296" s="11">
        <f t="shared" si="65"/>
        <v>1918.33691258</v>
      </c>
      <c r="P296" s="11">
        <f t="shared" si="65"/>
        <v>1758.5198848800001</v>
      </c>
      <c r="Q296" s="11">
        <f t="shared" si="65"/>
        <v>1713.85346043</v>
      </c>
      <c r="R296" s="11">
        <f t="shared" si="65"/>
        <v>1887.41046633</v>
      </c>
      <c r="S296" s="11">
        <f t="shared" si="65"/>
        <v>1966.54685148</v>
      </c>
      <c r="T296" s="11">
        <f t="shared" si="64"/>
        <v>1877.41336813</v>
      </c>
      <c r="U296" s="12" cm="1">
        <f t="array" ref="U296">quota_mese*SUMPRODUCT(1/C296:T296)</f>
        <v>85.578257662275561</v>
      </c>
      <c r="V296" s="13">
        <f t="shared" si="61"/>
        <v>160665.76495642975</v>
      </c>
      <c r="W296" s="14">
        <f t="shared" si="57"/>
        <v>7.1105099709531716E-2</v>
      </c>
      <c r="X296" s="13">
        <f t="shared" si="58"/>
        <v>195149.19284894629</v>
      </c>
      <c r="Y296" s="14">
        <f t="shared" si="59"/>
        <v>0.3009946189929753</v>
      </c>
      <c r="Z296" s="6" t="str">
        <f t="shared" si="60"/>
        <v>Il PAC NON conviene</v>
      </c>
    </row>
    <row r="297" spans="1:26" x14ac:dyDescent="0.25">
      <c r="A297" s="7">
        <v>41880</v>
      </c>
      <c r="B297" s="8">
        <v>1519.0855295599999</v>
      </c>
      <c r="C297" s="11">
        <f t="shared" si="56"/>
        <v>1519.0855295599999</v>
      </c>
      <c r="D297" s="11">
        <f t="shared" si="65"/>
        <v>1567.4243355599999</v>
      </c>
      <c r="E297" s="11">
        <f t="shared" si="65"/>
        <v>1611.3462473899999</v>
      </c>
      <c r="F297" s="11">
        <f t="shared" si="65"/>
        <v>1656.3006125300001</v>
      </c>
      <c r="G297" s="11">
        <f t="shared" si="65"/>
        <v>1695.8239811599999</v>
      </c>
      <c r="H297" s="11">
        <f t="shared" si="65"/>
        <v>1764.6970237600001</v>
      </c>
      <c r="I297" s="11">
        <f t="shared" si="65"/>
        <v>1872.3309707400001</v>
      </c>
      <c r="J297" s="11">
        <f t="shared" si="65"/>
        <v>1922.0093804400001</v>
      </c>
      <c r="K297" s="11">
        <f t="shared" si="65"/>
        <v>1859.57200777</v>
      </c>
      <c r="L297" s="11">
        <f t="shared" si="65"/>
        <v>1921.04821971</v>
      </c>
      <c r="M297" s="11">
        <f t="shared" si="65"/>
        <v>1843.87354643</v>
      </c>
      <c r="N297" s="11">
        <f t="shared" si="65"/>
        <v>1918.33691258</v>
      </c>
      <c r="O297" s="11">
        <f t="shared" si="65"/>
        <v>1758.5198848800001</v>
      </c>
      <c r="P297" s="11">
        <f t="shared" si="65"/>
        <v>1713.85346043</v>
      </c>
      <c r="Q297" s="11">
        <f t="shared" si="65"/>
        <v>1887.41046633</v>
      </c>
      <c r="R297" s="11">
        <f t="shared" si="65"/>
        <v>1966.54685148</v>
      </c>
      <c r="S297" s="11">
        <f t="shared" si="65"/>
        <v>1877.41336813</v>
      </c>
      <c r="T297" s="11">
        <f t="shared" si="64"/>
        <v>1776.7765558599999</v>
      </c>
      <c r="U297" s="12" cm="1">
        <f t="array" ref="U297">quota_mese*SUMPRODUCT(1/C297:T297)</f>
        <v>84.493633655786994</v>
      </c>
      <c r="V297" s="13">
        <f t="shared" si="61"/>
        <v>150126.3073990258</v>
      </c>
      <c r="W297" s="14">
        <f t="shared" si="57"/>
        <v>8.420493268386231E-4</v>
      </c>
      <c r="X297" s="13">
        <f t="shared" si="58"/>
        <v>175445.34405261299</v>
      </c>
      <c r="Y297" s="14">
        <f t="shared" si="59"/>
        <v>0.16963562701741997</v>
      </c>
      <c r="Z297" s="6" t="str">
        <f t="shared" si="60"/>
        <v>Il PAC NON conviene</v>
      </c>
    </row>
    <row r="298" spans="1:26" x14ac:dyDescent="0.25">
      <c r="A298" s="7">
        <v>41912</v>
      </c>
      <c r="B298" s="8">
        <v>1567.4243355599999</v>
      </c>
      <c r="C298" s="11">
        <f t="shared" si="56"/>
        <v>1567.4243355599999</v>
      </c>
      <c r="D298" s="11">
        <f t="shared" si="65"/>
        <v>1611.3462473899999</v>
      </c>
      <c r="E298" s="11">
        <f t="shared" si="65"/>
        <v>1656.3006125300001</v>
      </c>
      <c r="F298" s="11">
        <f t="shared" si="65"/>
        <v>1695.8239811599999</v>
      </c>
      <c r="G298" s="11">
        <f t="shared" si="65"/>
        <v>1764.6970237600001</v>
      </c>
      <c r="H298" s="11">
        <f t="shared" si="65"/>
        <v>1872.3309707400001</v>
      </c>
      <c r="I298" s="11">
        <f t="shared" si="65"/>
        <v>1922.0093804400001</v>
      </c>
      <c r="J298" s="11">
        <f t="shared" si="65"/>
        <v>1859.57200777</v>
      </c>
      <c r="K298" s="11">
        <f t="shared" si="65"/>
        <v>1921.04821971</v>
      </c>
      <c r="L298" s="11">
        <f t="shared" si="65"/>
        <v>1843.87354643</v>
      </c>
      <c r="M298" s="11">
        <f t="shared" si="65"/>
        <v>1918.33691258</v>
      </c>
      <c r="N298" s="11">
        <f t="shared" si="65"/>
        <v>1758.5198848800001</v>
      </c>
      <c r="O298" s="11">
        <f t="shared" si="65"/>
        <v>1713.85346043</v>
      </c>
      <c r="P298" s="11">
        <f t="shared" si="65"/>
        <v>1887.41046633</v>
      </c>
      <c r="Q298" s="11">
        <f t="shared" si="65"/>
        <v>1966.54685148</v>
      </c>
      <c r="R298" s="11">
        <f t="shared" si="65"/>
        <v>1877.41336813</v>
      </c>
      <c r="S298" s="11">
        <f t="shared" si="65"/>
        <v>1776.7765558599999</v>
      </c>
      <c r="T298" s="11">
        <f t="shared" si="64"/>
        <v>1774.6417856</v>
      </c>
      <c r="U298" s="12" cm="1">
        <f t="array" ref="U298">quota_mese*SUMPRODUCT(1/C298:T298)</f>
        <v>83.703660486740034</v>
      </c>
      <c r="V298" s="13">
        <f t="shared" si="61"/>
        <v>148544.0135074445</v>
      </c>
      <c r="W298" s="14">
        <f t="shared" si="57"/>
        <v>-9.7065766170366663E-3</v>
      </c>
      <c r="X298" s="13">
        <f t="shared" si="58"/>
        <v>169830.37828419002</v>
      </c>
      <c r="Y298" s="14">
        <f t="shared" si="59"/>
        <v>0.13220252189460013</v>
      </c>
      <c r="Z298" s="6" t="str">
        <f t="shared" si="60"/>
        <v>Il PAC NON conviene</v>
      </c>
    </row>
    <row r="299" spans="1:26" x14ac:dyDescent="0.25">
      <c r="A299" s="7">
        <v>41943</v>
      </c>
      <c r="B299" s="8">
        <v>1611.3462473899999</v>
      </c>
      <c r="C299" s="11">
        <f t="shared" si="56"/>
        <v>1611.3462473899999</v>
      </c>
      <c r="D299" s="11">
        <f t="shared" si="65"/>
        <v>1656.3006125300001</v>
      </c>
      <c r="E299" s="11">
        <f t="shared" si="65"/>
        <v>1695.8239811599999</v>
      </c>
      <c r="F299" s="11">
        <f t="shared" si="65"/>
        <v>1764.6970237600001</v>
      </c>
      <c r="G299" s="11">
        <f t="shared" si="65"/>
        <v>1872.3309707400001</v>
      </c>
      <c r="H299" s="11">
        <f t="shared" si="65"/>
        <v>1922.0093804400001</v>
      </c>
      <c r="I299" s="11">
        <f t="shared" si="65"/>
        <v>1859.57200777</v>
      </c>
      <c r="J299" s="11">
        <f t="shared" si="65"/>
        <v>1921.04821971</v>
      </c>
      <c r="K299" s="11">
        <f t="shared" si="65"/>
        <v>1843.87354643</v>
      </c>
      <c r="L299" s="11">
        <f t="shared" si="65"/>
        <v>1918.33691258</v>
      </c>
      <c r="M299" s="11">
        <f t="shared" si="65"/>
        <v>1758.5198848800001</v>
      </c>
      <c r="N299" s="11">
        <f t="shared" si="65"/>
        <v>1713.85346043</v>
      </c>
      <c r="O299" s="11">
        <f t="shared" si="65"/>
        <v>1887.41046633</v>
      </c>
      <c r="P299" s="11">
        <f t="shared" si="65"/>
        <v>1966.54685148</v>
      </c>
      <c r="Q299" s="11">
        <f t="shared" si="65"/>
        <v>1877.41336813</v>
      </c>
      <c r="R299" s="11">
        <f t="shared" si="65"/>
        <v>1776.7765558599999</v>
      </c>
      <c r="S299" s="11">
        <f t="shared" si="65"/>
        <v>1774.6417856</v>
      </c>
      <c r="T299" s="11">
        <f t="shared" si="64"/>
        <v>1809.1699425500001</v>
      </c>
      <c r="U299" s="12" cm="1">
        <f t="array" ref="U299">quota_mese*SUMPRODUCT(1/C299:T299)</f>
        <v>82.993246676014309</v>
      </c>
      <c r="V299" s="13">
        <f t="shared" si="61"/>
        <v>150148.88732088279</v>
      </c>
      <c r="W299" s="14">
        <f t="shared" si="57"/>
        <v>9.925821392184897E-4</v>
      </c>
      <c r="X299" s="13">
        <f t="shared" si="58"/>
        <v>168415.38050686757</v>
      </c>
      <c r="Y299" s="14">
        <f t="shared" si="59"/>
        <v>0.12276920337911723</v>
      </c>
      <c r="Z299" s="6" t="str">
        <f t="shared" si="60"/>
        <v>Il PAC NON conviene</v>
      </c>
    </row>
    <row r="300" spans="1:26" x14ac:dyDescent="0.25">
      <c r="A300" s="7">
        <v>41971</v>
      </c>
      <c r="B300" s="8">
        <v>1656.3006125300001</v>
      </c>
      <c r="C300" s="11">
        <f t="shared" si="56"/>
        <v>1656.3006125300001</v>
      </c>
      <c r="D300" s="11">
        <f t="shared" si="65"/>
        <v>1695.8239811599999</v>
      </c>
      <c r="E300" s="11">
        <f t="shared" si="65"/>
        <v>1764.6970237600001</v>
      </c>
      <c r="F300" s="11">
        <f t="shared" si="65"/>
        <v>1872.3309707400001</v>
      </c>
      <c r="G300" s="11">
        <f t="shared" si="65"/>
        <v>1922.0093804400001</v>
      </c>
      <c r="H300" s="11">
        <f t="shared" si="65"/>
        <v>1859.57200777</v>
      </c>
      <c r="I300" s="11">
        <f t="shared" si="65"/>
        <v>1921.04821971</v>
      </c>
      <c r="J300" s="11">
        <f t="shared" si="65"/>
        <v>1843.87354643</v>
      </c>
      <c r="K300" s="11">
        <f t="shared" si="65"/>
        <v>1918.33691258</v>
      </c>
      <c r="L300" s="11">
        <f t="shared" si="65"/>
        <v>1758.5198848800001</v>
      </c>
      <c r="M300" s="11">
        <f t="shared" si="65"/>
        <v>1713.85346043</v>
      </c>
      <c r="N300" s="11">
        <f t="shared" si="65"/>
        <v>1887.41046633</v>
      </c>
      <c r="O300" s="11">
        <f t="shared" si="65"/>
        <v>1966.54685148</v>
      </c>
      <c r="P300" s="11">
        <f t="shared" si="65"/>
        <v>1877.41336813</v>
      </c>
      <c r="Q300" s="11">
        <f t="shared" si="65"/>
        <v>1776.7765558599999</v>
      </c>
      <c r="R300" s="11">
        <f t="shared" si="65"/>
        <v>1774.6417856</v>
      </c>
      <c r="S300" s="11">
        <f t="shared" si="65"/>
        <v>1809.1699425500001</v>
      </c>
      <c r="T300" s="11">
        <f t="shared" si="64"/>
        <v>1811.19007463</v>
      </c>
      <c r="U300" s="12" cm="1">
        <f t="array" ref="U300">quota_mese*SUMPRODUCT(1/C300:T300)</f>
        <v>82.422614060713855</v>
      </c>
      <c r="V300" s="13">
        <f t="shared" si="61"/>
        <v>149283.02051182403</v>
      </c>
      <c r="W300" s="14">
        <f t="shared" si="57"/>
        <v>-4.7798632545065223E-3</v>
      </c>
      <c r="X300" s="13">
        <f t="shared" si="58"/>
        <v>164027.29621618078</v>
      </c>
      <c r="Y300" s="14">
        <f t="shared" si="59"/>
        <v>9.3515308107871897E-2</v>
      </c>
      <c r="Z300" s="6" t="str">
        <f t="shared" si="60"/>
        <v>Il PAC NON conviene</v>
      </c>
    </row>
    <row r="301" spans="1:26" x14ac:dyDescent="0.25">
      <c r="A301" s="7">
        <v>42004</v>
      </c>
      <c r="B301" s="8">
        <v>1695.8239811599999</v>
      </c>
      <c r="C301" s="11">
        <f t="shared" si="56"/>
        <v>1695.8239811599999</v>
      </c>
      <c r="D301" s="11">
        <f t="shared" si="65"/>
        <v>1764.6970237600001</v>
      </c>
      <c r="E301" s="11">
        <f t="shared" si="65"/>
        <v>1872.3309707400001</v>
      </c>
      <c r="F301" s="11">
        <f t="shared" si="65"/>
        <v>1922.0093804400001</v>
      </c>
      <c r="G301" s="11">
        <f t="shared" si="65"/>
        <v>1859.57200777</v>
      </c>
      <c r="H301" s="11">
        <f t="shared" si="65"/>
        <v>1921.04821971</v>
      </c>
      <c r="I301" s="11">
        <f t="shared" si="65"/>
        <v>1843.87354643</v>
      </c>
      <c r="J301" s="11">
        <f t="shared" si="65"/>
        <v>1918.33691258</v>
      </c>
      <c r="K301" s="11">
        <f t="shared" si="65"/>
        <v>1758.5198848800001</v>
      </c>
      <c r="L301" s="11">
        <f t="shared" si="65"/>
        <v>1713.85346043</v>
      </c>
      <c r="M301" s="11">
        <f t="shared" si="65"/>
        <v>1887.41046633</v>
      </c>
      <c r="N301" s="11">
        <f t="shared" si="65"/>
        <v>1966.54685148</v>
      </c>
      <c r="O301" s="11">
        <f t="shared" si="65"/>
        <v>1877.41336813</v>
      </c>
      <c r="P301" s="11">
        <f t="shared" si="65"/>
        <v>1776.7765558599999</v>
      </c>
      <c r="Q301" s="11">
        <f t="shared" si="65"/>
        <v>1774.6417856</v>
      </c>
      <c r="R301" s="11">
        <f t="shared" si="65"/>
        <v>1809.1699425500001</v>
      </c>
      <c r="S301" s="11">
        <f t="shared" si="65"/>
        <v>1811.19007463</v>
      </c>
      <c r="T301" s="11">
        <f t="shared" si="64"/>
        <v>1879.99816702</v>
      </c>
      <c r="U301" s="12" cm="1">
        <f t="array" ref="U301">quota_mese*SUMPRODUCT(1/C301:T301)</f>
        <v>81.82394970387854</v>
      </c>
      <c r="V301" s="13">
        <f t="shared" si="61"/>
        <v>153828.87546162831</v>
      </c>
      <c r="W301" s="14">
        <f t="shared" si="57"/>
        <v>2.5525836410855485E-2</v>
      </c>
      <c r="X301" s="13">
        <f t="shared" si="58"/>
        <v>166290.68121804885</v>
      </c>
      <c r="Y301" s="14">
        <f t="shared" si="59"/>
        <v>0.10860454145365894</v>
      </c>
      <c r="Z301" s="6" t="str">
        <f t="shared" si="60"/>
        <v>Il PAC NON conviene</v>
      </c>
    </row>
    <row r="302" spans="1:26" x14ac:dyDescent="0.25">
      <c r="A302" s="7">
        <v>42035</v>
      </c>
      <c r="B302" s="8">
        <v>1764.6970237600001</v>
      </c>
      <c r="C302" s="11">
        <f t="shared" si="56"/>
        <v>1764.6970237600001</v>
      </c>
      <c r="D302" s="11">
        <f t="shared" si="65"/>
        <v>1872.3309707400001</v>
      </c>
      <c r="E302" s="11">
        <f t="shared" si="65"/>
        <v>1922.0093804400001</v>
      </c>
      <c r="F302" s="11">
        <f t="shared" si="65"/>
        <v>1859.57200777</v>
      </c>
      <c r="G302" s="11">
        <f t="shared" si="65"/>
        <v>1921.04821971</v>
      </c>
      <c r="H302" s="11">
        <f t="shared" si="65"/>
        <v>1843.87354643</v>
      </c>
      <c r="I302" s="11">
        <f t="shared" si="65"/>
        <v>1918.33691258</v>
      </c>
      <c r="J302" s="11">
        <f t="shared" si="65"/>
        <v>1758.5198848800001</v>
      </c>
      <c r="K302" s="11">
        <f t="shared" si="65"/>
        <v>1713.85346043</v>
      </c>
      <c r="L302" s="11">
        <f t="shared" si="65"/>
        <v>1887.41046633</v>
      </c>
      <c r="M302" s="11">
        <f t="shared" si="65"/>
        <v>1966.54685148</v>
      </c>
      <c r="N302" s="11">
        <f t="shared" si="65"/>
        <v>1877.41336813</v>
      </c>
      <c r="O302" s="11">
        <f t="shared" si="65"/>
        <v>1776.7765558599999</v>
      </c>
      <c r="P302" s="11">
        <f t="shared" si="65"/>
        <v>1774.6417856</v>
      </c>
      <c r="Q302" s="11">
        <f t="shared" si="65"/>
        <v>1809.1699425500001</v>
      </c>
      <c r="R302" s="11">
        <f t="shared" si="65"/>
        <v>1811.19007463</v>
      </c>
      <c r="S302" s="11">
        <f t="shared" si="65"/>
        <v>1879.99816702</v>
      </c>
      <c r="T302" s="11">
        <f t="shared" si="64"/>
        <v>1890.5243353599999</v>
      </c>
      <c r="U302" s="12" cm="1">
        <f t="array" ref="U302">quota_mese*SUMPRODUCT(1/C302:T302)</f>
        <v>81.317865885882483</v>
      </c>
      <c r="V302" s="13">
        <f t="shared" si="61"/>
        <v>153733.40435680159</v>
      </c>
      <c r="W302" s="14">
        <f t="shared" si="57"/>
        <v>2.4889362378677227E-2</v>
      </c>
      <c r="X302" s="13">
        <f t="shared" si="58"/>
        <v>160695.37517538582</v>
      </c>
      <c r="Y302" s="14">
        <f t="shared" si="59"/>
        <v>7.1302501169238752E-2</v>
      </c>
      <c r="Z302" s="6" t="str">
        <f t="shared" si="60"/>
        <v>Il PAC NON conviene</v>
      </c>
    </row>
    <row r="303" spans="1:26" x14ac:dyDescent="0.25">
      <c r="A303" s="7">
        <v>42063</v>
      </c>
      <c r="B303" s="8">
        <v>1872.3309707400001</v>
      </c>
      <c r="C303" s="11">
        <f t="shared" si="56"/>
        <v>1872.3309707400001</v>
      </c>
      <c r="D303" s="11">
        <f t="shared" si="65"/>
        <v>1922.0093804400001</v>
      </c>
      <c r="E303" s="11">
        <f t="shared" si="65"/>
        <v>1859.57200777</v>
      </c>
      <c r="F303" s="11">
        <f t="shared" si="65"/>
        <v>1921.04821971</v>
      </c>
      <c r="G303" s="11">
        <f t="shared" si="65"/>
        <v>1843.87354643</v>
      </c>
      <c r="H303" s="11">
        <f t="shared" si="65"/>
        <v>1918.33691258</v>
      </c>
      <c r="I303" s="11">
        <f t="shared" si="65"/>
        <v>1758.5198848800001</v>
      </c>
      <c r="J303" s="11">
        <f t="shared" si="65"/>
        <v>1713.85346043</v>
      </c>
      <c r="K303" s="11">
        <f t="shared" si="65"/>
        <v>1887.41046633</v>
      </c>
      <c r="L303" s="11">
        <f t="shared" si="65"/>
        <v>1966.54685148</v>
      </c>
      <c r="M303" s="11">
        <f t="shared" si="65"/>
        <v>1877.41336813</v>
      </c>
      <c r="N303" s="11">
        <f t="shared" si="65"/>
        <v>1776.7765558599999</v>
      </c>
      <c r="O303" s="11">
        <f t="shared" si="65"/>
        <v>1774.6417856</v>
      </c>
      <c r="P303" s="11">
        <f t="shared" si="65"/>
        <v>1809.1699425500001</v>
      </c>
      <c r="Q303" s="11">
        <f t="shared" si="65"/>
        <v>1811.19007463</v>
      </c>
      <c r="R303" s="11">
        <f t="shared" si="65"/>
        <v>1879.99816702</v>
      </c>
      <c r="S303" s="11">
        <f t="shared" si="65"/>
        <v>1890.5243353599999</v>
      </c>
      <c r="T303" s="11">
        <f t="shared" si="64"/>
        <v>1955.9075925899999</v>
      </c>
      <c r="U303" s="12" cm="1">
        <f t="array" ref="U303">quota_mese*SUMPRODUCT(1/C303:T303)</f>
        <v>80.856216606882214</v>
      </c>
      <c r="V303" s="13">
        <f t="shared" si="61"/>
        <v>158147.28796950256</v>
      </c>
      <c r="W303" s="14">
        <f t="shared" si="57"/>
        <v>5.431525313001706E-2</v>
      </c>
      <c r="X303" s="13">
        <f t="shared" si="58"/>
        <v>156695.66090259413</v>
      </c>
      <c r="Y303" s="14">
        <f t="shared" si="59"/>
        <v>4.4637739350627426E-2</v>
      </c>
      <c r="Z303" s="6" t="str">
        <f t="shared" si="60"/>
        <v>In Linea</v>
      </c>
    </row>
    <row r="304" spans="1:26" x14ac:dyDescent="0.25">
      <c r="A304" s="7">
        <v>42094</v>
      </c>
      <c r="B304" s="8">
        <v>1922.0093804400001</v>
      </c>
      <c r="C304" s="11">
        <f t="shared" si="56"/>
        <v>1922.0093804400001</v>
      </c>
      <c r="D304" s="11">
        <f t="shared" si="65"/>
        <v>1859.57200777</v>
      </c>
      <c r="E304" s="11">
        <f t="shared" si="65"/>
        <v>1921.04821971</v>
      </c>
      <c r="F304" s="11">
        <f t="shared" si="65"/>
        <v>1843.87354643</v>
      </c>
      <c r="G304" s="11">
        <f t="shared" si="65"/>
        <v>1918.33691258</v>
      </c>
      <c r="H304" s="11">
        <f t="shared" si="65"/>
        <v>1758.5198848800001</v>
      </c>
      <c r="I304" s="11">
        <f t="shared" si="65"/>
        <v>1713.85346043</v>
      </c>
      <c r="J304" s="11">
        <f t="shared" si="65"/>
        <v>1887.41046633</v>
      </c>
      <c r="K304" s="11">
        <f t="shared" si="65"/>
        <v>1966.54685148</v>
      </c>
      <c r="L304" s="11">
        <f t="shared" si="65"/>
        <v>1877.41336813</v>
      </c>
      <c r="M304" s="11">
        <f t="shared" si="65"/>
        <v>1776.7765558599999</v>
      </c>
      <c r="N304" s="11">
        <f t="shared" si="65"/>
        <v>1774.6417856</v>
      </c>
      <c r="O304" s="11">
        <f t="shared" si="65"/>
        <v>1809.1699425500001</v>
      </c>
      <c r="P304" s="11">
        <f t="shared" si="65"/>
        <v>1811.19007463</v>
      </c>
      <c r="Q304" s="11">
        <f t="shared" si="65"/>
        <v>1879.99816702</v>
      </c>
      <c r="R304" s="11">
        <f t="shared" si="65"/>
        <v>1890.5243353599999</v>
      </c>
      <c r="S304" s="11">
        <f t="shared" ref="S304:T319" si="66">R305</f>
        <v>1955.9075925899999</v>
      </c>
      <c r="T304" s="11">
        <f t="shared" si="66"/>
        <v>1950.18859049</v>
      </c>
      <c r="U304" s="12" cm="1">
        <f t="array" ref="U304">quota_mese*SUMPRODUCT(1/C304:T304)</f>
        <v>80.678527565685357</v>
      </c>
      <c r="V304" s="13">
        <f t="shared" si="61"/>
        <v>157338.34395613254</v>
      </c>
      <c r="W304" s="14">
        <f t="shared" si="57"/>
        <v>4.8922293040883469E-2</v>
      </c>
      <c r="X304" s="13">
        <f t="shared" si="58"/>
        <v>152199.19920813933</v>
      </c>
      <c r="Y304" s="14">
        <f t="shared" si="59"/>
        <v>1.4661328054262235E-2</v>
      </c>
      <c r="Z304" s="6" t="str">
        <f t="shared" si="60"/>
        <v>Il PAC conviene</v>
      </c>
    </row>
    <row r="305" spans="1:26" x14ac:dyDescent="0.25">
      <c r="A305" s="7">
        <v>42124</v>
      </c>
      <c r="B305" s="8">
        <v>1859.57200777</v>
      </c>
      <c r="C305" s="11">
        <f t="shared" si="56"/>
        <v>1859.57200777</v>
      </c>
      <c r="D305" s="11">
        <f t="shared" ref="D305:S320" si="67">C306</f>
        <v>1921.04821971</v>
      </c>
      <c r="E305" s="11">
        <f t="shared" si="67"/>
        <v>1843.87354643</v>
      </c>
      <c r="F305" s="11">
        <f t="shared" si="67"/>
        <v>1918.33691258</v>
      </c>
      <c r="G305" s="11">
        <f t="shared" si="67"/>
        <v>1758.5198848800001</v>
      </c>
      <c r="H305" s="11">
        <f t="shared" si="67"/>
        <v>1713.85346043</v>
      </c>
      <c r="I305" s="11">
        <f t="shared" si="67"/>
        <v>1887.41046633</v>
      </c>
      <c r="J305" s="11">
        <f t="shared" si="67"/>
        <v>1966.54685148</v>
      </c>
      <c r="K305" s="11">
        <f t="shared" si="67"/>
        <v>1877.41336813</v>
      </c>
      <c r="L305" s="11">
        <f t="shared" si="67"/>
        <v>1776.7765558599999</v>
      </c>
      <c r="M305" s="11">
        <f t="shared" si="67"/>
        <v>1774.6417856</v>
      </c>
      <c r="N305" s="11">
        <f t="shared" si="67"/>
        <v>1809.1699425500001</v>
      </c>
      <c r="O305" s="11">
        <f t="shared" si="67"/>
        <v>1811.19007463</v>
      </c>
      <c r="P305" s="11">
        <f t="shared" si="67"/>
        <v>1879.99816702</v>
      </c>
      <c r="Q305" s="11">
        <f t="shared" si="67"/>
        <v>1890.5243353599999</v>
      </c>
      <c r="R305" s="11">
        <f t="shared" si="67"/>
        <v>1955.9075925899999</v>
      </c>
      <c r="S305" s="11">
        <f t="shared" si="67"/>
        <v>1950.18859049</v>
      </c>
      <c r="T305" s="11">
        <f t="shared" si="66"/>
        <v>1942.7201978099999</v>
      </c>
      <c r="U305" s="12" cm="1">
        <f t="array" ref="U305">quota_mese*SUMPRODUCT(1/C305:T305)</f>
        <v>80.632305405889369</v>
      </c>
      <c r="V305" s="13">
        <f t="shared" si="61"/>
        <v>156646.00830800572</v>
      </c>
      <c r="W305" s="14">
        <f t="shared" si="57"/>
        <v>4.4306722053371494E-2</v>
      </c>
      <c r="X305" s="13">
        <f t="shared" si="58"/>
        <v>156707.04250972066</v>
      </c>
      <c r="Y305" s="14">
        <f t="shared" si="59"/>
        <v>4.4713616731471006E-2</v>
      </c>
      <c r="Z305" s="6" t="str">
        <f t="shared" si="60"/>
        <v>In Linea</v>
      </c>
    </row>
    <row r="306" spans="1:26" x14ac:dyDescent="0.25">
      <c r="A306" s="7">
        <v>42155</v>
      </c>
      <c r="B306" s="8">
        <v>1921.04821971</v>
      </c>
      <c r="C306" s="11">
        <f t="shared" si="56"/>
        <v>1921.04821971</v>
      </c>
      <c r="D306" s="11">
        <f t="shared" si="67"/>
        <v>1843.87354643</v>
      </c>
      <c r="E306" s="11">
        <f t="shared" si="67"/>
        <v>1918.33691258</v>
      </c>
      <c r="F306" s="11">
        <f t="shared" si="67"/>
        <v>1758.5198848800001</v>
      </c>
      <c r="G306" s="11">
        <f t="shared" si="67"/>
        <v>1713.85346043</v>
      </c>
      <c r="H306" s="11">
        <f t="shared" si="67"/>
        <v>1887.41046633</v>
      </c>
      <c r="I306" s="11">
        <f t="shared" si="67"/>
        <v>1966.54685148</v>
      </c>
      <c r="J306" s="11">
        <f t="shared" si="67"/>
        <v>1877.41336813</v>
      </c>
      <c r="K306" s="11">
        <f t="shared" si="67"/>
        <v>1776.7765558599999</v>
      </c>
      <c r="L306" s="11">
        <f t="shared" si="67"/>
        <v>1774.6417856</v>
      </c>
      <c r="M306" s="11">
        <f t="shared" si="67"/>
        <v>1809.1699425500001</v>
      </c>
      <c r="N306" s="11">
        <f t="shared" si="67"/>
        <v>1811.19007463</v>
      </c>
      <c r="O306" s="11">
        <f t="shared" si="67"/>
        <v>1879.99816702</v>
      </c>
      <c r="P306" s="11">
        <f t="shared" si="67"/>
        <v>1890.5243353599999</v>
      </c>
      <c r="Q306" s="11">
        <f t="shared" si="67"/>
        <v>1955.9075925899999</v>
      </c>
      <c r="R306" s="11">
        <f t="shared" si="67"/>
        <v>1950.18859049</v>
      </c>
      <c r="S306" s="11">
        <f t="shared" si="67"/>
        <v>1942.7201978099999</v>
      </c>
      <c r="T306" s="11">
        <f t="shared" si="66"/>
        <v>1942.3989700699999</v>
      </c>
      <c r="U306" s="12" cm="1">
        <f t="array" ref="U306">quota_mese*SUMPRODUCT(1/C306:T306)</f>
        <v>80.441214927126325</v>
      </c>
      <c r="V306" s="13">
        <f t="shared" si="61"/>
        <v>156248.93302562967</v>
      </c>
      <c r="W306" s="14">
        <f t="shared" si="57"/>
        <v>4.1659553504197699E-2</v>
      </c>
      <c r="X306" s="13">
        <f t="shared" si="58"/>
        <v>151667.11721295756</v>
      </c>
      <c r="Y306" s="14">
        <f t="shared" si="59"/>
        <v>1.1114114753050464E-2</v>
      </c>
      <c r="Z306" s="6" t="str">
        <f t="shared" si="60"/>
        <v>Il PAC conviene</v>
      </c>
    </row>
    <row r="307" spans="1:26" x14ac:dyDescent="0.25">
      <c r="A307" s="7">
        <v>42185</v>
      </c>
      <c r="B307" s="8">
        <v>1843.87354643</v>
      </c>
      <c r="C307" s="11">
        <f t="shared" si="56"/>
        <v>1843.87354643</v>
      </c>
      <c r="D307" s="11">
        <f t="shared" si="67"/>
        <v>1918.33691258</v>
      </c>
      <c r="E307" s="11">
        <f t="shared" si="67"/>
        <v>1758.5198848800001</v>
      </c>
      <c r="F307" s="11">
        <f t="shared" si="67"/>
        <v>1713.85346043</v>
      </c>
      <c r="G307" s="11">
        <f t="shared" si="67"/>
        <v>1887.41046633</v>
      </c>
      <c r="H307" s="11">
        <f t="shared" si="67"/>
        <v>1966.54685148</v>
      </c>
      <c r="I307" s="11">
        <f t="shared" si="67"/>
        <v>1877.41336813</v>
      </c>
      <c r="J307" s="11">
        <f t="shared" si="67"/>
        <v>1776.7765558599999</v>
      </c>
      <c r="K307" s="11">
        <f t="shared" si="67"/>
        <v>1774.6417856</v>
      </c>
      <c r="L307" s="11">
        <f t="shared" si="67"/>
        <v>1809.1699425500001</v>
      </c>
      <c r="M307" s="11">
        <f t="shared" si="67"/>
        <v>1811.19007463</v>
      </c>
      <c r="N307" s="11">
        <f t="shared" si="67"/>
        <v>1879.99816702</v>
      </c>
      <c r="O307" s="11">
        <f t="shared" si="67"/>
        <v>1890.5243353599999</v>
      </c>
      <c r="P307" s="11">
        <f t="shared" si="67"/>
        <v>1955.9075925899999</v>
      </c>
      <c r="Q307" s="11">
        <f t="shared" si="67"/>
        <v>1950.18859049</v>
      </c>
      <c r="R307" s="11">
        <f t="shared" si="67"/>
        <v>1942.7201978099999</v>
      </c>
      <c r="S307" s="11">
        <f t="shared" si="67"/>
        <v>1942.3989700699999</v>
      </c>
      <c r="T307" s="11">
        <f t="shared" si="66"/>
        <v>2067.5223866000001</v>
      </c>
      <c r="U307" s="12" cm="1">
        <f t="array" ref="U307">quota_mese*SUMPRODUCT(1/C307:T307)</f>
        <v>80.133894588047639</v>
      </c>
      <c r="V307" s="13">
        <f t="shared" si="61"/>
        <v>165678.62098623309</v>
      </c>
      <c r="W307" s="14">
        <f t="shared" si="57"/>
        <v>0.10452413990822063</v>
      </c>
      <c r="X307" s="13">
        <f t="shared" si="58"/>
        <v>168193.94073441337</v>
      </c>
      <c r="Y307" s="14">
        <f t="shared" si="59"/>
        <v>0.12129293822942233</v>
      </c>
      <c r="Z307" s="6" t="str">
        <f t="shared" si="60"/>
        <v>In Linea</v>
      </c>
    </row>
    <row r="308" spans="1:26" x14ac:dyDescent="0.25">
      <c r="A308" s="7">
        <v>42216</v>
      </c>
      <c r="B308" s="8">
        <v>1918.33691258</v>
      </c>
      <c r="C308" s="11">
        <f t="shared" si="56"/>
        <v>1918.33691258</v>
      </c>
      <c r="D308" s="11">
        <f t="shared" si="67"/>
        <v>1758.5198848800001</v>
      </c>
      <c r="E308" s="11">
        <f t="shared" si="67"/>
        <v>1713.85346043</v>
      </c>
      <c r="F308" s="11">
        <f t="shared" si="67"/>
        <v>1887.41046633</v>
      </c>
      <c r="G308" s="11">
        <f t="shared" si="67"/>
        <v>1966.54685148</v>
      </c>
      <c r="H308" s="11">
        <f t="shared" si="67"/>
        <v>1877.41336813</v>
      </c>
      <c r="I308" s="11">
        <f t="shared" si="67"/>
        <v>1776.7765558599999</v>
      </c>
      <c r="J308" s="11">
        <f t="shared" si="67"/>
        <v>1774.6417856</v>
      </c>
      <c r="K308" s="11">
        <f t="shared" si="67"/>
        <v>1809.1699425500001</v>
      </c>
      <c r="L308" s="11">
        <f t="shared" si="67"/>
        <v>1811.19007463</v>
      </c>
      <c r="M308" s="11">
        <f t="shared" si="67"/>
        <v>1879.99816702</v>
      </c>
      <c r="N308" s="11">
        <f t="shared" si="67"/>
        <v>1890.5243353599999</v>
      </c>
      <c r="O308" s="11">
        <f t="shared" si="67"/>
        <v>1955.9075925899999</v>
      </c>
      <c r="P308" s="11">
        <f t="shared" si="67"/>
        <v>1950.18859049</v>
      </c>
      <c r="Q308" s="11">
        <f t="shared" si="67"/>
        <v>1942.7201978099999</v>
      </c>
      <c r="R308" s="11">
        <f t="shared" si="67"/>
        <v>1942.3989700699999</v>
      </c>
      <c r="S308" s="11">
        <f t="shared" si="67"/>
        <v>2067.5223866000001</v>
      </c>
      <c r="T308" s="11">
        <f t="shared" si="66"/>
        <v>2123.9257063700002</v>
      </c>
      <c r="U308" s="12" cm="1">
        <f t="array" ref="U308">quota_mese*SUMPRODUCT(1/C308:T308)</f>
        <v>79.537975597559893</v>
      </c>
      <c r="V308" s="13">
        <f t="shared" si="61"/>
        <v>168932.75100428725</v>
      </c>
      <c r="W308" s="14">
        <f t="shared" si="57"/>
        <v>0.12621834002858168</v>
      </c>
      <c r="X308" s="13">
        <f t="shared" si="58"/>
        <v>166075.54901658287</v>
      </c>
      <c r="Y308" s="14">
        <f t="shared" si="59"/>
        <v>0.10717032677721905</v>
      </c>
      <c r="Z308" s="6" t="str">
        <f t="shared" si="60"/>
        <v>In Linea</v>
      </c>
    </row>
    <row r="309" spans="1:26" x14ac:dyDescent="0.25">
      <c r="A309" s="7">
        <v>42247</v>
      </c>
      <c r="B309" s="8">
        <v>1758.5198848800001</v>
      </c>
      <c r="C309" s="11">
        <f t="shared" si="56"/>
        <v>1758.5198848800001</v>
      </c>
      <c r="D309" s="11">
        <f t="shared" si="67"/>
        <v>1713.85346043</v>
      </c>
      <c r="E309" s="11">
        <f t="shared" si="67"/>
        <v>1887.41046633</v>
      </c>
      <c r="F309" s="11">
        <f t="shared" si="67"/>
        <v>1966.54685148</v>
      </c>
      <c r="G309" s="11">
        <f t="shared" si="67"/>
        <v>1877.41336813</v>
      </c>
      <c r="H309" s="11">
        <f t="shared" si="67"/>
        <v>1776.7765558599999</v>
      </c>
      <c r="I309" s="11">
        <f t="shared" si="67"/>
        <v>1774.6417856</v>
      </c>
      <c r="J309" s="11">
        <f t="shared" si="67"/>
        <v>1809.1699425500001</v>
      </c>
      <c r="K309" s="11">
        <f t="shared" si="67"/>
        <v>1811.19007463</v>
      </c>
      <c r="L309" s="11">
        <f t="shared" si="67"/>
        <v>1879.99816702</v>
      </c>
      <c r="M309" s="11">
        <f t="shared" si="67"/>
        <v>1890.5243353599999</v>
      </c>
      <c r="N309" s="11">
        <f t="shared" si="67"/>
        <v>1955.9075925899999</v>
      </c>
      <c r="O309" s="11">
        <f t="shared" si="67"/>
        <v>1950.18859049</v>
      </c>
      <c r="P309" s="11">
        <f t="shared" si="67"/>
        <v>1942.7201978099999</v>
      </c>
      <c r="Q309" s="11">
        <f t="shared" si="67"/>
        <v>1942.3989700699999</v>
      </c>
      <c r="R309" s="11">
        <f t="shared" si="67"/>
        <v>2067.5223866000001</v>
      </c>
      <c r="S309" s="11">
        <f t="shared" si="67"/>
        <v>2123.9257063700002</v>
      </c>
      <c r="T309" s="11">
        <f t="shared" si="66"/>
        <v>2118.8936398800001</v>
      </c>
      <c r="U309" s="12" cm="1">
        <f t="array" ref="U309">quota_mese*SUMPRODUCT(1/C309:T309)</f>
        <v>79.126805098387294</v>
      </c>
      <c r="V309" s="13">
        <f t="shared" si="61"/>
        <v>167661.28406699721</v>
      </c>
      <c r="W309" s="14">
        <f t="shared" si="57"/>
        <v>0.11774189377998145</v>
      </c>
      <c r="X309" s="13">
        <f t="shared" si="58"/>
        <v>180739.52345650547</v>
      </c>
      <c r="Y309" s="14">
        <f t="shared" si="59"/>
        <v>0.2049301563767032</v>
      </c>
      <c r="Z309" s="6" t="str">
        <f t="shared" si="60"/>
        <v>Il PAC NON conviene</v>
      </c>
    </row>
    <row r="310" spans="1:26" x14ac:dyDescent="0.25">
      <c r="A310" s="7">
        <v>42277</v>
      </c>
      <c r="B310" s="8">
        <v>1713.85346043</v>
      </c>
      <c r="C310" s="11">
        <f t="shared" si="56"/>
        <v>1713.85346043</v>
      </c>
      <c r="D310" s="11">
        <f t="shared" si="67"/>
        <v>1887.41046633</v>
      </c>
      <c r="E310" s="11">
        <f t="shared" si="67"/>
        <v>1966.54685148</v>
      </c>
      <c r="F310" s="11">
        <f t="shared" si="67"/>
        <v>1877.41336813</v>
      </c>
      <c r="G310" s="11">
        <f t="shared" si="67"/>
        <v>1776.7765558599999</v>
      </c>
      <c r="H310" s="11">
        <f t="shared" si="67"/>
        <v>1774.6417856</v>
      </c>
      <c r="I310" s="11">
        <f t="shared" si="67"/>
        <v>1809.1699425500001</v>
      </c>
      <c r="J310" s="11">
        <f t="shared" si="67"/>
        <v>1811.19007463</v>
      </c>
      <c r="K310" s="11">
        <f t="shared" si="67"/>
        <v>1879.99816702</v>
      </c>
      <c r="L310" s="11">
        <f t="shared" si="67"/>
        <v>1890.5243353599999</v>
      </c>
      <c r="M310" s="11">
        <f t="shared" si="67"/>
        <v>1955.9075925899999</v>
      </c>
      <c r="N310" s="11">
        <f t="shared" si="67"/>
        <v>1950.18859049</v>
      </c>
      <c r="O310" s="11">
        <f t="shared" si="67"/>
        <v>1942.7201978099999</v>
      </c>
      <c r="P310" s="11">
        <f t="shared" si="67"/>
        <v>1942.3989700699999</v>
      </c>
      <c r="Q310" s="11">
        <f t="shared" si="67"/>
        <v>2067.5223866000001</v>
      </c>
      <c r="R310" s="11">
        <f t="shared" si="67"/>
        <v>2123.9257063700002</v>
      </c>
      <c r="S310" s="11">
        <f t="shared" si="67"/>
        <v>2118.8936398800001</v>
      </c>
      <c r="T310" s="11">
        <f t="shared" si="66"/>
        <v>2230.4802214400002</v>
      </c>
      <c r="U310" s="12" cm="1">
        <f t="array" ref="U310">quota_mese*SUMPRODUCT(1/C310:T310)</f>
        <v>78.124087595048465</v>
      </c>
      <c r="V310" s="13">
        <f t="shared" si="61"/>
        <v>174254.23219880168</v>
      </c>
      <c r="W310" s="14">
        <f t="shared" si="57"/>
        <v>0.16169488132534449</v>
      </c>
      <c r="X310" s="13">
        <f t="shared" si="58"/>
        <v>195216.24277728915</v>
      </c>
      <c r="Y310" s="14">
        <f t="shared" si="59"/>
        <v>0.30144161851526108</v>
      </c>
      <c r="Z310" s="6" t="str">
        <f t="shared" si="60"/>
        <v>Il PAC NON conviene</v>
      </c>
    </row>
    <row r="311" spans="1:26" x14ac:dyDescent="0.25">
      <c r="A311" s="7">
        <v>42308</v>
      </c>
      <c r="B311" s="8">
        <v>1887.41046633</v>
      </c>
      <c r="C311" s="11">
        <f t="shared" si="56"/>
        <v>1887.41046633</v>
      </c>
      <c r="D311" s="11">
        <f t="shared" si="67"/>
        <v>1966.54685148</v>
      </c>
      <c r="E311" s="11">
        <f t="shared" si="67"/>
        <v>1877.41336813</v>
      </c>
      <c r="F311" s="11">
        <f t="shared" si="67"/>
        <v>1776.7765558599999</v>
      </c>
      <c r="G311" s="11">
        <f t="shared" si="67"/>
        <v>1774.6417856</v>
      </c>
      <c r="H311" s="11">
        <f t="shared" si="67"/>
        <v>1809.1699425500001</v>
      </c>
      <c r="I311" s="11">
        <f t="shared" si="67"/>
        <v>1811.19007463</v>
      </c>
      <c r="J311" s="11">
        <f t="shared" si="67"/>
        <v>1879.99816702</v>
      </c>
      <c r="K311" s="11">
        <f t="shared" si="67"/>
        <v>1890.5243353599999</v>
      </c>
      <c r="L311" s="11">
        <f t="shared" si="67"/>
        <v>1955.9075925899999</v>
      </c>
      <c r="M311" s="11">
        <f t="shared" si="67"/>
        <v>1950.18859049</v>
      </c>
      <c r="N311" s="11">
        <f t="shared" si="67"/>
        <v>1942.7201978099999</v>
      </c>
      <c r="O311" s="11">
        <f t="shared" si="67"/>
        <v>1942.3989700699999</v>
      </c>
      <c r="P311" s="11">
        <f t="shared" si="67"/>
        <v>2067.5223866000001</v>
      </c>
      <c r="Q311" s="11">
        <f t="shared" si="67"/>
        <v>2123.9257063700002</v>
      </c>
      <c r="R311" s="11">
        <f t="shared" si="67"/>
        <v>2118.8936398800001</v>
      </c>
      <c r="S311" s="11">
        <f t="shared" si="67"/>
        <v>2230.4802214400002</v>
      </c>
      <c r="T311" s="11">
        <f t="shared" si="66"/>
        <v>2210.0084009399998</v>
      </c>
      <c r="U311" s="12" cm="1">
        <f t="array" ref="U311">quota_mese*SUMPRODUCT(1/C311:T311)</f>
        <v>77.032475186037487</v>
      </c>
      <c r="V311" s="13">
        <f t="shared" si="61"/>
        <v>170242.41730634493</v>
      </c>
      <c r="W311" s="14">
        <f t="shared" si="57"/>
        <v>0.13494944870896619</v>
      </c>
      <c r="X311" s="13">
        <f t="shared" si="58"/>
        <v>175638.13810230265</v>
      </c>
      <c r="Y311" s="14">
        <f t="shared" si="59"/>
        <v>0.1709209206820177</v>
      </c>
      <c r="Z311" s="6" t="str">
        <f t="shared" si="60"/>
        <v>Il PAC NON conviene</v>
      </c>
    </row>
    <row r="312" spans="1:26" x14ac:dyDescent="0.25">
      <c r="A312" s="7">
        <v>42338</v>
      </c>
      <c r="B312" s="8">
        <v>1966.54685148</v>
      </c>
      <c r="C312" s="11">
        <f t="shared" si="56"/>
        <v>1966.54685148</v>
      </c>
      <c r="D312" s="11">
        <f t="shared" si="67"/>
        <v>1877.41336813</v>
      </c>
      <c r="E312" s="11">
        <f t="shared" si="67"/>
        <v>1776.7765558599999</v>
      </c>
      <c r="F312" s="11">
        <f t="shared" si="67"/>
        <v>1774.6417856</v>
      </c>
      <c r="G312" s="11">
        <f t="shared" si="67"/>
        <v>1809.1699425500001</v>
      </c>
      <c r="H312" s="11">
        <f t="shared" si="67"/>
        <v>1811.19007463</v>
      </c>
      <c r="I312" s="11">
        <f t="shared" si="67"/>
        <v>1879.99816702</v>
      </c>
      <c r="J312" s="11">
        <f t="shared" si="67"/>
        <v>1890.5243353599999</v>
      </c>
      <c r="K312" s="11">
        <f t="shared" si="67"/>
        <v>1955.9075925899999</v>
      </c>
      <c r="L312" s="11">
        <f t="shared" si="67"/>
        <v>1950.18859049</v>
      </c>
      <c r="M312" s="11">
        <f t="shared" si="67"/>
        <v>1942.7201978099999</v>
      </c>
      <c r="N312" s="11">
        <f t="shared" si="67"/>
        <v>1942.3989700699999</v>
      </c>
      <c r="O312" s="11">
        <f t="shared" si="67"/>
        <v>2067.5223866000001</v>
      </c>
      <c r="P312" s="11">
        <f t="shared" si="67"/>
        <v>2123.9257063700002</v>
      </c>
      <c r="Q312" s="11">
        <f t="shared" si="67"/>
        <v>2118.8936398800001</v>
      </c>
      <c r="R312" s="11">
        <f t="shared" si="67"/>
        <v>2230.4802214400002</v>
      </c>
      <c r="S312" s="11">
        <f t="shared" si="67"/>
        <v>2210.0084009399998</v>
      </c>
      <c r="T312" s="11">
        <f t="shared" si="66"/>
        <v>2181.3357205100001</v>
      </c>
      <c r="U312" s="12" cm="1">
        <f t="array" ref="U312">quota_mese*SUMPRODUCT(1/C312:T312)</f>
        <v>76.437543930014257</v>
      </c>
      <c r="V312" s="13">
        <f t="shared" si="61"/>
        <v>166735.94496259245</v>
      </c>
      <c r="W312" s="14">
        <f t="shared" si="57"/>
        <v>0.11157296641728287</v>
      </c>
      <c r="X312" s="13">
        <f t="shared" si="58"/>
        <v>166383.19998847364</v>
      </c>
      <c r="Y312" s="14">
        <f t="shared" si="59"/>
        <v>0.10922133325649086</v>
      </c>
      <c r="Z312" s="6" t="str">
        <f t="shared" si="60"/>
        <v>In Linea</v>
      </c>
    </row>
    <row r="313" spans="1:26" x14ac:dyDescent="0.25">
      <c r="A313" s="7">
        <v>42369</v>
      </c>
      <c r="B313" s="8">
        <v>1877.41336813</v>
      </c>
      <c r="C313" s="11">
        <f t="shared" si="56"/>
        <v>1877.41336813</v>
      </c>
      <c r="D313" s="11">
        <f t="shared" si="67"/>
        <v>1776.7765558599999</v>
      </c>
      <c r="E313" s="11">
        <f t="shared" si="67"/>
        <v>1774.6417856</v>
      </c>
      <c r="F313" s="11">
        <f t="shared" si="67"/>
        <v>1809.1699425500001</v>
      </c>
      <c r="G313" s="11">
        <f t="shared" si="67"/>
        <v>1811.19007463</v>
      </c>
      <c r="H313" s="11">
        <f t="shared" si="67"/>
        <v>1879.99816702</v>
      </c>
      <c r="I313" s="11">
        <f t="shared" si="67"/>
        <v>1890.5243353599999</v>
      </c>
      <c r="J313" s="11">
        <f t="shared" si="67"/>
        <v>1955.9075925899999</v>
      </c>
      <c r="K313" s="11">
        <f t="shared" si="67"/>
        <v>1950.18859049</v>
      </c>
      <c r="L313" s="11">
        <f t="shared" si="67"/>
        <v>1942.7201978099999</v>
      </c>
      <c r="M313" s="11">
        <f t="shared" si="67"/>
        <v>1942.3989700699999</v>
      </c>
      <c r="N313" s="11">
        <f t="shared" si="67"/>
        <v>2067.5223866000001</v>
      </c>
      <c r="O313" s="11">
        <f t="shared" si="67"/>
        <v>2123.9257063700002</v>
      </c>
      <c r="P313" s="11">
        <f t="shared" si="67"/>
        <v>2118.8936398800001</v>
      </c>
      <c r="Q313" s="11">
        <f t="shared" si="67"/>
        <v>2230.4802214400002</v>
      </c>
      <c r="R313" s="11">
        <f t="shared" si="67"/>
        <v>2210.0084009399998</v>
      </c>
      <c r="S313" s="11">
        <f t="shared" si="67"/>
        <v>2181.3357205100001</v>
      </c>
      <c r="T313" s="11">
        <f t="shared" si="66"/>
        <v>2149.3628484699998</v>
      </c>
      <c r="U313" s="12" cm="1">
        <f t="array" ref="U313">quota_mese*SUMPRODUCT(1/C313:T313)</f>
        <v>76.077115604898964</v>
      </c>
      <c r="V313" s="13">
        <f t="shared" si="61"/>
        <v>163517.32589992712</v>
      </c>
      <c r="W313" s="14">
        <f t="shared" si="57"/>
        <v>9.0115505999514234E-2</v>
      </c>
      <c r="X313" s="13">
        <f t="shared" si="58"/>
        <v>171727.99168444792</v>
      </c>
      <c r="Y313" s="14">
        <f t="shared" si="59"/>
        <v>0.14485327789631941</v>
      </c>
      <c r="Z313" s="6" t="str">
        <f t="shared" si="60"/>
        <v>Il PAC NON conviene</v>
      </c>
    </row>
    <row r="314" spans="1:26" x14ac:dyDescent="0.25">
      <c r="A314" s="7">
        <v>42400</v>
      </c>
      <c r="B314" s="8">
        <v>1776.7765558599999</v>
      </c>
      <c r="C314" s="11">
        <f t="shared" si="56"/>
        <v>1776.7765558599999</v>
      </c>
      <c r="D314" s="11">
        <f t="shared" si="67"/>
        <v>1774.6417856</v>
      </c>
      <c r="E314" s="11">
        <f t="shared" si="67"/>
        <v>1809.1699425500001</v>
      </c>
      <c r="F314" s="11">
        <f t="shared" si="67"/>
        <v>1811.19007463</v>
      </c>
      <c r="G314" s="11">
        <f t="shared" si="67"/>
        <v>1879.99816702</v>
      </c>
      <c r="H314" s="11">
        <f t="shared" si="67"/>
        <v>1890.5243353599999</v>
      </c>
      <c r="I314" s="11">
        <f t="shared" si="67"/>
        <v>1955.9075925899999</v>
      </c>
      <c r="J314" s="11">
        <f t="shared" si="67"/>
        <v>1950.18859049</v>
      </c>
      <c r="K314" s="11">
        <f t="shared" si="67"/>
        <v>1942.7201978099999</v>
      </c>
      <c r="L314" s="11">
        <f t="shared" si="67"/>
        <v>1942.3989700699999</v>
      </c>
      <c r="M314" s="11">
        <f t="shared" si="67"/>
        <v>2067.5223866000001</v>
      </c>
      <c r="N314" s="11">
        <f t="shared" si="67"/>
        <v>2123.9257063700002</v>
      </c>
      <c r="O314" s="11">
        <f t="shared" si="67"/>
        <v>2118.8936398800001</v>
      </c>
      <c r="P314" s="11">
        <f t="shared" si="67"/>
        <v>2230.4802214400002</v>
      </c>
      <c r="Q314" s="11">
        <f t="shared" si="67"/>
        <v>2210.0084009399998</v>
      </c>
      <c r="R314" s="11">
        <f t="shared" si="67"/>
        <v>2181.3357205100001</v>
      </c>
      <c r="S314" s="11">
        <f t="shared" si="67"/>
        <v>2149.3628484699998</v>
      </c>
      <c r="T314" s="11">
        <f t="shared" si="66"/>
        <v>2123.5628333999998</v>
      </c>
      <c r="U314" s="12" cm="1">
        <f t="array" ref="U314">quota_mese*SUMPRODUCT(1/C314:T314)</f>
        <v>75.56260701606071</v>
      </c>
      <c r="V314" s="13">
        <f t="shared" si="61"/>
        <v>160461.94385411657</v>
      </c>
      <c r="W314" s="14">
        <f t="shared" si="57"/>
        <v>6.9746292360777229E-2</v>
      </c>
      <c r="X314" s="13">
        <f t="shared" si="58"/>
        <v>179276.58036652906</v>
      </c>
      <c r="Y314" s="14">
        <f t="shared" si="59"/>
        <v>0.19517720244352699</v>
      </c>
      <c r="Z314" s="6" t="str">
        <f t="shared" si="60"/>
        <v>Il PAC NON conviene</v>
      </c>
    </row>
    <row r="315" spans="1:26" x14ac:dyDescent="0.25">
      <c r="A315" s="7">
        <v>42429</v>
      </c>
      <c r="B315" s="8">
        <v>1774.6417856</v>
      </c>
      <c r="C315" s="11">
        <f t="shared" si="56"/>
        <v>1774.6417856</v>
      </c>
      <c r="D315" s="11">
        <f t="shared" si="67"/>
        <v>1809.1699425500001</v>
      </c>
      <c r="E315" s="11">
        <f t="shared" si="67"/>
        <v>1811.19007463</v>
      </c>
      <c r="F315" s="11">
        <f t="shared" si="67"/>
        <v>1879.99816702</v>
      </c>
      <c r="G315" s="11">
        <f t="shared" si="67"/>
        <v>1890.5243353599999</v>
      </c>
      <c r="H315" s="11">
        <f t="shared" si="67"/>
        <v>1955.9075925899999</v>
      </c>
      <c r="I315" s="11">
        <f t="shared" si="67"/>
        <v>1950.18859049</v>
      </c>
      <c r="J315" s="11">
        <f t="shared" si="67"/>
        <v>1942.7201978099999</v>
      </c>
      <c r="K315" s="11">
        <f t="shared" si="67"/>
        <v>1942.3989700699999</v>
      </c>
      <c r="L315" s="11">
        <f t="shared" si="67"/>
        <v>2067.5223866000001</v>
      </c>
      <c r="M315" s="11">
        <f t="shared" si="67"/>
        <v>2123.9257063700002</v>
      </c>
      <c r="N315" s="11">
        <f t="shared" si="67"/>
        <v>2118.8936398800001</v>
      </c>
      <c r="O315" s="11">
        <f t="shared" si="67"/>
        <v>2230.4802214400002</v>
      </c>
      <c r="P315" s="11">
        <f t="shared" si="67"/>
        <v>2210.0084009399998</v>
      </c>
      <c r="Q315" s="11">
        <f t="shared" si="67"/>
        <v>2181.3357205100001</v>
      </c>
      <c r="R315" s="11">
        <f t="shared" si="67"/>
        <v>2149.3628484699998</v>
      </c>
      <c r="S315" s="11">
        <f t="shared" si="67"/>
        <v>2123.5628333999998</v>
      </c>
      <c r="T315" s="11">
        <f t="shared" si="66"/>
        <v>2106.5063963900002</v>
      </c>
      <c r="U315" s="12" cm="1">
        <f t="array" ref="U315">quota_mese*SUMPRODUCT(1/C315:T315)</f>
        <v>74.828462753389019</v>
      </c>
      <c r="V315" s="13">
        <f t="shared" si="61"/>
        <v>157626.63542204484</v>
      </c>
      <c r="W315" s="14">
        <f t="shared" si="57"/>
        <v>5.0844236146965649E-2</v>
      </c>
      <c r="X315" s="13">
        <f t="shared" si="58"/>
        <v>178050.55759558242</v>
      </c>
      <c r="Y315" s="14">
        <f t="shared" si="59"/>
        <v>0.18700371730388277</v>
      </c>
      <c r="Z315" s="6" t="str">
        <f t="shared" si="60"/>
        <v>Il PAC NON conviene</v>
      </c>
    </row>
    <row r="316" spans="1:26" x14ac:dyDescent="0.25">
      <c r="A316" s="7">
        <v>42460</v>
      </c>
      <c r="B316" s="8">
        <v>1809.1699425500001</v>
      </c>
      <c r="C316" s="11">
        <f t="shared" si="56"/>
        <v>1809.1699425500001</v>
      </c>
      <c r="D316" s="11">
        <f t="shared" si="67"/>
        <v>1811.19007463</v>
      </c>
      <c r="E316" s="11">
        <f t="shared" si="67"/>
        <v>1879.99816702</v>
      </c>
      <c r="F316" s="11">
        <f t="shared" si="67"/>
        <v>1890.5243353599999</v>
      </c>
      <c r="G316" s="11">
        <f t="shared" si="67"/>
        <v>1955.9075925899999</v>
      </c>
      <c r="H316" s="11">
        <f t="shared" si="67"/>
        <v>1950.18859049</v>
      </c>
      <c r="I316" s="11">
        <f t="shared" si="67"/>
        <v>1942.7201978099999</v>
      </c>
      <c r="J316" s="11">
        <f t="shared" si="67"/>
        <v>1942.3989700699999</v>
      </c>
      <c r="K316" s="11">
        <f t="shared" si="67"/>
        <v>2067.5223866000001</v>
      </c>
      <c r="L316" s="11">
        <f t="shared" si="67"/>
        <v>2123.9257063700002</v>
      </c>
      <c r="M316" s="11">
        <f t="shared" si="67"/>
        <v>2118.8936398800001</v>
      </c>
      <c r="N316" s="11">
        <f t="shared" si="67"/>
        <v>2230.4802214400002</v>
      </c>
      <c r="O316" s="11">
        <f t="shared" si="67"/>
        <v>2210.0084009399998</v>
      </c>
      <c r="P316" s="11">
        <f t="shared" si="67"/>
        <v>2181.3357205100001</v>
      </c>
      <c r="Q316" s="11">
        <f t="shared" si="67"/>
        <v>2149.3628484699998</v>
      </c>
      <c r="R316" s="11">
        <f t="shared" si="67"/>
        <v>2123.5628333999998</v>
      </c>
      <c r="S316" s="11">
        <f t="shared" si="67"/>
        <v>2106.5063963900002</v>
      </c>
      <c r="T316" s="11">
        <f t="shared" si="66"/>
        <v>2090.1901871599998</v>
      </c>
      <c r="U316" s="12" cm="1">
        <f t="array" ref="U316">quota_mese*SUMPRODUCT(1/C316:T316)</f>
        <v>74.119557441099715</v>
      </c>
      <c r="V316" s="13">
        <f t="shared" si="61"/>
        <v>154923.97164002858</v>
      </c>
      <c r="W316" s="14">
        <f t="shared" si="57"/>
        <v>3.2826477600190529E-2</v>
      </c>
      <c r="X316" s="13">
        <f t="shared" si="58"/>
        <v>173299.65565981372</v>
      </c>
      <c r="Y316" s="14">
        <f t="shared" si="59"/>
        <v>0.15533103773209156</v>
      </c>
      <c r="Z316" s="6" t="str">
        <f t="shared" si="60"/>
        <v>Il PAC NON conviene</v>
      </c>
    </row>
    <row r="317" spans="1:26" x14ac:dyDescent="0.25">
      <c r="A317" s="7">
        <v>42490</v>
      </c>
      <c r="B317" s="8">
        <v>1811.19007463</v>
      </c>
      <c r="C317" s="11">
        <f t="shared" si="56"/>
        <v>1811.19007463</v>
      </c>
      <c r="D317" s="11">
        <f t="shared" si="67"/>
        <v>1879.99816702</v>
      </c>
      <c r="E317" s="11">
        <f t="shared" si="67"/>
        <v>1890.5243353599999</v>
      </c>
      <c r="F317" s="11">
        <f t="shared" si="67"/>
        <v>1955.9075925899999</v>
      </c>
      <c r="G317" s="11">
        <f t="shared" si="67"/>
        <v>1950.18859049</v>
      </c>
      <c r="H317" s="11">
        <f t="shared" si="67"/>
        <v>1942.7201978099999</v>
      </c>
      <c r="I317" s="11">
        <f t="shared" si="67"/>
        <v>1942.3989700699999</v>
      </c>
      <c r="J317" s="11">
        <f t="shared" si="67"/>
        <v>2067.5223866000001</v>
      </c>
      <c r="K317" s="11">
        <f t="shared" si="67"/>
        <v>2123.9257063700002</v>
      </c>
      <c r="L317" s="11">
        <f t="shared" si="67"/>
        <v>2118.8936398800001</v>
      </c>
      <c r="M317" s="11">
        <f t="shared" si="67"/>
        <v>2230.4802214400002</v>
      </c>
      <c r="N317" s="11">
        <f t="shared" si="67"/>
        <v>2210.0084009399998</v>
      </c>
      <c r="O317" s="11">
        <f t="shared" si="67"/>
        <v>2181.3357205100001</v>
      </c>
      <c r="P317" s="11">
        <f t="shared" si="67"/>
        <v>2149.3628484699998</v>
      </c>
      <c r="Q317" s="11">
        <f t="shared" si="67"/>
        <v>2123.5628333999998</v>
      </c>
      <c r="R317" s="11">
        <f t="shared" si="67"/>
        <v>2106.5063963900002</v>
      </c>
      <c r="S317" s="11">
        <f t="shared" si="67"/>
        <v>2090.1901871599998</v>
      </c>
      <c r="T317" s="11">
        <f t="shared" si="66"/>
        <v>2133.9658821899998</v>
      </c>
      <c r="U317" s="12" cm="1">
        <f t="array" ref="U317">quota_mese*SUMPRODUCT(1/C317:T317)</f>
        <v>73.418485622475316</v>
      </c>
      <c r="V317" s="13">
        <f t="shared" si="61"/>
        <v>156672.54344041937</v>
      </c>
      <c r="W317" s="14">
        <f t="shared" si="57"/>
        <v>4.4483622936129175E-2</v>
      </c>
      <c r="X317" s="13">
        <f t="shared" si="58"/>
        <v>176731.80016398375</v>
      </c>
      <c r="Y317" s="14">
        <f t="shared" si="59"/>
        <v>0.17821200109322488</v>
      </c>
      <c r="Z317" s="6" t="str">
        <f t="shared" si="60"/>
        <v>Il PAC NON conviene</v>
      </c>
    </row>
    <row r="318" spans="1:26" x14ac:dyDescent="0.25">
      <c r="A318" s="7">
        <v>42521</v>
      </c>
      <c r="B318" s="8">
        <v>1879.99816702</v>
      </c>
      <c r="C318" s="11">
        <f t="shared" si="56"/>
        <v>1879.99816702</v>
      </c>
      <c r="D318" s="11">
        <f t="shared" si="67"/>
        <v>1890.5243353599999</v>
      </c>
      <c r="E318" s="11">
        <f t="shared" si="67"/>
        <v>1955.9075925899999</v>
      </c>
      <c r="F318" s="11">
        <f t="shared" si="67"/>
        <v>1950.18859049</v>
      </c>
      <c r="G318" s="11">
        <f t="shared" si="67"/>
        <v>1942.7201978099999</v>
      </c>
      <c r="H318" s="11">
        <f t="shared" si="67"/>
        <v>1942.3989700699999</v>
      </c>
      <c r="I318" s="11">
        <f t="shared" si="67"/>
        <v>2067.5223866000001</v>
      </c>
      <c r="J318" s="11">
        <f t="shared" si="67"/>
        <v>2123.9257063700002</v>
      </c>
      <c r="K318" s="11">
        <f t="shared" si="67"/>
        <v>2118.8936398800001</v>
      </c>
      <c r="L318" s="11">
        <f t="shared" si="67"/>
        <v>2230.4802214400002</v>
      </c>
      <c r="M318" s="11">
        <f t="shared" si="67"/>
        <v>2210.0084009399998</v>
      </c>
      <c r="N318" s="11">
        <f t="shared" si="67"/>
        <v>2181.3357205100001</v>
      </c>
      <c r="O318" s="11">
        <f t="shared" si="67"/>
        <v>2149.3628484699998</v>
      </c>
      <c r="P318" s="11">
        <f t="shared" si="67"/>
        <v>2123.5628333999998</v>
      </c>
      <c r="Q318" s="11">
        <f t="shared" si="67"/>
        <v>2106.5063963900002</v>
      </c>
      <c r="R318" s="11">
        <f t="shared" si="67"/>
        <v>2090.1901871599998</v>
      </c>
      <c r="S318" s="11">
        <f t="shared" si="67"/>
        <v>2133.9658821899998</v>
      </c>
      <c r="T318" s="11">
        <f t="shared" si="66"/>
        <v>2212.8029024299999</v>
      </c>
      <c r="U318" s="12" cm="1">
        <f t="array" ref="U318">quota_mese*SUMPRODUCT(1/C318:T318)</f>
        <v>72.583421994427027</v>
      </c>
      <c r="V318" s="13">
        <f t="shared" si="61"/>
        <v>160612.80685756961</v>
      </c>
      <c r="W318" s="14">
        <f t="shared" si="57"/>
        <v>7.0752045717130674E-2</v>
      </c>
      <c r="X318" s="13">
        <f t="shared" si="58"/>
        <v>176553.59520410048</v>
      </c>
      <c r="Y318" s="14">
        <f t="shared" si="59"/>
        <v>0.17702396802733644</v>
      </c>
      <c r="Z318" s="6" t="str">
        <f t="shared" si="60"/>
        <v>Il PAC NON conviene</v>
      </c>
    </row>
    <row r="319" spans="1:26" x14ac:dyDescent="0.25">
      <c r="A319" s="7">
        <v>42551</v>
      </c>
      <c r="B319" s="8">
        <v>1890.5243353599999</v>
      </c>
      <c r="C319" s="11">
        <f t="shared" si="56"/>
        <v>1890.5243353599999</v>
      </c>
      <c r="D319" s="11">
        <f t="shared" si="67"/>
        <v>1955.9075925899999</v>
      </c>
      <c r="E319" s="11">
        <f t="shared" si="67"/>
        <v>1950.18859049</v>
      </c>
      <c r="F319" s="11">
        <f t="shared" si="67"/>
        <v>1942.7201978099999</v>
      </c>
      <c r="G319" s="11">
        <f t="shared" si="67"/>
        <v>1942.3989700699999</v>
      </c>
      <c r="H319" s="11">
        <f t="shared" si="67"/>
        <v>2067.5223866000001</v>
      </c>
      <c r="I319" s="11">
        <f t="shared" si="67"/>
        <v>2123.9257063700002</v>
      </c>
      <c r="J319" s="11">
        <f t="shared" si="67"/>
        <v>2118.8936398800001</v>
      </c>
      <c r="K319" s="11">
        <f t="shared" si="67"/>
        <v>2230.4802214400002</v>
      </c>
      <c r="L319" s="11">
        <f t="shared" si="67"/>
        <v>2210.0084009399998</v>
      </c>
      <c r="M319" s="11">
        <f t="shared" si="67"/>
        <v>2181.3357205100001</v>
      </c>
      <c r="N319" s="11">
        <f t="shared" si="67"/>
        <v>2149.3628484699998</v>
      </c>
      <c r="O319" s="11">
        <f t="shared" si="67"/>
        <v>2123.5628333999998</v>
      </c>
      <c r="P319" s="11">
        <f t="shared" si="67"/>
        <v>2106.5063963900002</v>
      </c>
      <c r="Q319" s="11">
        <f t="shared" si="67"/>
        <v>2090.1901871599998</v>
      </c>
      <c r="R319" s="11">
        <f t="shared" si="67"/>
        <v>2133.9658821899998</v>
      </c>
      <c r="S319" s="11">
        <f t="shared" si="67"/>
        <v>2212.8029024299999</v>
      </c>
      <c r="T319" s="11">
        <f t="shared" si="66"/>
        <v>2234.4333613700001</v>
      </c>
      <c r="U319" s="12" cm="1">
        <f t="array" ref="U319">quota_mese*SUMPRODUCT(1/C319:T319)</f>
        <v>71.880299874927971</v>
      </c>
      <c r="V319" s="13">
        <f t="shared" si="61"/>
        <v>160611.74006581891</v>
      </c>
      <c r="W319" s="14">
        <f t="shared" si="57"/>
        <v>7.0744933772126206E-2</v>
      </c>
      <c r="X319" s="13">
        <f t="shared" si="58"/>
        <v>177286.79707350963</v>
      </c>
      <c r="Y319" s="14">
        <f t="shared" si="59"/>
        <v>0.18191198049006418</v>
      </c>
      <c r="Z319" s="6" t="str">
        <f t="shared" si="60"/>
        <v>Il PAC NON conviene</v>
      </c>
    </row>
    <row r="320" spans="1:26" x14ac:dyDescent="0.25">
      <c r="A320" s="7">
        <v>42582</v>
      </c>
      <c r="B320" s="8">
        <v>1955.9075925899999</v>
      </c>
      <c r="C320" s="11">
        <f t="shared" si="56"/>
        <v>1955.9075925899999</v>
      </c>
      <c r="D320" s="11">
        <f t="shared" si="67"/>
        <v>1950.18859049</v>
      </c>
      <c r="E320" s="11">
        <f t="shared" si="67"/>
        <v>1942.7201978099999</v>
      </c>
      <c r="F320" s="11">
        <f t="shared" si="67"/>
        <v>1942.3989700699999</v>
      </c>
      <c r="G320" s="11">
        <f t="shared" si="67"/>
        <v>2067.5223866000001</v>
      </c>
      <c r="H320" s="11">
        <f t="shared" si="67"/>
        <v>2123.9257063700002</v>
      </c>
      <c r="I320" s="11">
        <f t="shared" si="67"/>
        <v>2118.8936398800001</v>
      </c>
      <c r="J320" s="11">
        <f t="shared" si="67"/>
        <v>2230.4802214400002</v>
      </c>
      <c r="K320" s="11">
        <f t="shared" si="67"/>
        <v>2210.0084009399998</v>
      </c>
      <c r="L320" s="11">
        <f t="shared" si="67"/>
        <v>2181.3357205100001</v>
      </c>
      <c r="M320" s="11">
        <f t="shared" si="67"/>
        <v>2149.3628484699998</v>
      </c>
      <c r="N320" s="11">
        <f t="shared" si="67"/>
        <v>2123.5628333999998</v>
      </c>
      <c r="O320" s="11">
        <f t="shared" si="67"/>
        <v>2106.5063963900002</v>
      </c>
      <c r="P320" s="11">
        <f t="shared" si="67"/>
        <v>2090.1901871599998</v>
      </c>
      <c r="Q320" s="11">
        <f t="shared" si="67"/>
        <v>2133.9658821899998</v>
      </c>
      <c r="R320" s="11">
        <f t="shared" si="67"/>
        <v>2212.8029024299999</v>
      </c>
      <c r="S320" s="11">
        <f t="shared" ref="S320:T335" si="68">R321</f>
        <v>2234.4333613700001</v>
      </c>
      <c r="T320" s="11">
        <f t="shared" si="68"/>
        <v>2229.3088575400002</v>
      </c>
      <c r="U320" s="12" cm="1">
        <f t="array" ref="U320">quota_mese*SUMPRODUCT(1/C320:T320)</f>
        <v>71.210430996828151</v>
      </c>
      <c r="V320" s="13">
        <f t="shared" si="61"/>
        <v>158750.04457047</v>
      </c>
      <c r="W320" s="14">
        <f t="shared" si="57"/>
        <v>5.8333630469799891E-2</v>
      </c>
      <c r="X320" s="13">
        <f t="shared" si="58"/>
        <v>170967.34523546413</v>
      </c>
      <c r="Y320" s="14">
        <f t="shared" si="59"/>
        <v>0.13978230156976079</v>
      </c>
      <c r="Z320" s="6" t="str">
        <f t="shared" si="60"/>
        <v>Il PAC NON conviene</v>
      </c>
    </row>
    <row r="321" spans="1:26" x14ac:dyDescent="0.25">
      <c r="A321" s="7">
        <v>42613</v>
      </c>
      <c r="B321" s="8">
        <v>1950.18859049</v>
      </c>
      <c r="C321" s="11">
        <f t="shared" si="56"/>
        <v>1950.18859049</v>
      </c>
      <c r="D321" s="11">
        <f t="shared" ref="D321:S336" si="69">C322</f>
        <v>1942.7201978099999</v>
      </c>
      <c r="E321" s="11">
        <f t="shared" si="69"/>
        <v>1942.3989700699999</v>
      </c>
      <c r="F321" s="11">
        <f t="shared" si="69"/>
        <v>2067.5223866000001</v>
      </c>
      <c r="G321" s="11">
        <f t="shared" si="69"/>
        <v>2123.9257063700002</v>
      </c>
      <c r="H321" s="11">
        <f t="shared" si="69"/>
        <v>2118.8936398800001</v>
      </c>
      <c r="I321" s="11">
        <f t="shared" si="69"/>
        <v>2230.4802214400002</v>
      </c>
      <c r="J321" s="11">
        <f t="shared" si="69"/>
        <v>2210.0084009399998</v>
      </c>
      <c r="K321" s="11">
        <f t="shared" si="69"/>
        <v>2181.3357205100001</v>
      </c>
      <c r="L321" s="11">
        <f t="shared" si="69"/>
        <v>2149.3628484699998</v>
      </c>
      <c r="M321" s="11">
        <f t="shared" si="69"/>
        <v>2123.5628333999998</v>
      </c>
      <c r="N321" s="11">
        <f t="shared" si="69"/>
        <v>2106.5063963900002</v>
      </c>
      <c r="O321" s="11">
        <f t="shared" si="69"/>
        <v>2090.1901871599998</v>
      </c>
      <c r="P321" s="11">
        <f t="shared" si="69"/>
        <v>2133.9658821899998</v>
      </c>
      <c r="Q321" s="11">
        <f t="shared" si="69"/>
        <v>2212.8029024299999</v>
      </c>
      <c r="R321" s="11">
        <f t="shared" si="69"/>
        <v>2234.4333613700001</v>
      </c>
      <c r="S321" s="11">
        <f t="shared" si="69"/>
        <v>2229.3088575400002</v>
      </c>
      <c r="T321" s="11">
        <f t="shared" si="68"/>
        <v>2266.8459986799999</v>
      </c>
      <c r="U321" s="12" cm="1">
        <f t="array" ref="U321">quota_mese*SUMPRODUCT(1/C321:T321)</f>
        <v>70.626014088233646</v>
      </c>
      <c r="V321" s="13">
        <f t="shared" si="61"/>
        <v>160098.29743862973</v>
      </c>
      <c r="W321" s="14">
        <f t="shared" si="57"/>
        <v>6.732198292419822E-2</v>
      </c>
      <c r="X321" s="13">
        <f t="shared" si="58"/>
        <v>174355.90663391459</v>
      </c>
      <c r="Y321" s="14">
        <f t="shared" si="59"/>
        <v>0.16237271089276395</v>
      </c>
      <c r="Z321" s="6" t="str">
        <f t="shared" si="60"/>
        <v>Il PAC NON conviene</v>
      </c>
    </row>
    <row r="322" spans="1:26" x14ac:dyDescent="0.25">
      <c r="A322" s="7">
        <v>42643</v>
      </c>
      <c r="B322" s="8">
        <v>1942.7201978099999</v>
      </c>
      <c r="C322" s="11">
        <f t="shared" ref="C322:C385" si="70">B322</f>
        <v>1942.7201978099999</v>
      </c>
      <c r="D322" s="11">
        <f t="shared" si="69"/>
        <v>1942.3989700699999</v>
      </c>
      <c r="E322" s="11">
        <f t="shared" si="69"/>
        <v>2067.5223866000001</v>
      </c>
      <c r="F322" s="11">
        <f t="shared" si="69"/>
        <v>2123.9257063700002</v>
      </c>
      <c r="G322" s="11">
        <f t="shared" si="69"/>
        <v>2118.8936398800001</v>
      </c>
      <c r="H322" s="11">
        <f t="shared" si="69"/>
        <v>2230.4802214400002</v>
      </c>
      <c r="I322" s="11">
        <f t="shared" si="69"/>
        <v>2210.0084009399998</v>
      </c>
      <c r="J322" s="11">
        <f t="shared" si="69"/>
        <v>2181.3357205100001</v>
      </c>
      <c r="K322" s="11">
        <f t="shared" si="69"/>
        <v>2149.3628484699998</v>
      </c>
      <c r="L322" s="11">
        <f t="shared" si="69"/>
        <v>2123.5628333999998</v>
      </c>
      <c r="M322" s="11">
        <f t="shared" si="69"/>
        <v>2106.5063963900002</v>
      </c>
      <c r="N322" s="11">
        <f t="shared" si="69"/>
        <v>2090.1901871599998</v>
      </c>
      <c r="O322" s="11">
        <f t="shared" si="69"/>
        <v>2133.9658821899998</v>
      </c>
      <c r="P322" s="11">
        <f t="shared" si="69"/>
        <v>2212.8029024299999</v>
      </c>
      <c r="Q322" s="11">
        <f t="shared" si="69"/>
        <v>2234.4333613700001</v>
      </c>
      <c r="R322" s="11">
        <f t="shared" si="69"/>
        <v>2229.3088575400002</v>
      </c>
      <c r="S322" s="11">
        <f t="shared" si="69"/>
        <v>2266.8459986799999</v>
      </c>
      <c r="T322" s="11">
        <f t="shared" si="68"/>
        <v>2221.9011557200001</v>
      </c>
      <c r="U322" s="12" cm="1">
        <f t="array" ref="U322">quota_mese*SUMPRODUCT(1/C322:T322)</f>
        <v>70.103464956499991</v>
      </c>
      <c r="V322" s="13">
        <f t="shared" si="61"/>
        <v>155762.96980682385</v>
      </c>
      <c r="W322" s="14">
        <f t="shared" ref="W322:W385" si="71">V322/capitale -1</f>
        <v>3.8419798712159059E-2</v>
      </c>
      <c r="X322" s="13">
        <f t="shared" ref="X322:X385" si="72">(capitale/C322)*T322</f>
        <v>171555.93159205711</v>
      </c>
      <c r="Y322" s="14">
        <f t="shared" ref="Y322:Y385" si="73">X322/capitale -1</f>
        <v>0.14370621061371414</v>
      </c>
      <c r="Z322" s="6" t="str">
        <f t="shared" ref="Z322:Z385" si="74">IF(ABS((X322-V322)/X322)&lt;=2.5%, "In Linea", IF(X322&gt;V322, "Il PAC NON conviene", "Il PAC conviene"))</f>
        <v>Il PAC NON conviene</v>
      </c>
    </row>
    <row r="323" spans="1:26" x14ac:dyDescent="0.25">
      <c r="A323" s="7">
        <v>42674</v>
      </c>
      <c r="B323" s="8">
        <v>1942.3989700699999</v>
      </c>
      <c r="C323" s="11">
        <f t="shared" si="70"/>
        <v>1942.3989700699999</v>
      </c>
      <c r="D323" s="11">
        <f t="shared" si="69"/>
        <v>2067.5223866000001</v>
      </c>
      <c r="E323" s="11">
        <f t="shared" si="69"/>
        <v>2123.9257063700002</v>
      </c>
      <c r="F323" s="11">
        <f t="shared" si="69"/>
        <v>2118.8936398800001</v>
      </c>
      <c r="G323" s="11">
        <f t="shared" si="69"/>
        <v>2230.4802214400002</v>
      </c>
      <c r="H323" s="11">
        <f t="shared" si="69"/>
        <v>2210.0084009399998</v>
      </c>
      <c r="I323" s="11">
        <f t="shared" si="69"/>
        <v>2181.3357205100001</v>
      </c>
      <c r="J323" s="11">
        <f t="shared" si="69"/>
        <v>2149.3628484699998</v>
      </c>
      <c r="K323" s="11">
        <f t="shared" si="69"/>
        <v>2123.5628333999998</v>
      </c>
      <c r="L323" s="11">
        <f t="shared" si="69"/>
        <v>2106.5063963900002</v>
      </c>
      <c r="M323" s="11">
        <f t="shared" si="69"/>
        <v>2090.1901871599998</v>
      </c>
      <c r="N323" s="11">
        <f t="shared" si="69"/>
        <v>2133.9658821899998</v>
      </c>
      <c r="O323" s="11">
        <f t="shared" si="69"/>
        <v>2212.8029024299999</v>
      </c>
      <c r="P323" s="11">
        <f t="shared" si="69"/>
        <v>2234.4333613700001</v>
      </c>
      <c r="Q323" s="11">
        <f t="shared" si="69"/>
        <v>2229.3088575400002</v>
      </c>
      <c r="R323" s="11">
        <f t="shared" si="69"/>
        <v>2266.8459986799999</v>
      </c>
      <c r="S323" s="11">
        <f t="shared" si="69"/>
        <v>2221.9011557200001</v>
      </c>
      <c r="T323" s="11">
        <f t="shared" si="68"/>
        <v>2143.38942167</v>
      </c>
      <c r="U323" s="12" cm="1">
        <f t="array" ref="U323">quota_mese*SUMPRODUCT(1/C323:T323)</f>
        <v>69.701870058751993</v>
      </c>
      <c r="V323" s="13">
        <f t="shared" ref="V323:V386" si="75">U323*T323</f>
        <v>149398.25095454592</v>
      </c>
      <c r="W323" s="14">
        <f t="shared" si="71"/>
        <v>-4.0116603030272424E-3</v>
      </c>
      <c r="X323" s="13">
        <f t="shared" si="72"/>
        <v>165521.30546018234</v>
      </c>
      <c r="Y323" s="14">
        <f t="shared" si="73"/>
        <v>0.10347536973454896</v>
      </c>
      <c r="Z323" s="6" t="str">
        <f t="shared" si="74"/>
        <v>Il PAC NON conviene</v>
      </c>
    </row>
    <row r="324" spans="1:26" x14ac:dyDescent="0.25">
      <c r="A324" s="7">
        <v>42704</v>
      </c>
      <c r="B324" s="8">
        <v>2067.5223866000001</v>
      </c>
      <c r="C324" s="11">
        <f t="shared" si="70"/>
        <v>2067.5223866000001</v>
      </c>
      <c r="D324" s="11">
        <f t="shared" si="69"/>
        <v>2123.9257063700002</v>
      </c>
      <c r="E324" s="11">
        <f t="shared" si="69"/>
        <v>2118.8936398800001</v>
      </c>
      <c r="F324" s="11">
        <f t="shared" si="69"/>
        <v>2230.4802214400002</v>
      </c>
      <c r="G324" s="11">
        <f t="shared" si="69"/>
        <v>2210.0084009399998</v>
      </c>
      <c r="H324" s="11">
        <f t="shared" si="69"/>
        <v>2181.3357205100001</v>
      </c>
      <c r="I324" s="11">
        <f t="shared" si="69"/>
        <v>2149.3628484699998</v>
      </c>
      <c r="J324" s="11">
        <f t="shared" si="69"/>
        <v>2123.5628333999998</v>
      </c>
      <c r="K324" s="11">
        <f t="shared" si="69"/>
        <v>2106.5063963900002</v>
      </c>
      <c r="L324" s="11">
        <f t="shared" si="69"/>
        <v>2090.1901871599998</v>
      </c>
      <c r="M324" s="11">
        <f t="shared" si="69"/>
        <v>2133.9658821899998</v>
      </c>
      <c r="N324" s="11">
        <f t="shared" si="69"/>
        <v>2212.8029024299999</v>
      </c>
      <c r="O324" s="11">
        <f t="shared" si="69"/>
        <v>2234.4333613700001</v>
      </c>
      <c r="P324" s="11">
        <f t="shared" si="69"/>
        <v>2229.3088575400002</v>
      </c>
      <c r="Q324" s="11">
        <f t="shared" si="69"/>
        <v>2266.8459986799999</v>
      </c>
      <c r="R324" s="11">
        <f t="shared" si="69"/>
        <v>2221.9011557200001</v>
      </c>
      <c r="S324" s="11">
        <f t="shared" si="69"/>
        <v>2143.38942167</v>
      </c>
      <c r="T324" s="11">
        <f t="shared" si="68"/>
        <v>2192.2758835200002</v>
      </c>
      <c r="U324" s="12" cm="1">
        <f t="array" ref="U324">quota_mese*SUMPRODUCT(1/C324:T324)</f>
        <v>69.212867376549369</v>
      </c>
      <c r="V324" s="13">
        <f t="shared" si="75"/>
        <v>151733.69997887735</v>
      </c>
      <c r="W324" s="14">
        <f t="shared" si="71"/>
        <v>1.1557999859182377E-2</v>
      </c>
      <c r="X324" s="13">
        <f t="shared" si="72"/>
        <v>159050.9416774796</v>
      </c>
      <c r="Y324" s="14">
        <f t="shared" si="73"/>
        <v>6.0339611183197306E-2</v>
      </c>
      <c r="Z324" s="6" t="str">
        <f t="shared" si="74"/>
        <v>Il PAC NON conviene</v>
      </c>
    </row>
    <row r="325" spans="1:26" x14ac:dyDescent="0.25">
      <c r="A325" s="7">
        <v>42735</v>
      </c>
      <c r="B325" s="8">
        <v>2123.9257063700002</v>
      </c>
      <c r="C325" s="11">
        <f t="shared" si="70"/>
        <v>2123.9257063700002</v>
      </c>
      <c r="D325" s="11">
        <f t="shared" si="69"/>
        <v>2118.8936398800001</v>
      </c>
      <c r="E325" s="11">
        <f t="shared" si="69"/>
        <v>2230.4802214400002</v>
      </c>
      <c r="F325" s="11">
        <f t="shared" si="69"/>
        <v>2210.0084009399998</v>
      </c>
      <c r="G325" s="11">
        <f t="shared" si="69"/>
        <v>2181.3357205100001</v>
      </c>
      <c r="H325" s="11">
        <f t="shared" si="69"/>
        <v>2149.3628484699998</v>
      </c>
      <c r="I325" s="11">
        <f t="shared" si="69"/>
        <v>2123.5628333999998</v>
      </c>
      <c r="J325" s="11">
        <f t="shared" si="69"/>
        <v>2106.5063963900002</v>
      </c>
      <c r="K325" s="11">
        <f t="shared" si="69"/>
        <v>2090.1901871599998</v>
      </c>
      <c r="L325" s="11">
        <f t="shared" si="69"/>
        <v>2133.9658821899998</v>
      </c>
      <c r="M325" s="11">
        <f t="shared" si="69"/>
        <v>2212.8029024299999</v>
      </c>
      <c r="N325" s="11">
        <f t="shared" si="69"/>
        <v>2234.4333613700001</v>
      </c>
      <c r="O325" s="11">
        <f t="shared" si="69"/>
        <v>2229.3088575400002</v>
      </c>
      <c r="P325" s="11">
        <f t="shared" si="69"/>
        <v>2266.8459986799999</v>
      </c>
      <c r="Q325" s="11">
        <f t="shared" si="69"/>
        <v>2221.9011557200001</v>
      </c>
      <c r="R325" s="11">
        <f t="shared" si="69"/>
        <v>2143.38942167</v>
      </c>
      <c r="S325" s="11">
        <f t="shared" si="69"/>
        <v>2192.2758835200002</v>
      </c>
      <c r="T325" s="11">
        <f t="shared" si="68"/>
        <v>2312.3942326000001</v>
      </c>
      <c r="U325" s="12" cm="1">
        <f t="array" ref="U325">quota_mese*SUMPRODUCT(1/C325:T325)</f>
        <v>68.786046639928273</v>
      </c>
      <c r="V325" s="13">
        <f t="shared" si="75"/>
        <v>159060.45753352475</v>
      </c>
      <c r="W325" s="14">
        <f t="shared" si="71"/>
        <v>6.0403050223498234E-2</v>
      </c>
      <c r="X325" s="13">
        <f t="shared" si="72"/>
        <v>163310.38974184115</v>
      </c>
      <c r="Y325" s="14">
        <f t="shared" si="73"/>
        <v>8.8735931612274443E-2</v>
      </c>
      <c r="Z325" s="6" t="str">
        <f t="shared" si="74"/>
        <v>Il PAC NON conviene</v>
      </c>
    </row>
    <row r="326" spans="1:26" x14ac:dyDescent="0.25">
      <c r="A326" s="7">
        <v>42766</v>
      </c>
      <c r="B326" s="8">
        <v>2118.8936398800001</v>
      </c>
      <c r="C326" s="11">
        <f t="shared" si="70"/>
        <v>2118.8936398800001</v>
      </c>
      <c r="D326" s="11">
        <f t="shared" si="69"/>
        <v>2230.4802214400002</v>
      </c>
      <c r="E326" s="11">
        <f t="shared" si="69"/>
        <v>2210.0084009399998</v>
      </c>
      <c r="F326" s="11">
        <f t="shared" si="69"/>
        <v>2181.3357205100001</v>
      </c>
      <c r="G326" s="11">
        <f t="shared" si="69"/>
        <v>2149.3628484699998</v>
      </c>
      <c r="H326" s="11">
        <f t="shared" si="69"/>
        <v>2123.5628333999998</v>
      </c>
      <c r="I326" s="11">
        <f t="shared" si="69"/>
        <v>2106.5063963900002</v>
      </c>
      <c r="J326" s="11">
        <f t="shared" si="69"/>
        <v>2090.1901871599998</v>
      </c>
      <c r="K326" s="11">
        <f t="shared" si="69"/>
        <v>2133.9658821899998</v>
      </c>
      <c r="L326" s="11">
        <f t="shared" si="69"/>
        <v>2212.8029024299999</v>
      </c>
      <c r="M326" s="11">
        <f t="shared" si="69"/>
        <v>2234.4333613700001</v>
      </c>
      <c r="N326" s="11">
        <f t="shared" si="69"/>
        <v>2229.3088575400002</v>
      </c>
      <c r="O326" s="11">
        <f t="shared" si="69"/>
        <v>2266.8459986799999</v>
      </c>
      <c r="P326" s="11">
        <f t="shared" si="69"/>
        <v>2221.9011557200001</v>
      </c>
      <c r="Q326" s="11">
        <f t="shared" si="69"/>
        <v>2143.38942167</v>
      </c>
      <c r="R326" s="11">
        <f t="shared" si="69"/>
        <v>2192.2758835200002</v>
      </c>
      <c r="S326" s="11">
        <f t="shared" si="69"/>
        <v>2312.3942326000001</v>
      </c>
      <c r="T326" s="11">
        <f t="shared" si="68"/>
        <v>2331.7637092499999</v>
      </c>
      <c r="U326" s="12" cm="1">
        <f t="array" ref="U326">quota_mese*SUMPRODUCT(1/C326:T326)</f>
        <v>68.436327135395757</v>
      </c>
      <c r="V326" s="13">
        <f t="shared" si="75"/>
        <v>159577.34400867682</v>
      </c>
      <c r="W326" s="14">
        <f t="shared" si="71"/>
        <v>6.3848960057845572E-2</v>
      </c>
      <c r="X326" s="13">
        <f t="shared" si="72"/>
        <v>165069.42576282797</v>
      </c>
      <c r="Y326" s="14">
        <f t="shared" si="73"/>
        <v>0.10046283841885306</v>
      </c>
      <c r="Z326" s="6" t="str">
        <f t="shared" si="74"/>
        <v>Il PAC NON conviene</v>
      </c>
    </row>
    <row r="327" spans="1:26" x14ac:dyDescent="0.25">
      <c r="A327" s="7">
        <v>42794</v>
      </c>
      <c r="B327" s="8">
        <v>2230.4802214400002</v>
      </c>
      <c r="C327" s="11">
        <f t="shared" si="70"/>
        <v>2230.4802214400002</v>
      </c>
      <c r="D327" s="11">
        <f t="shared" si="69"/>
        <v>2210.0084009399998</v>
      </c>
      <c r="E327" s="11">
        <f t="shared" si="69"/>
        <v>2181.3357205100001</v>
      </c>
      <c r="F327" s="11">
        <f t="shared" si="69"/>
        <v>2149.3628484699998</v>
      </c>
      <c r="G327" s="11">
        <f t="shared" si="69"/>
        <v>2123.5628333999998</v>
      </c>
      <c r="H327" s="11">
        <f t="shared" si="69"/>
        <v>2106.5063963900002</v>
      </c>
      <c r="I327" s="11">
        <f t="shared" si="69"/>
        <v>2090.1901871599998</v>
      </c>
      <c r="J327" s="11">
        <f t="shared" si="69"/>
        <v>2133.9658821899998</v>
      </c>
      <c r="K327" s="11">
        <f t="shared" si="69"/>
        <v>2212.8029024299999</v>
      </c>
      <c r="L327" s="11">
        <f t="shared" si="69"/>
        <v>2234.4333613700001</v>
      </c>
      <c r="M327" s="11">
        <f t="shared" si="69"/>
        <v>2229.3088575400002</v>
      </c>
      <c r="N327" s="11">
        <f t="shared" si="69"/>
        <v>2266.8459986799999</v>
      </c>
      <c r="O327" s="11">
        <f t="shared" si="69"/>
        <v>2221.9011557200001</v>
      </c>
      <c r="P327" s="11">
        <f t="shared" si="69"/>
        <v>2143.38942167</v>
      </c>
      <c r="Q327" s="11">
        <f t="shared" si="69"/>
        <v>2192.2758835200002</v>
      </c>
      <c r="R327" s="11">
        <f t="shared" si="69"/>
        <v>2312.3942326000001</v>
      </c>
      <c r="S327" s="11">
        <f t="shared" si="69"/>
        <v>2331.7637092499999</v>
      </c>
      <c r="T327" s="11">
        <f t="shared" si="68"/>
        <v>2399.7017972799999</v>
      </c>
      <c r="U327" s="12" cm="1">
        <f t="array" ref="U327">quota_mese*SUMPRODUCT(1/C327:T327)</f>
        <v>67.976110789760881</v>
      </c>
      <c r="V327" s="13">
        <f t="shared" si="75"/>
        <v>163122.3952342936</v>
      </c>
      <c r="W327" s="14">
        <f t="shared" si="71"/>
        <v>8.7482634895290623E-2</v>
      </c>
      <c r="X327" s="13">
        <f t="shared" si="72"/>
        <v>161380.16653634008</v>
      </c>
      <c r="Y327" s="14">
        <f t="shared" si="73"/>
        <v>7.5867776908933982E-2</v>
      </c>
      <c r="Z327" s="6" t="str">
        <f t="shared" si="74"/>
        <v>In Linea</v>
      </c>
    </row>
    <row r="328" spans="1:26" x14ac:dyDescent="0.25">
      <c r="A328" s="7">
        <v>42825</v>
      </c>
      <c r="B328" s="8">
        <v>2210.0084009399998</v>
      </c>
      <c r="C328" s="11">
        <f t="shared" si="70"/>
        <v>2210.0084009399998</v>
      </c>
      <c r="D328" s="11">
        <f t="shared" si="69"/>
        <v>2181.3357205100001</v>
      </c>
      <c r="E328" s="11">
        <f t="shared" si="69"/>
        <v>2149.3628484699998</v>
      </c>
      <c r="F328" s="11">
        <f t="shared" si="69"/>
        <v>2123.5628333999998</v>
      </c>
      <c r="G328" s="11">
        <f t="shared" si="69"/>
        <v>2106.5063963900002</v>
      </c>
      <c r="H328" s="11">
        <f t="shared" si="69"/>
        <v>2090.1901871599998</v>
      </c>
      <c r="I328" s="11">
        <f t="shared" si="69"/>
        <v>2133.9658821899998</v>
      </c>
      <c r="J328" s="11">
        <f t="shared" si="69"/>
        <v>2212.8029024299999</v>
      </c>
      <c r="K328" s="11">
        <f t="shared" si="69"/>
        <v>2234.4333613700001</v>
      </c>
      <c r="L328" s="11">
        <f t="shared" si="69"/>
        <v>2229.3088575400002</v>
      </c>
      <c r="M328" s="11">
        <f t="shared" si="69"/>
        <v>2266.8459986799999</v>
      </c>
      <c r="N328" s="11">
        <f t="shared" si="69"/>
        <v>2221.9011557200001</v>
      </c>
      <c r="O328" s="11">
        <f t="shared" si="69"/>
        <v>2143.38942167</v>
      </c>
      <c r="P328" s="11">
        <f t="shared" si="69"/>
        <v>2192.2758835200002</v>
      </c>
      <c r="Q328" s="11">
        <f t="shared" si="69"/>
        <v>2312.3942326000001</v>
      </c>
      <c r="R328" s="11">
        <f t="shared" si="69"/>
        <v>2331.7637092499999</v>
      </c>
      <c r="S328" s="11">
        <f t="shared" si="69"/>
        <v>2399.7017972799999</v>
      </c>
      <c r="T328" s="11">
        <f t="shared" si="68"/>
        <v>2490.3613732200001</v>
      </c>
      <c r="U328" s="12" cm="1">
        <f t="array" ref="U328">quota_mese*SUMPRODUCT(1/C328:T328)</f>
        <v>67.586229145741441</v>
      </c>
      <c r="V328" s="13">
        <f t="shared" si="75"/>
        <v>168314.13442615024</v>
      </c>
      <c r="W328" s="14">
        <f t="shared" si="71"/>
        <v>0.12209422950766835</v>
      </c>
      <c r="X328" s="13">
        <f t="shared" si="72"/>
        <v>169028.40994817638</v>
      </c>
      <c r="Y328" s="14">
        <f t="shared" si="73"/>
        <v>0.12685606632117596</v>
      </c>
      <c r="Z328" s="6" t="str">
        <f t="shared" si="74"/>
        <v>In Linea</v>
      </c>
    </row>
    <row r="329" spans="1:26" x14ac:dyDescent="0.25">
      <c r="A329" s="7">
        <v>42855</v>
      </c>
      <c r="B329" s="8">
        <v>2181.3357205100001</v>
      </c>
      <c r="C329" s="11">
        <f t="shared" si="70"/>
        <v>2181.3357205100001</v>
      </c>
      <c r="D329" s="11">
        <f t="shared" si="69"/>
        <v>2149.3628484699998</v>
      </c>
      <c r="E329" s="11">
        <f t="shared" si="69"/>
        <v>2123.5628333999998</v>
      </c>
      <c r="F329" s="11">
        <f t="shared" si="69"/>
        <v>2106.5063963900002</v>
      </c>
      <c r="G329" s="11">
        <f t="shared" si="69"/>
        <v>2090.1901871599998</v>
      </c>
      <c r="H329" s="11">
        <f t="shared" si="69"/>
        <v>2133.9658821899998</v>
      </c>
      <c r="I329" s="11">
        <f t="shared" si="69"/>
        <v>2212.8029024299999</v>
      </c>
      <c r="J329" s="11">
        <f t="shared" si="69"/>
        <v>2234.4333613700001</v>
      </c>
      <c r="K329" s="11">
        <f t="shared" si="69"/>
        <v>2229.3088575400002</v>
      </c>
      <c r="L329" s="11">
        <f t="shared" si="69"/>
        <v>2266.8459986799999</v>
      </c>
      <c r="M329" s="11">
        <f t="shared" si="69"/>
        <v>2221.9011557200001</v>
      </c>
      <c r="N329" s="11">
        <f t="shared" si="69"/>
        <v>2143.38942167</v>
      </c>
      <c r="O329" s="11">
        <f t="shared" si="69"/>
        <v>2192.2758835200002</v>
      </c>
      <c r="P329" s="11">
        <f t="shared" si="69"/>
        <v>2312.3942326000001</v>
      </c>
      <c r="Q329" s="11">
        <f t="shared" si="69"/>
        <v>2331.7637092499999</v>
      </c>
      <c r="R329" s="11">
        <f t="shared" si="69"/>
        <v>2399.7017972799999</v>
      </c>
      <c r="S329" s="11">
        <f t="shared" si="69"/>
        <v>2490.3613732200001</v>
      </c>
      <c r="T329" s="11">
        <f t="shared" si="68"/>
        <v>2517.2598180999998</v>
      </c>
      <c r="U329" s="12" cm="1">
        <f t="array" ref="U329">quota_mese*SUMPRODUCT(1/C329:T329)</f>
        <v>67.125982448512929</v>
      </c>
      <c r="V329" s="13">
        <f t="shared" si="75"/>
        <v>168973.53836812743</v>
      </c>
      <c r="W329" s="14">
        <f t="shared" si="71"/>
        <v>0.12649025578751627</v>
      </c>
      <c r="X329" s="13">
        <f t="shared" si="72"/>
        <v>173099.88974403217</v>
      </c>
      <c r="Y329" s="14">
        <f t="shared" si="73"/>
        <v>0.15399926496021443</v>
      </c>
      <c r="Z329" s="6" t="str">
        <f t="shared" si="74"/>
        <v>In Linea</v>
      </c>
    </row>
    <row r="330" spans="1:26" x14ac:dyDescent="0.25">
      <c r="A330" s="7">
        <v>42886</v>
      </c>
      <c r="B330" s="8">
        <v>2149.3628484699998</v>
      </c>
      <c r="C330" s="11">
        <f t="shared" si="70"/>
        <v>2149.3628484699998</v>
      </c>
      <c r="D330" s="11">
        <f t="shared" si="69"/>
        <v>2123.5628333999998</v>
      </c>
      <c r="E330" s="11">
        <f t="shared" si="69"/>
        <v>2106.5063963900002</v>
      </c>
      <c r="F330" s="11">
        <f t="shared" si="69"/>
        <v>2090.1901871599998</v>
      </c>
      <c r="G330" s="11">
        <f t="shared" si="69"/>
        <v>2133.9658821899998</v>
      </c>
      <c r="H330" s="11">
        <f t="shared" si="69"/>
        <v>2212.8029024299999</v>
      </c>
      <c r="I330" s="11">
        <f t="shared" si="69"/>
        <v>2234.4333613700001</v>
      </c>
      <c r="J330" s="11">
        <f t="shared" si="69"/>
        <v>2229.3088575400002</v>
      </c>
      <c r="K330" s="11">
        <f t="shared" si="69"/>
        <v>2266.8459986799999</v>
      </c>
      <c r="L330" s="11">
        <f t="shared" si="69"/>
        <v>2221.9011557200001</v>
      </c>
      <c r="M330" s="11">
        <f t="shared" si="69"/>
        <v>2143.38942167</v>
      </c>
      <c r="N330" s="11">
        <f t="shared" si="69"/>
        <v>2192.2758835200002</v>
      </c>
      <c r="O330" s="11">
        <f t="shared" si="69"/>
        <v>2312.3942326000001</v>
      </c>
      <c r="P330" s="11">
        <f t="shared" si="69"/>
        <v>2331.7637092499999</v>
      </c>
      <c r="Q330" s="11">
        <f t="shared" si="69"/>
        <v>2399.7017972799999</v>
      </c>
      <c r="R330" s="11">
        <f t="shared" si="69"/>
        <v>2490.3613732200001</v>
      </c>
      <c r="S330" s="11">
        <f t="shared" si="69"/>
        <v>2517.2598180999998</v>
      </c>
      <c r="T330" s="11">
        <f t="shared" si="68"/>
        <v>2395.9533395600001</v>
      </c>
      <c r="U330" s="12" cm="1">
        <f t="array" ref="U330">quota_mese*SUMPRODUCT(1/C330:T330)</f>
        <v>66.783779884524719</v>
      </c>
      <c r="V330" s="13">
        <f t="shared" si="75"/>
        <v>160010.82044276697</v>
      </c>
      <c r="W330" s="14">
        <f t="shared" si="71"/>
        <v>6.6738802951779697E-2</v>
      </c>
      <c r="X330" s="13">
        <f t="shared" si="72"/>
        <v>167209.08765582784</v>
      </c>
      <c r="Y330" s="14">
        <f t="shared" si="73"/>
        <v>0.11472725103885217</v>
      </c>
      <c r="Z330" s="6" t="str">
        <f t="shared" si="74"/>
        <v>Il PAC NON conviene</v>
      </c>
    </row>
    <row r="331" spans="1:26" x14ac:dyDescent="0.25">
      <c r="A331" s="7">
        <v>42916</v>
      </c>
      <c r="B331" s="8">
        <v>2123.5628333999998</v>
      </c>
      <c r="C331" s="11">
        <f t="shared" si="70"/>
        <v>2123.5628333999998</v>
      </c>
      <c r="D331" s="11">
        <f t="shared" si="69"/>
        <v>2106.5063963900002</v>
      </c>
      <c r="E331" s="11">
        <f t="shared" si="69"/>
        <v>2090.1901871599998</v>
      </c>
      <c r="F331" s="11">
        <f t="shared" si="69"/>
        <v>2133.9658821899998</v>
      </c>
      <c r="G331" s="11">
        <f t="shared" si="69"/>
        <v>2212.8029024299999</v>
      </c>
      <c r="H331" s="11">
        <f t="shared" si="69"/>
        <v>2234.4333613700001</v>
      </c>
      <c r="I331" s="11">
        <f t="shared" si="69"/>
        <v>2229.3088575400002</v>
      </c>
      <c r="J331" s="11">
        <f t="shared" si="69"/>
        <v>2266.8459986799999</v>
      </c>
      <c r="K331" s="11">
        <f t="shared" si="69"/>
        <v>2221.9011557200001</v>
      </c>
      <c r="L331" s="11">
        <f t="shared" si="69"/>
        <v>2143.38942167</v>
      </c>
      <c r="M331" s="11">
        <f t="shared" si="69"/>
        <v>2192.2758835200002</v>
      </c>
      <c r="N331" s="11">
        <f t="shared" si="69"/>
        <v>2312.3942326000001</v>
      </c>
      <c r="O331" s="11">
        <f t="shared" si="69"/>
        <v>2331.7637092499999</v>
      </c>
      <c r="P331" s="11">
        <f t="shared" si="69"/>
        <v>2399.7017972799999</v>
      </c>
      <c r="Q331" s="11">
        <f t="shared" si="69"/>
        <v>2490.3613732200001</v>
      </c>
      <c r="R331" s="11">
        <f t="shared" si="69"/>
        <v>2517.2598180999998</v>
      </c>
      <c r="S331" s="11">
        <f t="shared" si="69"/>
        <v>2395.9533395600001</v>
      </c>
      <c r="T331" s="11">
        <f t="shared" si="68"/>
        <v>2429.9409567900002</v>
      </c>
      <c r="U331" s="12" cm="1">
        <f t="array" ref="U331">quota_mese*SUMPRODUCT(1/C331:T331)</f>
        <v>66.33610051850809</v>
      </c>
      <c r="V331" s="13">
        <f t="shared" si="75"/>
        <v>161192.80756366119</v>
      </c>
      <c r="W331" s="14">
        <f t="shared" si="71"/>
        <v>7.4618717091074593E-2</v>
      </c>
      <c r="X331" s="13">
        <f t="shared" si="72"/>
        <v>171641.32738889556</v>
      </c>
      <c r="Y331" s="14">
        <f t="shared" si="73"/>
        <v>0.14427551592597032</v>
      </c>
      <c r="Z331" s="6" t="str">
        <f t="shared" si="74"/>
        <v>Il PAC NON conviene</v>
      </c>
    </row>
    <row r="332" spans="1:26" x14ac:dyDescent="0.25">
      <c r="A332" s="7">
        <v>42947</v>
      </c>
      <c r="B332" s="8">
        <v>2106.5063963900002</v>
      </c>
      <c r="C332" s="11">
        <f t="shared" si="70"/>
        <v>2106.5063963900002</v>
      </c>
      <c r="D332" s="11">
        <f t="shared" si="69"/>
        <v>2090.1901871599998</v>
      </c>
      <c r="E332" s="11">
        <f t="shared" si="69"/>
        <v>2133.9658821899998</v>
      </c>
      <c r="F332" s="11">
        <f t="shared" si="69"/>
        <v>2212.8029024299999</v>
      </c>
      <c r="G332" s="11">
        <f t="shared" si="69"/>
        <v>2234.4333613700001</v>
      </c>
      <c r="H332" s="11">
        <f t="shared" si="69"/>
        <v>2229.3088575400002</v>
      </c>
      <c r="I332" s="11">
        <f t="shared" si="69"/>
        <v>2266.8459986799999</v>
      </c>
      <c r="J332" s="11">
        <f t="shared" si="69"/>
        <v>2221.9011557200001</v>
      </c>
      <c r="K332" s="11">
        <f t="shared" si="69"/>
        <v>2143.38942167</v>
      </c>
      <c r="L332" s="11">
        <f t="shared" si="69"/>
        <v>2192.2758835200002</v>
      </c>
      <c r="M332" s="11">
        <f t="shared" si="69"/>
        <v>2312.3942326000001</v>
      </c>
      <c r="N332" s="11">
        <f t="shared" si="69"/>
        <v>2331.7637092499999</v>
      </c>
      <c r="O332" s="11">
        <f t="shared" si="69"/>
        <v>2399.7017972799999</v>
      </c>
      <c r="P332" s="11">
        <f t="shared" si="69"/>
        <v>2490.3613732200001</v>
      </c>
      <c r="Q332" s="11">
        <f t="shared" si="69"/>
        <v>2517.2598180999998</v>
      </c>
      <c r="R332" s="11">
        <f t="shared" si="69"/>
        <v>2395.9533395600001</v>
      </c>
      <c r="S332" s="11">
        <f t="shared" si="69"/>
        <v>2429.9409567900002</v>
      </c>
      <c r="T332" s="11">
        <f t="shared" si="68"/>
        <v>2189.3887433700002</v>
      </c>
      <c r="U332" s="12" cm="1">
        <f t="array" ref="U332">quota_mese*SUMPRODUCT(1/C332:T332)</f>
        <v>66.218115292484839</v>
      </c>
      <c r="V332" s="13">
        <f t="shared" si="75"/>
        <v>144977.19622854318</v>
      </c>
      <c r="W332" s="14">
        <f t="shared" si="71"/>
        <v>-3.348535847637879E-2</v>
      </c>
      <c r="X332" s="13">
        <f t="shared" si="72"/>
        <v>155901.88193508729</v>
      </c>
      <c r="Y332" s="14">
        <f t="shared" si="73"/>
        <v>3.9345879567248554E-2</v>
      </c>
      <c r="Z332" s="6" t="str">
        <f t="shared" si="74"/>
        <v>Il PAC NON conviene</v>
      </c>
    </row>
    <row r="333" spans="1:26" x14ac:dyDescent="0.25">
      <c r="A333" s="7">
        <v>42978</v>
      </c>
      <c r="B333" s="8">
        <v>2090.1901871599998</v>
      </c>
      <c r="C333" s="11">
        <f t="shared" si="70"/>
        <v>2090.1901871599998</v>
      </c>
      <c r="D333" s="11">
        <f t="shared" si="69"/>
        <v>2133.9658821899998</v>
      </c>
      <c r="E333" s="11">
        <f t="shared" si="69"/>
        <v>2212.8029024299999</v>
      </c>
      <c r="F333" s="11">
        <f t="shared" si="69"/>
        <v>2234.4333613700001</v>
      </c>
      <c r="G333" s="11">
        <f t="shared" si="69"/>
        <v>2229.3088575400002</v>
      </c>
      <c r="H333" s="11">
        <f t="shared" si="69"/>
        <v>2266.8459986799999</v>
      </c>
      <c r="I333" s="11">
        <f t="shared" si="69"/>
        <v>2221.9011557200001</v>
      </c>
      <c r="J333" s="11">
        <f t="shared" si="69"/>
        <v>2143.38942167</v>
      </c>
      <c r="K333" s="11">
        <f t="shared" si="69"/>
        <v>2192.2758835200002</v>
      </c>
      <c r="L333" s="11">
        <f t="shared" si="69"/>
        <v>2312.3942326000001</v>
      </c>
      <c r="M333" s="11">
        <f t="shared" si="69"/>
        <v>2331.7637092499999</v>
      </c>
      <c r="N333" s="11">
        <f t="shared" si="69"/>
        <v>2399.7017972799999</v>
      </c>
      <c r="O333" s="11">
        <f t="shared" si="69"/>
        <v>2490.3613732200001</v>
      </c>
      <c r="P333" s="11">
        <f t="shared" si="69"/>
        <v>2517.2598180999998</v>
      </c>
      <c r="Q333" s="11">
        <f t="shared" si="69"/>
        <v>2395.9533395600001</v>
      </c>
      <c r="R333" s="11">
        <f t="shared" si="69"/>
        <v>2429.9409567900002</v>
      </c>
      <c r="S333" s="11">
        <f t="shared" si="69"/>
        <v>2189.3887433700002</v>
      </c>
      <c r="T333" s="11">
        <f t="shared" si="68"/>
        <v>2353.8475848200001</v>
      </c>
      <c r="U333" s="12" cm="1">
        <f t="array" ref="U333">quota_mese*SUMPRODUCT(1/C333:T333)</f>
        <v>65.802420985570819</v>
      </c>
      <c r="V333" s="13">
        <f t="shared" si="75"/>
        <v>154888.86971219475</v>
      </c>
      <c r="W333" s="14">
        <f t="shared" si="71"/>
        <v>3.2592464747964955E-2</v>
      </c>
      <c r="X333" s="13">
        <f t="shared" si="72"/>
        <v>168921.0579458015</v>
      </c>
      <c r="Y333" s="14">
        <f t="shared" si="73"/>
        <v>0.12614038630534341</v>
      </c>
      <c r="Z333" s="6" t="str">
        <f t="shared" si="74"/>
        <v>Il PAC NON conviene</v>
      </c>
    </row>
    <row r="334" spans="1:26" x14ac:dyDescent="0.25">
      <c r="A334" s="7">
        <v>43008</v>
      </c>
      <c r="B334" s="8">
        <v>2133.9658821899998</v>
      </c>
      <c r="C334" s="11">
        <f t="shared" si="70"/>
        <v>2133.9658821899998</v>
      </c>
      <c r="D334" s="11">
        <f t="shared" si="69"/>
        <v>2212.8029024299999</v>
      </c>
      <c r="E334" s="11">
        <f t="shared" si="69"/>
        <v>2234.4333613700001</v>
      </c>
      <c r="F334" s="11">
        <f t="shared" si="69"/>
        <v>2229.3088575400002</v>
      </c>
      <c r="G334" s="11">
        <f t="shared" si="69"/>
        <v>2266.8459986799999</v>
      </c>
      <c r="H334" s="11">
        <f t="shared" si="69"/>
        <v>2221.9011557200001</v>
      </c>
      <c r="I334" s="11">
        <f t="shared" si="69"/>
        <v>2143.38942167</v>
      </c>
      <c r="J334" s="11">
        <f t="shared" si="69"/>
        <v>2192.2758835200002</v>
      </c>
      <c r="K334" s="11">
        <f t="shared" si="69"/>
        <v>2312.3942326000001</v>
      </c>
      <c r="L334" s="11">
        <f t="shared" si="69"/>
        <v>2331.7637092499999</v>
      </c>
      <c r="M334" s="11">
        <f t="shared" si="69"/>
        <v>2399.7017972799999</v>
      </c>
      <c r="N334" s="11">
        <f t="shared" si="69"/>
        <v>2490.3613732200001</v>
      </c>
      <c r="O334" s="11">
        <f t="shared" si="69"/>
        <v>2517.2598180999998</v>
      </c>
      <c r="P334" s="11">
        <f t="shared" si="69"/>
        <v>2395.9533395600001</v>
      </c>
      <c r="Q334" s="11">
        <f t="shared" si="69"/>
        <v>2429.9409567900002</v>
      </c>
      <c r="R334" s="11">
        <f t="shared" si="69"/>
        <v>2189.3887433700002</v>
      </c>
      <c r="S334" s="11">
        <f t="shared" si="69"/>
        <v>2353.8475848200001</v>
      </c>
      <c r="T334" s="11">
        <f t="shared" si="68"/>
        <v>2439.1117644199999</v>
      </c>
      <c r="U334" s="12" cm="1">
        <f t="array" ref="U334">quota_mese*SUMPRODUCT(1/C334:T334)</f>
        <v>65.232087231100607</v>
      </c>
      <c r="V334" s="13">
        <f t="shared" si="75"/>
        <v>159108.35138304916</v>
      </c>
      <c r="W334" s="14">
        <f t="shared" si="71"/>
        <v>6.0722342553661157E-2</v>
      </c>
      <c r="X334" s="13">
        <f t="shared" si="72"/>
        <v>171449.20999745611</v>
      </c>
      <c r="Y334" s="14">
        <f t="shared" si="73"/>
        <v>0.14299473331637413</v>
      </c>
      <c r="Z334" s="6" t="str">
        <f t="shared" si="74"/>
        <v>Il PAC NON conviene</v>
      </c>
    </row>
    <row r="335" spans="1:26" x14ac:dyDescent="0.25">
      <c r="A335" s="7">
        <v>43039</v>
      </c>
      <c r="B335" s="8">
        <v>2212.8029024299999</v>
      </c>
      <c r="C335" s="11">
        <f t="shared" si="70"/>
        <v>2212.8029024299999</v>
      </c>
      <c r="D335" s="11">
        <f t="shared" si="69"/>
        <v>2234.4333613700001</v>
      </c>
      <c r="E335" s="11">
        <f t="shared" si="69"/>
        <v>2229.3088575400002</v>
      </c>
      <c r="F335" s="11">
        <f t="shared" si="69"/>
        <v>2266.8459986799999</v>
      </c>
      <c r="G335" s="11">
        <f t="shared" si="69"/>
        <v>2221.9011557200001</v>
      </c>
      <c r="H335" s="11">
        <f t="shared" si="69"/>
        <v>2143.38942167</v>
      </c>
      <c r="I335" s="11">
        <f t="shared" si="69"/>
        <v>2192.2758835200002</v>
      </c>
      <c r="J335" s="11">
        <f t="shared" si="69"/>
        <v>2312.3942326000001</v>
      </c>
      <c r="K335" s="11">
        <f t="shared" si="69"/>
        <v>2331.7637092499999</v>
      </c>
      <c r="L335" s="11">
        <f t="shared" si="69"/>
        <v>2399.7017972799999</v>
      </c>
      <c r="M335" s="11">
        <f t="shared" si="69"/>
        <v>2490.3613732200001</v>
      </c>
      <c r="N335" s="11">
        <f t="shared" si="69"/>
        <v>2517.2598180999998</v>
      </c>
      <c r="O335" s="11">
        <f t="shared" si="69"/>
        <v>2395.9533395600001</v>
      </c>
      <c r="P335" s="11">
        <f t="shared" si="69"/>
        <v>2429.9409567900002</v>
      </c>
      <c r="Q335" s="11">
        <f t="shared" si="69"/>
        <v>2189.3887433700002</v>
      </c>
      <c r="R335" s="11">
        <f t="shared" si="69"/>
        <v>2353.8475848200001</v>
      </c>
      <c r="S335" s="11">
        <f t="shared" si="69"/>
        <v>2439.1117644199999</v>
      </c>
      <c r="T335" s="11">
        <f t="shared" si="68"/>
        <v>2522.83036348</v>
      </c>
      <c r="U335" s="12" cm="1">
        <f t="array" ref="U335">quota_mese*SUMPRODUCT(1/C335:T335)</f>
        <v>64.630163439308404</v>
      </c>
      <c r="V335" s="13">
        <f t="shared" si="75"/>
        <v>163050.93872136224</v>
      </c>
      <c r="W335" s="14">
        <f t="shared" si="71"/>
        <v>8.7006258142414916E-2</v>
      </c>
      <c r="X335" s="13">
        <f t="shared" si="72"/>
        <v>171015.93373112052</v>
      </c>
      <c r="Y335" s="14">
        <f t="shared" si="73"/>
        <v>0.14010622487413671</v>
      </c>
      <c r="Z335" s="6" t="str">
        <f t="shared" si="74"/>
        <v>Il PAC NON conviene</v>
      </c>
    </row>
    <row r="336" spans="1:26" x14ac:dyDescent="0.25">
      <c r="A336" s="7">
        <v>43069</v>
      </c>
      <c r="B336" s="8">
        <v>2234.4333613700001</v>
      </c>
      <c r="C336" s="11">
        <f t="shared" si="70"/>
        <v>2234.4333613700001</v>
      </c>
      <c r="D336" s="11">
        <f t="shared" si="69"/>
        <v>2229.3088575400002</v>
      </c>
      <c r="E336" s="11">
        <f t="shared" si="69"/>
        <v>2266.8459986799999</v>
      </c>
      <c r="F336" s="11">
        <f t="shared" si="69"/>
        <v>2221.9011557200001</v>
      </c>
      <c r="G336" s="11">
        <f t="shared" si="69"/>
        <v>2143.38942167</v>
      </c>
      <c r="H336" s="11">
        <f t="shared" si="69"/>
        <v>2192.2758835200002</v>
      </c>
      <c r="I336" s="11">
        <f t="shared" si="69"/>
        <v>2312.3942326000001</v>
      </c>
      <c r="J336" s="11">
        <f t="shared" si="69"/>
        <v>2331.7637092499999</v>
      </c>
      <c r="K336" s="11">
        <f t="shared" si="69"/>
        <v>2399.7017972799999</v>
      </c>
      <c r="L336" s="11">
        <f t="shared" si="69"/>
        <v>2490.3613732200001</v>
      </c>
      <c r="M336" s="11">
        <f t="shared" si="69"/>
        <v>2517.2598180999998</v>
      </c>
      <c r="N336" s="11">
        <f t="shared" si="69"/>
        <v>2395.9533395600001</v>
      </c>
      <c r="O336" s="11">
        <f t="shared" si="69"/>
        <v>2429.9409567900002</v>
      </c>
      <c r="P336" s="11">
        <f t="shared" si="69"/>
        <v>2189.3887433700002</v>
      </c>
      <c r="Q336" s="11">
        <f t="shared" si="69"/>
        <v>2353.8475848200001</v>
      </c>
      <c r="R336" s="11">
        <f t="shared" si="69"/>
        <v>2439.1117644199999</v>
      </c>
      <c r="S336" s="11">
        <f t="shared" ref="S336:T351" si="76">R337</f>
        <v>2522.83036348</v>
      </c>
      <c r="T336" s="11">
        <f t="shared" si="76"/>
        <v>2625.98510437</v>
      </c>
      <c r="U336" s="12" cm="1">
        <f t="array" ref="U336">quota_mese*SUMPRODUCT(1/C336:T336)</f>
        <v>64.037612939146229</v>
      </c>
      <c r="V336" s="13">
        <f t="shared" si="75"/>
        <v>168161.81769760957</v>
      </c>
      <c r="W336" s="14">
        <f t="shared" si="71"/>
        <v>0.12107878465073041</v>
      </c>
      <c r="X336" s="13">
        <f t="shared" si="72"/>
        <v>176285.30457224697</v>
      </c>
      <c r="Y336" s="14">
        <f t="shared" si="73"/>
        <v>0.17523536381497973</v>
      </c>
      <c r="Z336" s="6" t="str">
        <f t="shared" si="74"/>
        <v>Il PAC NON conviene</v>
      </c>
    </row>
    <row r="337" spans="1:26" x14ac:dyDescent="0.25">
      <c r="A337" s="7">
        <v>43100</v>
      </c>
      <c r="B337" s="8">
        <v>2229.3088575400002</v>
      </c>
      <c r="C337" s="11">
        <f t="shared" si="70"/>
        <v>2229.3088575400002</v>
      </c>
      <c r="D337" s="11">
        <f t="shared" ref="D337:S352" si="77">C338</f>
        <v>2266.8459986799999</v>
      </c>
      <c r="E337" s="11">
        <f t="shared" si="77"/>
        <v>2221.9011557200001</v>
      </c>
      <c r="F337" s="11">
        <f t="shared" si="77"/>
        <v>2143.38942167</v>
      </c>
      <c r="G337" s="11">
        <f t="shared" si="77"/>
        <v>2192.2758835200002</v>
      </c>
      <c r="H337" s="11">
        <f t="shared" si="77"/>
        <v>2312.3942326000001</v>
      </c>
      <c r="I337" s="11">
        <f t="shared" si="77"/>
        <v>2331.7637092499999</v>
      </c>
      <c r="J337" s="11">
        <f t="shared" si="77"/>
        <v>2399.7017972799999</v>
      </c>
      <c r="K337" s="11">
        <f t="shared" si="77"/>
        <v>2490.3613732200001</v>
      </c>
      <c r="L337" s="11">
        <f t="shared" si="77"/>
        <v>2517.2598180999998</v>
      </c>
      <c r="M337" s="11">
        <f t="shared" si="77"/>
        <v>2395.9533395600001</v>
      </c>
      <c r="N337" s="11">
        <f t="shared" si="77"/>
        <v>2429.9409567900002</v>
      </c>
      <c r="O337" s="11">
        <f t="shared" si="77"/>
        <v>2189.3887433700002</v>
      </c>
      <c r="P337" s="11">
        <f t="shared" si="77"/>
        <v>2353.8475848200001</v>
      </c>
      <c r="Q337" s="11">
        <f t="shared" si="77"/>
        <v>2439.1117644199999</v>
      </c>
      <c r="R337" s="11">
        <f t="shared" si="77"/>
        <v>2522.83036348</v>
      </c>
      <c r="S337" s="11">
        <f t="shared" si="77"/>
        <v>2625.98510437</v>
      </c>
      <c r="T337" s="11">
        <f t="shared" si="76"/>
        <v>2467.9939608599998</v>
      </c>
      <c r="U337" s="12" cm="1">
        <f t="array" ref="U337">quota_mese*SUMPRODUCT(1/C337:T337)</f>
        <v>63.684668100252523</v>
      </c>
      <c r="V337" s="13">
        <f t="shared" si="75"/>
        <v>157173.3762707967</v>
      </c>
      <c r="W337" s="14">
        <f t="shared" si="71"/>
        <v>4.7822508471977887E-2</v>
      </c>
      <c r="X337" s="13">
        <f t="shared" si="72"/>
        <v>166060.0292673253</v>
      </c>
      <c r="Y337" s="14">
        <f t="shared" si="73"/>
        <v>0.10706686178216862</v>
      </c>
      <c r="Z337" s="6" t="str">
        <f t="shared" si="74"/>
        <v>Il PAC NON conviene</v>
      </c>
    </row>
    <row r="338" spans="1:26" x14ac:dyDescent="0.25">
      <c r="A338" s="7">
        <v>43131</v>
      </c>
      <c r="B338" s="8">
        <v>2266.8459986799999</v>
      </c>
      <c r="C338" s="11">
        <f t="shared" si="70"/>
        <v>2266.8459986799999</v>
      </c>
      <c r="D338" s="11">
        <f t="shared" si="77"/>
        <v>2221.9011557200001</v>
      </c>
      <c r="E338" s="11">
        <f t="shared" si="77"/>
        <v>2143.38942167</v>
      </c>
      <c r="F338" s="11">
        <f t="shared" si="77"/>
        <v>2192.2758835200002</v>
      </c>
      <c r="G338" s="11">
        <f t="shared" si="77"/>
        <v>2312.3942326000001</v>
      </c>
      <c r="H338" s="11">
        <f t="shared" si="77"/>
        <v>2331.7637092499999</v>
      </c>
      <c r="I338" s="11">
        <f t="shared" si="77"/>
        <v>2399.7017972799999</v>
      </c>
      <c r="J338" s="11">
        <f t="shared" si="77"/>
        <v>2490.3613732200001</v>
      </c>
      <c r="K338" s="11">
        <f t="shared" si="77"/>
        <v>2517.2598180999998</v>
      </c>
      <c r="L338" s="11">
        <f t="shared" si="77"/>
        <v>2395.9533395600001</v>
      </c>
      <c r="M338" s="11">
        <f t="shared" si="77"/>
        <v>2429.9409567900002</v>
      </c>
      <c r="N338" s="11">
        <f t="shared" si="77"/>
        <v>2189.3887433700002</v>
      </c>
      <c r="O338" s="11">
        <f t="shared" si="77"/>
        <v>2353.8475848200001</v>
      </c>
      <c r="P338" s="11">
        <f t="shared" si="77"/>
        <v>2439.1117644199999</v>
      </c>
      <c r="Q338" s="11">
        <f t="shared" si="77"/>
        <v>2522.83036348</v>
      </c>
      <c r="R338" s="11">
        <f t="shared" si="77"/>
        <v>2625.98510437</v>
      </c>
      <c r="S338" s="11">
        <f t="shared" si="77"/>
        <v>2467.9939608599998</v>
      </c>
      <c r="T338" s="11">
        <f t="shared" si="76"/>
        <v>2585.0263645199998</v>
      </c>
      <c r="U338" s="12" cm="1">
        <f t="array" ref="U338">quota_mese*SUMPRODUCT(1/C338:T338)</f>
        <v>63.17028253186232</v>
      </c>
      <c r="V338" s="13">
        <f t="shared" si="75"/>
        <v>163296.8457990413</v>
      </c>
      <c r="W338" s="14">
        <f t="shared" si="71"/>
        <v>8.8645638660275416E-2</v>
      </c>
      <c r="X338" s="13">
        <f t="shared" si="72"/>
        <v>171054.38786039801</v>
      </c>
      <c r="Y338" s="14">
        <f t="shared" si="73"/>
        <v>0.1403625857359867</v>
      </c>
      <c r="Z338" s="6" t="str">
        <f t="shared" si="74"/>
        <v>Il PAC NON conviene</v>
      </c>
    </row>
    <row r="339" spans="1:26" x14ac:dyDescent="0.25">
      <c r="A339" s="7">
        <v>43159</v>
      </c>
      <c r="B339" s="8">
        <v>2221.9011557200001</v>
      </c>
      <c r="C339" s="11">
        <f t="shared" si="70"/>
        <v>2221.9011557200001</v>
      </c>
      <c r="D339" s="11">
        <f t="shared" si="77"/>
        <v>2143.38942167</v>
      </c>
      <c r="E339" s="11">
        <f t="shared" si="77"/>
        <v>2192.2758835200002</v>
      </c>
      <c r="F339" s="11">
        <f t="shared" si="77"/>
        <v>2312.3942326000001</v>
      </c>
      <c r="G339" s="11">
        <f t="shared" si="77"/>
        <v>2331.7637092499999</v>
      </c>
      <c r="H339" s="11">
        <f t="shared" si="77"/>
        <v>2399.7017972799999</v>
      </c>
      <c r="I339" s="11">
        <f t="shared" si="77"/>
        <v>2490.3613732200001</v>
      </c>
      <c r="J339" s="11">
        <f t="shared" si="77"/>
        <v>2517.2598180999998</v>
      </c>
      <c r="K339" s="11">
        <f t="shared" si="77"/>
        <v>2395.9533395600001</v>
      </c>
      <c r="L339" s="11">
        <f t="shared" si="77"/>
        <v>2429.9409567900002</v>
      </c>
      <c r="M339" s="11">
        <f t="shared" si="77"/>
        <v>2189.3887433700002</v>
      </c>
      <c r="N339" s="11">
        <f t="shared" si="77"/>
        <v>2353.8475848200001</v>
      </c>
      <c r="O339" s="11">
        <f t="shared" si="77"/>
        <v>2439.1117644199999</v>
      </c>
      <c r="P339" s="11">
        <f t="shared" si="77"/>
        <v>2522.83036348</v>
      </c>
      <c r="Q339" s="11">
        <f t="shared" si="77"/>
        <v>2625.98510437</v>
      </c>
      <c r="R339" s="11">
        <f t="shared" si="77"/>
        <v>2467.9939608599998</v>
      </c>
      <c r="S339" s="11">
        <f t="shared" si="77"/>
        <v>2585.0263645199998</v>
      </c>
      <c r="T339" s="11">
        <f t="shared" si="76"/>
        <v>2672.7467404899999</v>
      </c>
      <c r="U339" s="12" cm="1">
        <f t="array" ref="U339">quota_mese*SUMPRODUCT(1/C339:T339)</f>
        <v>62.611993914104453</v>
      </c>
      <c r="V339" s="13">
        <f t="shared" si="75"/>
        <v>167346.00264950239</v>
      </c>
      <c r="W339" s="14">
        <f t="shared" si="71"/>
        <v>0.11564001766334919</v>
      </c>
      <c r="X339" s="13">
        <f t="shared" si="72"/>
        <v>180436.47443154856</v>
      </c>
      <c r="Y339" s="14">
        <f t="shared" si="73"/>
        <v>0.20290982954365711</v>
      </c>
      <c r="Z339" s="6" t="str">
        <f t="shared" si="74"/>
        <v>Il PAC NON conviene</v>
      </c>
    </row>
    <row r="340" spans="1:26" x14ac:dyDescent="0.25">
      <c r="A340" s="7">
        <v>43190</v>
      </c>
      <c r="B340" s="8">
        <v>2143.38942167</v>
      </c>
      <c r="C340" s="11">
        <f t="shared" si="70"/>
        <v>2143.38942167</v>
      </c>
      <c r="D340" s="11">
        <f t="shared" si="77"/>
        <v>2192.2758835200002</v>
      </c>
      <c r="E340" s="11">
        <f t="shared" si="77"/>
        <v>2312.3942326000001</v>
      </c>
      <c r="F340" s="11">
        <f t="shared" si="77"/>
        <v>2331.7637092499999</v>
      </c>
      <c r="G340" s="11">
        <f t="shared" si="77"/>
        <v>2399.7017972799999</v>
      </c>
      <c r="H340" s="11">
        <f t="shared" si="77"/>
        <v>2490.3613732200001</v>
      </c>
      <c r="I340" s="11">
        <f t="shared" si="77"/>
        <v>2517.2598180999998</v>
      </c>
      <c r="J340" s="11">
        <f t="shared" si="77"/>
        <v>2395.9533395600001</v>
      </c>
      <c r="K340" s="11">
        <f t="shared" si="77"/>
        <v>2429.9409567900002</v>
      </c>
      <c r="L340" s="11">
        <f t="shared" si="77"/>
        <v>2189.3887433700002</v>
      </c>
      <c r="M340" s="11">
        <f t="shared" si="77"/>
        <v>2353.8475848200001</v>
      </c>
      <c r="N340" s="11">
        <f t="shared" si="77"/>
        <v>2439.1117644199999</v>
      </c>
      <c r="O340" s="11">
        <f t="shared" si="77"/>
        <v>2522.83036348</v>
      </c>
      <c r="P340" s="11">
        <f t="shared" si="77"/>
        <v>2625.98510437</v>
      </c>
      <c r="Q340" s="11">
        <f t="shared" si="77"/>
        <v>2467.9939608599998</v>
      </c>
      <c r="R340" s="11">
        <f t="shared" si="77"/>
        <v>2585.0263645199998</v>
      </c>
      <c r="S340" s="11">
        <f t="shared" si="77"/>
        <v>2672.7467404899999</v>
      </c>
      <c r="T340" s="11">
        <f t="shared" si="76"/>
        <v>2651.7397320099999</v>
      </c>
      <c r="U340" s="12" cm="1">
        <f t="array" ref="U340">quota_mese*SUMPRODUCT(1/C340:T340)</f>
        <v>62.004043004857742</v>
      </c>
      <c r="V340" s="13">
        <f t="shared" si="75"/>
        <v>164418.58438123798</v>
      </c>
      <c r="W340" s="14">
        <f t="shared" si="71"/>
        <v>9.6123895874919763E-2</v>
      </c>
      <c r="X340" s="13">
        <f t="shared" si="72"/>
        <v>185575.68483826358</v>
      </c>
      <c r="Y340" s="14">
        <f t="shared" si="73"/>
        <v>0.23717123225509051</v>
      </c>
      <c r="Z340" s="6" t="str">
        <f t="shared" si="74"/>
        <v>Il PAC NON conviene</v>
      </c>
    </row>
    <row r="341" spans="1:26" x14ac:dyDescent="0.25">
      <c r="A341" s="7">
        <v>43220</v>
      </c>
      <c r="B341" s="8">
        <v>2192.2758835200002</v>
      </c>
      <c r="C341" s="11">
        <f t="shared" si="70"/>
        <v>2192.2758835200002</v>
      </c>
      <c r="D341" s="11">
        <f t="shared" si="77"/>
        <v>2312.3942326000001</v>
      </c>
      <c r="E341" s="11">
        <f t="shared" si="77"/>
        <v>2331.7637092499999</v>
      </c>
      <c r="F341" s="11">
        <f t="shared" si="77"/>
        <v>2399.7017972799999</v>
      </c>
      <c r="G341" s="11">
        <f t="shared" si="77"/>
        <v>2490.3613732200001</v>
      </c>
      <c r="H341" s="11">
        <f t="shared" si="77"/>
        <v>2517.2598180999998</v>
      </c>
      <c r="I341" s="11">
        <f t="shared" si="77"/>
        <v>2395.9533395600001</v>
      </c>
      <c r="J341" s="11">
        <f t="shared" si="77"/>
        <v>2429.9409567900002</v>
      </c>
      <c r="K341" s="11">
        <f t="shared" si="77"/>
        <v>2189.3887433700002</v>
      </c>
      <c r="L341" s="11">
        <f t="shared" si="77"/>
        <v>2353.8475848200001</v>
      </c>
      <c r="M341" s="11">
        <f t="shared" si="77"/>
        <v>2439.1117644199999</v>
      </c>
      <c r="N341" s="11">
        <f t="shared" si="77"/>
        <v>2522.83036348</v>
      </c>
      <c r="O341" s="11">
        <f t="shared" si="77"/>
        <v>2625.98510437</v>
      </c>
      <c r="P341" s="11">
        <f t="shared" si="77"/>
        <v>2467.9939608599998</v>
      </c>
      <c r="Q341" s="11">
        <f t="shared" si="77"/>
        <v>2585.0263645199998</v>
      </c>
      <c r="R341" s="11">
        <f t="shared" si="77"/>
        <v>2672.7467404899999</v>
      </c>
      <c r="S341" s="11">
        <f t="shared" si="77"/>
        <v>2651.7397320099999</v>
      </c>
      <c r="T341" s="11">
        <f t="shared" si="76"/>
        <v>2733.7129242000001</v>
      </c>
      <c r="U341" s="12" cm="1">
        <f t="array" ref="U341">quota_mese*SUMPRODUCT(1/C341:T341)</f>
        <v>61.164477011653588</v>
      </c>
      <c r="V341" s="13">
        <f t="shared" si="75"/>
        <v>167206.12130869122</v>
      </c>
      <c r="W341" s="14">
        <f t="shared" si="71"/>
        <v>0.11470747539127468</v>
      </c>
      <c r="X341" s="13">
        <f t="shared" si="72"/>
        <v>187046.22977086133</v>
      </c>
      <c r="Y341" s="14">
        <f t="shared" si="73"/>
        <v>0.24697486513907552</v>
      </c>
      <c r="Z341" s="6" t="str">
        <f t="shared" si="74"/>
        <v>Il PAC NON conviene</v>
      </c>
    </row>
    <row r="342" spans="1:26" x14ac:dyDescent="0.25">
      <c r="A342" s="7">
        <v>43251</v>
      </c>
      <c r="B342" s="8">
        <v>2312.3942326000001</v>
      </c>
      <c r="C342" s="11">
        <f t="shared" si="70"/>
        <v>2312.3942326000001</v>
      </c>
      <c r="D342" s="11">
        <f t="shared" si="77"/>
        <v>2331.7637092499999</v>
      </c>
      <c r="E342" s="11">
        <f t="shared" si="77"/>
        <v>2399.7017972799999</v>
      </c>
      <c r="F342" s="11">
        <f t="shared" si="77"/>
        <v>2490.3613732200001</v>
      </c>
      <c r="G342" s="11">
        <f t="shared" si="77"/>
        <v>2517.2598180999998</v>
      </c>
      <c r="H342" s="11">
        <f t="shared" si="77"/>
        <v>2395.9533395600001</v>
      </c>
      <c r="I342" s="11">
        <f t="shared" si="77"/>
        <v>2429.9409567900002</v>
      </c>
      <c r="J342" s="11">
        <f t="shared" si="77"/>
        <v>2189.3887433700002</v>
      </c>
      <c r="K342" s="11">
        <f t="shared" si="77"/>
        <v>2353.8475848200001</v>
      </c>
      <c r="L342" s="11">
        <f t="shared" si="77"/>
        <v>2439.1117644199999</v>
      </c>
      <c r="M342" s="11">
        <f t="shared" si="77"/>
        <v>2522.83036348</v>
      </c>
      <c r="N342" s="11">
        <f t="shared" si="77"/>
        <v>2625.98510437</v>
      </c>
      <c r="O342" s="11">
        <f t="shared" si="77"/>
        <v>2467.9939608599998</v>
      </c>
      <c r="P342" s="11">
        <f t="shared" si="77"/>
        <v>2585.0263645199998</v>
      </c>
      <c r="Q342" s="11">
        <f t="shared" si="77"/>
        <v>2672.7467404899999</v>
      </c>
      <c r="R342" s="11">
        <f t="shared" si="77"/>
        <v>2651.7397320099999</v>
      </c>
      <c r="S342" s="11">
        <f t="shared" si="77"/>
        <v>2733.7129242000001</v>
      </c>
      <c r="T342" s="11">
        <f t="shared" si="76"/>
        <v>2723.2921512600001</v>
      </c>
      <c r="U342" s="12" cm="1">
        <f t="array" ref="U342">quota_mese*SUMPRODUCT(1/C342:T342)</f>
        <v>60.423274061658802</v>
      </c>
      <c r="V342" s="13">
        <f t="shared" si="75"/>
        <v>164550.22800554737</v>
      </c>
      <c r="W342" s="14">
        <f t="shared" si="71"/>
        <v>9.700152003698248E-2</v>
      </c>
      <c r="X342" s="13">
        <f t="shared" si="72"/>
        <v>176654.05705051401</v>
      </c>
      <c r="Y342" s="14">
        <f t="shared" si="73"/>
        <v>0.17769371367009335</v>
      </c>
      <c r="Z342" s="6" t="str">
        <f t="shared" si="74"/>
        <v>Il PAC NON conviene</v>
      </c>
    </row>
    <row r="343" spans="1:26" x14ac:dyDescent="0.25">
      <c r="A343" s="7">
        <v>43281</v>
      </c>
      <c r="B343" s="8">
        <v>2331.7637092499999</v>
      </c>
      <c r="C343" s="11">
        <f t="shared" si="70"/>
        <v>2331.7637092499999</v>
      </c>
      <c r="D343" s="11">
        <f t="shared" si="77"/>
        <v>2399.7017972799999</v>
      </c>
      <c r="E343" s="11">
        <f t="shared" si="77"/>
        <v>2490.3613732200001</v>
      </c>
      <c r="F343" s="11">
        <f t="shared" si="77"/>
        <v>2517.2598180999998</v>
      </c>
      <c r="G343" s="11">
        <f t="shared" si="77"/>
        <v>2395.9533395600001</v>
      </c>
      <c r="H343" s="11">
        <f t="shared" si="77"/>
        <v>2429.9409567900002</v>
      </c>
      <c r="I343" s="11">
        <f t="shared" si="77"/>
        <v>2189.3887433700002</v>
      </c>
      <c r="J343" s="11">
        <f t="shared" si="77"/>
        <v>2353.8475848200001</v>
      </c>
      <c r="K343" s="11">
        <f t="shared" si="77"/>
        <v>2439.1117644199999</v>
      </c>
      <c r="L343" s="11">
        <f t="shared" si="77"/>
        <v>2522.83036348</v>
      </c>
      <c r="M343" s="11">
        <f t="shared" si="77"/>
        <v>2625.98510437</v>
      </c>
      <c r="N343" s="11">
        <f t="shared" si="77"/>
        <v>2467.9939608599998</v>
      </c>
      <c r="O343" s="11">
        <f t="shared" si="77"/>
        <v>2585.0263645199998</v>
      </c>
      <c r="P343" s="11">
        <f t="shared" si="77"/>
        <v>2672.7467404899999</v>
      </c>
      <c r="Q343" s="11">
        <f t="shared" si="77"/>
        <v>2651.7397320099999</v>
      </c>
      <c r="R343" s="11">
        <f t="shared" si="77"/>
        <v>2733.7129242000001</v>
      </c>
      <c r="S343" s="11">
        <f t="shared" si="77"/>
        <v>2723.2921512600001</v>
      </c>
      <c r="T343" s="11">
        <f t="shared" si="76"/>
        <v>2860.1165341199999</v>
      </c>
      <c r="U343" s="12" cm="1">
        <f t="array" ref="U343">quota_mese*SUMPRODUCT(1/C343:T343)</f>
        <v>59.733139825826505</v>
      </c>
      <c r="V343" s="13">
        <f t="shared" si="75"/>
        <v>170843.74085074823</v>
      </c>
      <c r="W343" s="14">
        <f t="shared" si="71"/>
        <v>0.13895827233832159</v>
      </c>
      <c r="X343" s="13">
        <f t="shared" si="72"/>
        <v>183988.40260533572</v>
      </c>
      <c r="Y343" s="14">
        <f t="shared" si="73"/>
        <v>0.22658935070223807</v>
      </c>
      <c r="Z343" s="6" t="str">
        <f t="shared" si="74"/>
        <v>Il PAC NON conviene</v>
      </c>
    </row>
    <row r="344" spans="1:26" x14ac:dyDescent="0.25">
      <c r="A344" s="7">
        <v>43312</v>
      </c>
      <c r="B344" s="8">
        <v>2399.7017972799999</v>
      </c>
      <c r="C344" s="11">
        <f t="shared" si="70"/>
        <v>2399.7017972799999</v>
      </c>
      <c r="D344" s="11">
        <f t="shared" si="77"/>
        <v>2490.3613732200001</v>
      </c>
      <c r="E344" s="11">
        <f t="shared" si="77"/>
        <v>2517.2598180999998</v>
      </c>
      <c r="F344" s="11">
        <f t="shared" si="77"/>
        <v>2395.9533395600001</v>
      </c>
      <c r="G344" s="11">
        <f t="shared" si="77"/>
        <v>2429.9409567900002</v>
      </c>
      <c r="H344" s="11">
        <f t="shared" si="77"/>
        <v>2189.3887433700002</v>
      </c>
      <c r="I344" s="11">
        <f t="shared" si="77"/>
        <v>2353.8475848200001</v>
      </c>
      <c r="J344" s="11">
        <f t="shared" si="77"/>
        <v>2439.1117644199999</v>
      </c>
      <c r="K344" s="11">
        <f t="shared" si="77"/>
        <v>2522.83036348</v>
      </c>
      <c r="L344" s="11">
        <f t="shared" si="77"/>
        <v>2625.98510437</v>
      </c>
      <c r="M344" s="11">
        <f t="shared" si="77"/>
        <v>2467.9939608599998</v>
      </c>
      <c r="N344" s="11">
        <f t="shared" si="77"/>
        <v>2585.0263645199998</v>
      </c>
      <c r="O344" s="11">
        <f t="shared" si="77"/>
        <v>2672.7467404899999</v>
      </c>
      <c r="P344" s="11">
        <f t="shared" si="77"/>
        <v>2651.7397320099999</v>
      </c>
      <c r="Q344" s="11">
        <f t="shared" si="77"/>
        <v>2733.7129242000001</v>
      </c>
      <c r="R344" s="11">
        <f t="shared" si="77"/>
        <v>2723.2921512600001</v>
      </c>
      <c r="S344" s="11">
        <f t="shared" si="77"/>
        <v>2860.1165341199999</v>
      </c>
      <c r="T344" s="11">
        <f t="shared" si="76"/>
        <v>2875.89464133</v>
      </c>
      <c r="U344" s="12" cm="1">
        <f t="array" ref="U344">quota_mese*SUMPRODUCT(1/C344:T344)</f>
        <v>59.05695618671556</v>
      </c>
      <c r="V344" s="13">
        <f t="shared" si="75"/>
        <v>169841.58383063588</v>
      </c>
      <c r="W344" s="14">
        <f t="shared" si="71"/>
        <v>0.1322772255375726</v>
      </c>
      <c r="X344" s="13">
        <f t="shared" si="72"/>
        <v>179765.7511814438</v>
      </c>
      <c r="Y344" s="14">
        <f t="shared" si="73"/>
        <v>0.19843834120962534</v>
      </c>
      <c r="Z344" s="6" t="str">
        <f t="shared" si="74"/>
        <v>Il PAC NON conviene</v>
      </c>
    </row>
    <row r="345" spans="1:26" x14ac:dyDescent="0.25">
      <c r="A345" s="7">
        <v>43343</v>
      </c>
      <c r="B345" s="8">
        <v>2490.3613732200001</v>
      </c>
      <c r="C345" s="11">
        <f t="shared" si="70"/>
        <v>2490.3613732200001</v>
      </c>
      <c r="D345" s="11">
        <f t="shared" si="77"/>
        <v>2517.2598180999998</v>
      </c>
      <c r="E345" s="11">
        <f t="shared" si="77"/>
        <v>2395.9533395600001</v>
      </c>
      <c r="F345" s="11">
        <f t="shared" si="77"/>
        <v>2429.9409567900002</v>
      </c>
      <c r="G345" s="11">
        <f t="shared" si="77"/>
        <v>2189.3887433700002</v>
      </c>
      <c r="H345" s="11">
        <f t="shared" si="77"/>
        <v>2353.8475848200001</v>
      </c>
      <c r="I345" s="11">
        <f t="shared" si="77"/>
        <v>2439.1117644199999</v>
      </c>
      <c r="J345" s="11">
        <f t="shared" si="77"/>
        <v>2522.83036348</v>
      </c>
      <c r="K345" s="11">
        <f t="shared" si="77"/>
        <v>2625.98510437</v>
      </c>
      <c r="L345" s="11">
        <f t="shared" si="77"/>
        <v>2467.9939608599998</v>
      </c>
      <c r="M345" s="11">
        <f t="shared" si="77"/>
        <v>2585.0263645199998</v>
      </c>
      <c r="N345" s="11">
        <f t="shared" si="77"/>
        <v>2672.7467404899999</v>
      </c>
      <c r="O345" s="11">
        <f t="shared" si="77"/>
        <v>2651.7397320099999</v>
      </c>
      <c r="P345" s="11">
        <f t="shared" si="77"/>
        <v>2733.7129242000001</v>
      </c>
      <c r="Q345" s="11">
        <f t="shared" si="77"/>
        <v>2723.2921512600001</v>
      </c>
      <c r="R345" s="11">
        <f t="shared" si="77"/>
        <v>2860.1165341199999</v>
      </c>
      <c r="S345" s="11">
        <f t="shared" si="77"/>
        <v>2875.89464133</v>
      </c>
      <c r="T345" s="11">
        <f t="shared" si="76"/>
        <v>2918.49441342</v>
      </c>
      <c r="U345" s="12" cm="1">
        <f t="array" ref="U345">quota_mese*SUMPRODUCT(1/C345:T345)</f>
        <v>58.439656015969689</v>
      </c>
      <c r="V345" s="13">
        <f t="shared" si="75"/>
        <v>170555.80960479402</v>
      </c>
      <c r="W345" s="14">
        <f t="shared" si="71"/>
        <v>0.13703873069862671</v>
      </c>
      <c r="X345" s="13">
        <f t="shared" si="72"/>
        <v>175787.40447895904</v>
      </c>
      <c r="Y345" s="14">
        <f t="shared" si="73"/>
        <v>0.17191602985972687</v>
      </c>
      <c r="Z345" s="6" t="str">
        <f t="shared" si="74"/>
        <v>Il PAC NON conviene</v>
      </c>
    </row>
    <row r="346" spans="1:26" x14ac:dyDescent="0.25">
      <c r="A346" s="7">
        <v>43373</v>
      </c>
      <c r="B346" s="8">
        <v>2517.2598180999998</v>
      </c>
      <c r="C346" s="11">
        <f t="shared" si="70"/>
        <v>2517.2598180999998</v>
      </c>
      <c r="D346" s="11">
        <f t="shared" si="77"/>
        <v>2395.9533395600001</v>
      </c>
      <c r="E346" s="11">
        <f t="shared" si="77"/>
        <v>2429.9409567900002</v>
      </c>
      <c r="F346" s="11">
        <f t="shared" si="77"/>
        <v>2189.3887433700002</v>
      </c>
      <c r="G346" s="11">
        <f t="shared" si="77"/>
        <v>2353.8475848200001</v>
      </c>
      <c r="H346" s="11">
        <f t="shared" si="77"/>
        <v>2439.1117644199999</v>
      </c>
      <c r="I346" s="11">
        <f t="shared" si="77"/>
        <v>2522.83036348</v>
      </c>
      <c r="J346" s="11">
        <f t="shared" si="77"/>
        <v>2625.98510437</v>
      </c>
      <c r="K346" s="11">
        <f t="shared" si="77"/>
        <v>2467.9939608599998</v>
      </c>
      <c r="L346" s="11">
        <f t="shared" si="77"/>
        <v>2585.0263645199998</v>
      </c>
      <c r="M346" s="11">
        <f t="shared" si="77"/>
        <v>2672.7467404899999</v>
      </c>
      <c r="N346" s="11">
        <f t="shared" si="77"/>
        <v>2651.7397320099999</v>
      </c>
      <c r="O346" s="11">
        <f t="shared" si="77"/>
        <v>2733.7129242000001</v>
      </c>
      <c r="P346" s="11">
        <f t="shared" si="77"/>
        <v>2723.2921512600001</v>
      </c>
      <c r="Q346" s="11">
        <f t="shared" si="77"/>
        <v>2860.1165341199999</v>
      </c>
      <c r="R346" s="11">
        <f t="shared" si="77"/>
        <v>2875.89464133</v>
      </c>
      <c r="S346" s="11">
        <f t="shared" si="77"/>
        <v>2918.49441342</v>
      </c>
      <c r="T346" s="11">
        <f t="shared" si="76"/>
        <v>2691.2817495200002</v>
      </c>
      <c r="U346" s="12" cm="1">
        <f t="array" ref="U346">quota_mese*SUMPRODUCT(1/C346:T346)</f>
        <v>58.189839470273576</v>
      </c>
      <c r="V346" s="13">
        <f t="shared" si="75"/>
        <v>156605.25297384584</v>
      </c>
      <c r="W346" s="14">
        <f t="shared" si="71"/>
        <v>4.4035019825638955E-2</v>
      </c>
      <c r="X346" s="13">
        <f t="shared" si="72"/>
        <v>160369.72406475805</v>
      </c>
      <c r="Y346" s="14">
        <f t="shared" si="73"/>
        <v>6.9131493765053564E-2</v>
      </c>
      <c r="Z346" s="6" t="str">
        <f t="shared" si="74"/>
        <v>In Linea</v>
      </c>
    </row>
    <row r="347" spans="1:26" x14ac:dyDescent="0.25">
      <c r="A347" s="7">
        <v>43404</v>
      </c>
      <c r="B347" s="8">
        <v>2395.9533395600001</v>
      </c>
      <c r="C347" s="11">
        <f t="shared" si="70"/>
        <v>2395.9533395600001</v>
      </c>
      <c r="D347" s="11">
        <f t="shared" si="77"/>
        <v>2429.9409567900002</v>
      </c>
      <c r="E347" s="11">
        <f t="shared" si="77"/>
        <v>2189.3887433700002</v>
      </c>
      <c r="F347" s="11">
        <f t="shared" si="77"/>
        <v>2353.8475848200001</v>
      </c>
      <c r="G347" s="11">
        <f t="shared" si="77"/>
        <v>2439.1117644199999</v>
      </c>
      <c r="H347" s="11">
        <f t="shared" si="77"/>
        <v>2522.83036348</v>
      </c>
      <c r="I347" s="11">
        <f t="shared" si="77"/>
        <v>2625.98510437</v>
      </c>
      <c r="J347" s="11">
        <f t="shared" si="77"/>
        <v>2467.9939608599998</v>
      </c>
      <c r="K347" s="11">
        <f t="shared" si="77"/>
        <v>2585.0263645199998</v>
      </c>
      <c r="L347" s="11">
        <f t="shared" si="77"/>
        <v>2672.7467404899999</v>
      </c>
      <c r="M347" s="11">
        <f t="shared" si="77"/>
        <v>2651.7397320099999</v>
      </c>
      <c r="N347" s="11">
        <f t="shared" si="77"/>
        <v>2733.7129242000001</v>
      </c>
      <c r="O347" s="11">
        <f t="shared" si="77"/>
        <v>2723.2921512600001</v>
      </c>
      <c r="P347" s="11">
        <f t="shared" si="77"/>
        <v>2860.1165341199999</v>
      </c>
      <c r="Q347" s="11">
        <f t="shared" si="77"/>
        <v>2875.89464133</v>
      </c>
      <c r="R347" s="11">
        <f t="shared" si="77"/>
        <v>2918.49441342</v>
      </c>
      <c r="S347" s="11">
        <f t="shared" si="77"/>
        <v>2691.2817495200002</v>
      </c>
      <c r="T347" s="11">
        <f t="shared" si="76"/>
        <v>2359.06361595</v>
      </c>
      <c r="U347" s="12" cm="1">
        <f t="array" ref="U347">quota_mese*SUMPRODUCT(1/C347:T347)</f>
        <v>58.411836473116779</v>
      </c>
      <c r="V347" s="13">
        <f t="shared" si="75"/>
        <v>137797.23816455097</v>
      </c>
      <c r="W347" s="14">
        <f t="shared" si="71"/>
        <v>-8.1351745569660183E-2</v>
      </c>
      <c r="X347" s="13">
        <f t="shared" si="72"/>
        <v>147690.49820372704</v>
      </c>
      <c r="Y347" s="14">
        <f t="shared" si="73"/>
        <v>-1.5396678641819705E-2</v>
      </c>
      <c r="Z347" s="6" t="str">
        <f t="shared" si="74"/>
        <v>Il PAC NON conviene</v>
      </c>
    </row>
    <row r="348" spans="1:26" x14ac:dyDescent="0.25">
      <c r="A348" s="7">
        <v>43434</v>
      </c>
      <c r="B348" s="8">
        <v>2429.9409567900002</v>
      </c>
      <c r="C348" s="11">
        <f t="shared" si="70"/>
        <v>2429.9409567900002</v>
      </c>
      <c r="D348" s="11">
        <f t="shared" si="77"/>
        <v>2189.3887433700002</v>
      </c>
      <c r="E348" s="11">
        <f t="shared" si="77"/>
        <v>2353.8475848200001</v>
      </c>
      <c r="F348" s="11">
        <f t="shared" si="77"/>
        <v>2439.1117644199999</v>
      </c>
      <c r="G348" s="11">
        <f t="shared" si="77"/>
        <v>2522.83036348</v>
      </c>
      <c r="H348" s="11">
        <f t="shared" si="77"/>
        <v>2625.98510437</v>
      </c>
      <c r="I348" s="11">
        <f t="shared" si="77"/>
        <v>2467.9939608599998</v>
      </c>
      <c r="J348" s="11">
        <f t="shared" si="77"/>
        <v>2585.0263645199998</v>
      </c>
      <c r="K348" s="11">
        <f t="shared" si="77"/>
        <v>2672.7467404899999</v>
      </c>
      <c r="L348" s="11">
        <f t="shared" si="77"/>
        <v>2651.7397320099999</v>
      </c>
      <c r="M348" s="11">
        <f t="shared" si="77"/>
        <v>2733.7129242000001</v>
      </c>
      <c r="N348" s="11">
        <f t="shared" si="77"/>
        <v>2723.2921512600001</v>
      </c>
      <c r="O348" s="11">
        <f t="shared" si="77"/>
        <v>2860.1165341199999</v>
      </c>
      <c r="P348" s="11">
        <f t="shared" si="77"/>
        <v>2875.89464133</v>
      </c>
      <c r="Q348" s="11">
        <f t="shared" si="77"/>
        <v>2918.49441342</v>
      </c>
      <c r="R348" s="11">
        <f t="shared" si="77"/>
        <v>2691.2817495200002</v>
      </c>
      <c r="S348" s="11">
        <f t="shared" si="77"/>
        <v>2359.06361595</v>
      </c>
      <c r="T348" s="11">
        <f t="shared" si="76"/>
        <v>2677.8502435800001</v>
      </c>
      <c r="U348" s="12" cm="1">
        <f t="array" ref="U348">quota_mese*SUMPRODUCT(1/C348:T348)</f>
        <v>58.045698799079091</v>
      </c>
      <c r="V348" s="13">
        <f t="shared" si="75"/>
        <v>155437.68866788526</v>
      </c>
      <c r="W348" s="14">
        <f t="shared" si="71"/>
        <v>3.6251257785901769E-2</v>
      </c>
      <c r="X348" s="13">
        <f t="shared" si="72"/>
        <v>165303.41423094657</v>
      </c>
      <c r="Y348" s="14">
        <f t="shared" si="73"/>
        <v>0.10202276153964385</v>
      </c>
      <c r="Z348" s="6" t="str">
        <f t="shared" si="74"/>
        <v>Il PAC NON conviene</v>
      </c>
    </row>
    <row r="349" spans="1:26" x14ac:dyDescent="0.25">
      <c r="A349" s="7">
        <v>43465</v>
      </c>
      <c r="B349" s="8">
        <v>2189.3887433700002</v>
      </c>
      <c r="C349" s="11">
        <f t="shared" si="70"/>
        <v>2189.3887433700002</v>
      </c>
      <c r="D349" s="11">
        <f t="shared" si="77"/>
        <v>2353.8475848200001</v>
      </c>
      <c r="E349" s="11">
        <f t="shared" si="77"/>
        <v>2439.1117644199999</v>
      </c>
      <c r="F349" s="11">
        <f t="shared" si="77"/>
        <v>2522.83036348</v>
      </c>
      <c r="G349" s="11">
        <f t="shared" si="77"/>
        <v>2625.98510437</v>
      </c>
      <c r="H349" s="11">
        <f t="shared" si="77"/>
        <v>2467.9939608599998</v>
      </c>
      <c r="I349" s="11">
        <f t="shared" si="77"/>
        <v>2585.0263645199998</v>
      </c>
      <c r="J349" s="11">
        <f t="shared" si="77"/>
        <v>2672.7467404899999</v>
      </c>
      <c r="K349" s="11">
        <f t="shared" si="77"/>
        <v>2651.7397320099999</v>
      </c>
      <c r="L349" s="11">
        <f t="shared" si="77"/>
        <v>2733.7129242000001</v>
      </c>
      <c r="M349" s="11">
        <f t="shared" si="77"/>
        <v>2723.2921512600001</v>
      </c>
      <c r="N349" s="11">
        <f t="shared" si="77"/>
        <v>2860.1165341199999</v>
      </c>
      <c r="O349" s="11">
        <f t="shared" si="77"/>
        <v>2875.89464133</v>
      </c>
      <c r="P349" s="11">
        <f t="shared" si="77"/>
        <v>2918.49441342</v>
      </c>
      <c r="Q349" s="11">
        <f t="shared" si="77"/>
        <v>2691.2817495200002</v>
      </c>
      <c r="R349" s="11">
        <f t="shared" si="77"/>
        <v>2359.06361595</v>
      </c>
      <c r="S349" s="11">
        <f t="shared" si="77"/>
        <v>2677.8502435800001</v>
      </c>
      <c r="T349" s="11">
        <f t="shared" si="76"/>
        <v>2733.7554538600002</v>
      </c>
      <c r="U349" s="12" cm="1">
        <f t="array" ref="U349">quota_mese*SUMPRODUCT(1/C349:T349)</f>
        <v>57.664569914792644</v>
      </c>
      <c r="V349" s="13">
        <f t="shared" si="75"/>
        <v>157640.83249905569</v>
      </c>
      <c r="W349" s="14">
        <f t="shared" si="71"/>
        <v>5.0938883327037887E-2</v>
      </c>
      <c r="X349" s="13">
        <f t="shared" si="72"/>
        <v>187295.80085801167</v>
      </c>
      <c r="Y349" s="14">
        <f t="shared" si="73"/>
        <v>0.24863867238674442</v>
      </c>
      <c r="Z349" s="6" t="str">
        <f t="shared" si="74"/>
        <v>Il PAC NON conviene</v>
      </c>
    </row>
    <row r="350" spans="1:26" x14ac:dyDescent="0.25">
      <c r="A350" s="7">
        <v>43496</v>
      </c>
      <c r="B350" s="8">
        <v>2353.8475848200001</v>
      </c>
      <c r="C350" s="11">
        <f t="shared" si="70"/>
        <v>2353.8475848200001</v>
      </c>
      <c r="D350" s="11">
        <f t="shared" si="77"/>
        <v>2439.1117644199999</v>
      </c>
      <c r="E350" s="11">
        <f t="shared" si="77"/>
        <v>2522.83036348</v>
      </c>
      <c r="F350" s="11">
        <f t="shared" si="77"/>
        <v>2625.98510437</v>
      </c>
      <c r="G350" s="11">
        <f t="shared" si="77"/>
        <v>2467.9939608599998</v>
      </c>
      <c r="H350" s="11">
        <f t="shared" si="77"/>
        <v>2585.0263645199998</v>
      </c>
      <c r="I350" s="11">
        <f t="shared" si="77"/>
        <v>2672.7467404899999</v>
      </c>
      <c r="J350" s="11">
        <f t="shared" si="77"/>
        <v>2651.7397320099999</v>
      </c>
      <c r="K350" s="11">
        <f t="shared" si="77"/>
        <v>2733.7129242000001</v>
      </c>
      <c r="L350" s="11">
        <f t="shared" si="77"/>
        <v>2723.2921512600001</v>
      </c>
      <c r="M350" s="11">
        <f t="shared" si="77"/>
        <v>2860.1165341199999</v>
      </c>
      <c r="N350" s="11">
        <f t="shared" si="77"/>
        <v>2875.89464133</v>
      </c>
      <c r="O350" s="11">
        <f t="shared" si="77"/>
        <v>2918.49441342</v>
      </c>
      <c r="P350" s="11">
        <f t="shared" si="77"/>
        <v>2691.2817495200002</v>
      </c>
      <c r="Q350" s="11">
        <f t="shared" si="77"/>
        <v>2359.06361595</v>
      </c>
      <c r="R350" s="11">
        <f t="shared" si="77"/>
        <v>2677.8502435800001</v>
      </c>
      <c r="S350" s="11">
        <f t="shared" si="77"/>
        <v>2733.7554538600002</v>
      </c>
      <c r="T350" s="11">
        <f t="shared" si="76"/>
        <v>2768.6105006399998</v>
      </c>
      <c r="U350" s="12" cm="1">
        <f t="array" ref="U350">quota_mese*SUMPRODUCT(1/C350:T350)</f>
        <v>56.868265949709425</v>
      </c>
      <c r="V350" s="13">
        <f t="shared" si="75"/>
        <v>157446.07826155366</v>
      </c>
      <c r="W350" s="14">
        <f t="shared" si="71"/>
        <v>4.9640521743691046E-2</v>
      </c>
      <c r="X350" s="13">
        <f t="shared" si="72"/>
        <v>176430.95405761266</v>
      </c>
      <c r="Y350" s="14">
        <f t="shared" si="73"/>
        <v>0.17620636038408444</v>
      </c>
      <c r="Z350" s="6" t="str">
        <f t="shared" si="74"/>
        <v>Il PAC NON conviene</v>
      </c>
    </row>
    <row r="351" spans="1:26" x14ac:dyDescent="0.25">
      <c r="A351" s="7">
        <v>43524</v>
      </c>
      <c r="B351" s="8">
        <v>2439.1117644199999</v>
      </c>
      <c r="C351" s="11">
        <f t="shared" si="70"/>
        <v>2439.1117644199999</v>
      </c>
      <c r="D351" s="11">
        <f t="shared" si="77"/>
        <v>2522.83036348</v>
      </c>
      <c r="E351" s="11">
        <f t="shared" si="77"/>
        <v>2625.98510437</v>
      </c>
      <c r="F351" s="11">
        <f t="shared" si="77"/>
        <v>2467.9939608599998</v>
      </c>
      <c r="G351" s="11">
        <f t="shared" si="77"/>
        <v>2585.0263645199998</v>
      </c>
      <c r="H351" s="11">
        <f t="shared" si="77"/>
        <v>2672.7467404899999</v>
      </c>
      <c r="I351" s="11">
        <f t="shared" si="77"/>
        <v>2651.7397320099999</v>
      </c>
      <c r="J351" s="11">
        <f t="shared" si="77"/>
        <v>2733.7129242000001</v>
      </c>
      <c r="K351" s="11">
        <f t="shared" si="77"/>
        <v>2723.2921512600001</v>
      </c>
      <c r="L351" s="11">
        <f t="shared" si="77"/>
        <v>2860.1165341199999</v>
      </c>
      <c r="M351" s="11">
        <f t="shared" si="77"/>
        <v>2875.89464133</v>
      </c>
      <c r="N351" s="11">
        <f t="shared" si="77"/>
        <v>2918.49441342</v>
      </c>
      <c r="O351" s="11">
        <f t="shared" si="77"/>
        <v>2691.2817495200002</v>
      </c>
      <c r="P351" s="11">
        <f t="shared" si="77"/>
        <v>2359.06361595</v>
      </c>
      <c r="Q351" s="11">
        <f t="shared" si="77"/>
        <v>2677.8502435800001</v>
      </c>
      <c r="R351" s="11">
        <f t="shared" si="77"/>
        <v>2733.7554538600002</v>
      </c>
      <c r="S351" s="11">
        <f t="shared" si="77"/>
        <v>2768.6105006399998</v>
      </c>
      <c r="T351" s="11">
        <f t="shared" si="76"/>
        <v>2760.9048996800002</v>
      </c>
      <c r="U351" s="12" cm="1">
        <f t="array" ref="U351">quota_mese*SUMPRODUCT(1/C351:T351)</f>
        <v>56.346297164911782</v>
      </c>
      <c r="V351" s="13">
        <f t="shared" si="75"/>
        <v>155566.76792143023</v>
      </c>
      <c r="W351" s="14">
        <f t="shared" si="71"/>
        <v>3.7111786142868253E-2</v>
      </c>
      <c r="X351" s="13">
        <f t="shared" si="72"/>
        <v>169789.56888860647</v>
      </c>
      <c r="Y351" s="14">
        <f t="shared" si="73"/>
        <v>0.13193045925737645</v>
      </c>
      <c r="Z351" s="6" t="str">
        <f t="shared" si="74"/>
        <v>Il PAC NON conviene</v>
      </c>
    </row>
    <row r="352" spans="1:26" x14ac:dyDescent="0.25">
      <c r="A352" s="7">
        <v>43555</v>
      </c>
      <c r="B352" s="8">
        <v>2522.83036348</v>
      </c>
      <c r="C352" s="11">
        <f t="shared" si="70"/>
        <v>2522.83036348</v>
      </c>
      <c r="D352" s="11">
        <f t="shared" si="77"/>
        <v>2625.98510437</v>
      </c>
      <c r="E352" s="11">
        <f t="shared" si="77"/>
        <v>2467.9939608599998</v>
      </c>
      <c r="F352" s="11">
        <f t="shared" si="77"/>
        <v>2585.0263645199998</v>
      </c>
      <c r="G352" s="11">
        <f t="shared" si="77"/>
        <v>2672.7467404899999</v>
      </c>
      <c r="H352" s="11">
        <f t="shared" si="77"/>
        <v>2651.7397320099999</v>
      </c>
      <c r="I352" s="11">
        <f t="shared" si="77"/>
        <v>2733.7129242000001</v>
      </c>
      <c r="J352" s="11">
        <f t="shared" si="77"/>
        <v>2723.2921512600001</v>
      </c>
      <c r="K352" s="11">
        <f t="shared" si="77"/>
        <v>2860.1165341199999</v>
      </c>
      <c r="L352" s="11">
        <f t="shared" si="77"/>
        <v>2875.89464133</v>
      </c>
      <c r="M352" s="11">
        <f t="shared" si="77"/>
        <v>2918.49441342</v>
      </c>
      <c r="N352" s="11">
        <f t="shared" si="77"/>
        <v>2691.2817495200002</v>
      </c>
      <c r="O352" s="11">
        <f t="shared" si="77"/>
        <v>2359.06361595</v>
      </c>
      <c r="P352" s="11">
        <f t="shared" si="77"/>
        <v>2677.8502435800001</v>
      </c>
      <c r="Q352" s="11">
        <f t="shared" si="77"/>
        <v>2733.7554538600002</v>
      </c>
      <c r="R352" s="11">
        <f t="shared" si="77"/>
        <v>2768.6105006399998</v>
      </c>
      <c r="S352" s="11">
        <f t="shared" ref="S352:T367" si="78">R353</f>
        <v>2760.9048996800002</v>
      </c>
      <c r="T352" s="11">
        <f t="shared" si="78"/>
        <v>2931.5829709099999</v>
      </c>
      <c r="U352" s="12" cm="1">
        <f t="array" ref="U352">quota_mese*SUMPRODUCT(1/C352:T352)</f>
        <v>55.772358205130452</v>
      </c>
      <c r="V352" s="13">
        <f t="shared" si="75"/>
        <v>163501.29556165304</v>
      </c>
      <c r="W352" s="14">
        <f t="shared" si="71"/>
        <v>9.0008637077686915E-2</v>
      </c>
      <c r="X352" s="13">
        <f t="shared" si="72"/>
        <v>174303.21594430346</v>
      </c>
      <c r="Y352" s="14">
        <f t="shared" si="73"/>
        <v>0.16202143962868965</v>
      </c>
      <c r="Z352" s="6" t="str">
        <f t="shared" si="74"/>
        <v>Il PAC NON conviene</v>
      </c>
    </row>
    <row r="353" spans="1:26" x14ac:dyDescent="0.25">
      <c r="A353" s="7">
        <v>43585</v>
      </c>
      <c r="B353" s="8">
        <v>2625.98510437</v>
      </c>
      <c r="C353" s="11">
        <f t="shared" si="70"/>
        <v>2625.98510437</v>
      </c>
      <c r="D353" s="11">
        <f t="shared" ref="D353:S368" si="79">C354</f>
        <v>2467.9939608599998</v>
      </c>
      <c r="E353" s="11">
        <f t="shared" si="79"/>
        <v>2585.0263645199998</v>
      </c>
      <c r="F353" s="11">
        <f t="shared" si="79"/>
        <v>2672.7467404899999</v>
      </c>
      <c r="G353" s="11">
        <f t="shared" si="79"/>
        <v>2651.7397320099999</v>
      </c>
      <c r="H353" s="11">
        <f t="shared" si="79"/>
        <v>2733.7129242000001</v>
      </c>
      <c r="I353" s="11">
        <f t="shared" si="79"/>
        <v>2723.2921512600001</v>
      </c>
      <c r="J353" s="11">
        <f t="shared" si="79"/>
        <v>2860.1165341199999</v>
      </c>
      <c r="K353" s="11">
        <f t="shared" si="79"/>
        <v>2875.89464133</v>
      </c>
      <c r="L353" s="11">
        <f t="shared" si="79"/>
        <v>2918.49441342</v>
      </c>
      <c r="M353" s="11">
        <f t="shared" si="79"/>
        <v>2691.2817495200002</v>
      </c>
      <c r="N353" s="11">
        <f t="shared" si="79"/>
        <v>2359.06361595</v>
      </c>
      <c r="O353" s="11">
        <f t="shared" si="79"/>
        <v>2677.8502435800001</v>
      </c>
      <c r="P353" s="11">
        <f t="shared" si="79"/>
        <v>2733.7554538600002</v>
      </c>
      <c r="Q353" s="11">
        <f t="shared" si="79"/>
        <v>2768.6105006399998</v>
      </c>
      <c r="R353" s="11">
        <f t="shared" si="79"/>
        <v>2760.9048996800002</v>
      </c>
      <c r="S353" s="11">
        <f t="shared" si="79"/>
        <v>2931.5829709099999</v>
      </c>
      <c r="T353" s="11">
        <f t="shared" si="78"/>
        <v>2872.39493292</v>
      </c>
      <c r="U353" s="12" cm="1">
        <f t="array" ref="U353">quota_mese*SUMPRODUCT(1/C353:T353)</f>
        <v>55.370369398393414</v>
      </c>
      <c r="V353" s="13">
        <f t="shared" si="75"/>
        <v>159045.56849385388</v>
      </c>
      <c r="W353" s="14">
        <f t="shared" si="71"/>
        <v>6.0303789959025744E-2</v>
      </c>
      <c r="X353" s="13">
        <f t="shared" si="72"/>
        <v>164075.27949072942</v>
      </c>
      <c r="Y353" s="14">
        <f t="shared" si="73"/>
        <v>9.3835196604862725E-2</v>
      </c>
      <c r="Z353" s="6" t="str">
        <f t="shared" si="74"/>
        <v>Il PAC NON conviene</v>
      </c>
    </row>
    <row r="354" spans="1:26" x14ac:dyDescent="0.25">
      <c r="A354" s="7">
        <v>43616</v>
      </c>
      <c r="B354" s="8">
        <v>2467.9939608599998</v>
      </c>
      <c r="C354" s="11">
        <f t="shared" si="70"/>
        <v>2467.9939608599998</v>
      </c>
      <c r="D354" s="11">
        <f t="shared" si="79"/>
        <v>2585.0263645199998</v>
      </c>
      <c r="E354" s="11">
        <f t="shared" si="79"/>
        <v>2672.7467404899999</v>
      </c>
      <c r="F354" s="11">
        <f t="shared" si="79"/>
        <v>2651.7397320099999</v>
      </c>
      <c r="G354" s="11">
        <f t="shared" si="79"/>
        <v>2733.7129242000001</v>
      </c>
      <c r="H354" s="11">
        <f t="shared" si="79"/>
        <v>2723.2921512600001</v>
      </c>
      <c r="I354" s="11">
        <f t="shared" si="79"/>
        <v>2860.1165341199999</v>
      </c>
      <c r="J354" s="11">
        <f t="shared" si="79"/>
        <v>2875.89464133</v>
      </c>
      <c r="K354" s="11">
        <f t="shared" si="79"/>
        <v>2918.49441342</v>
      </c>
      <c r="L354" s="11">
        <f t="shared" si="79"/>
        <v>2691.2817495200002</v>
      </c>
      <c r="M354" s="11">
        <f t="shared" si="79"/>
        <v>2359.06361595</v>
      </c>
      <c r="N354" s="11">
        <f t="shared" si="79"/>
        <v>2677.8502435800001</v>
      </c>
      <c r="O354" s="11">
        <f t="shared" si="79"/>
        <v>2733.7554538600002</v>
      </c>
      <c r="P354" s="11">
        <f t="shared" si="79"/>
        <v>2768.6105006399998</v>
      </c>
      <c r="Q354" s="11">
        <f t="shared" si="79"/>
        <v>2760.9048996800002</v>
      </c>
      <c r="R354" s="11">
        <f t="shared" si="79"/>
        <v>2931.5829709099999</v>
      </c>
      <c r="S354" s="11">
        <f t="shared" si="79"/>
        <v>2872.39493292</v>
      </c>
      <c r="T354" s="11">
        <f t="shared" si="78"/>
        <v>2795.3153973799999</v>
      </c>
      <c r="U354" s="12" cm="1">
        <f t="array" ref="U354">quota_mese*SUMPRODUCT(1/C354:T354)</f>
        <v>55.178135338193194</v>
      </c>
      <c r="V354" s="13">
        <f t="shared" si="75"/>
        <v>154240.29130956891</v>
      </c>
      <c r="W354" s="14">
        <f t="shared" si="71"/>
        <v>2.8268608730459333E-2</v>
      </c>
      <c r="X354" s="13">
        <f t="shared" si="72"/>
        <v>169893.97715579951</v>
      </c>
      <c r="Y354" s="14">
        <f t="shared" si="73"/>
        <v>0.13262651437199668</v>
      </c>
      <c r="Z354" s="6" t="str">
        <f t="shared" si="74"/>
        <v>Il PAC NON conviene</v>
      </c>
    </row>
    <row r="355" spans="1:26" x14ac:dyDescent="0.25">
      <c r="A355" s="7">
        <v>43646</v>
      </c>
      <c r="B355" s="8">
        <v>2585.0263645199998</v>
      </c>
      <c r="C355" s="11">
        <f t="shared" si="70"/>
        <v>2585.0263645199998</v>
      </c>
      <c r="D355" s="11">
        <f t="shared" si="79"/>
        <v>2672.7467404899999</v>
      </c>
      <c r="E355" s="11">
        <f t="shared" si="79"/>
        <v>2651.7397320099999</v>
      </c>
      <c r="F355" s="11">
        <f t="shared" si="79"/>
        <v>2733.7129242000001</v>
      </c>
      <c r="G355" s="11">
        <f t="shared" si="79"/>
        <v>2723.2921512600001</v>
      </c>
      <c r="H355" s="11">
        <f t="shared" si="79"/>
        <v>2860.1165341199999</v>
      </c>
      <c r="I355" s="11">
        <f t="shared" si="79"/>
        <v>2875.89464133</v>
      </c>
      <c r="J355" s="11">
        <f t="shared" si="79"/>
        <v>2918.49441342</v>
      </c>
      <c r="K355" s="11">
        <f t="shared" si="79"/>
        <v>2691.2817495200002</v>
      </c>
      <c r="L355" s="11">
        <f t="shared" si="79"/>
        <v>2359.06361595</v>
      </c>
      <c r="M355" s="11">
        <f t="shared" si="79"/>
        <v>2677.8502435800001</v>
      </c>
      <c r="N355" s="11">
        <f t="shared" si="79"/>
        <v>2733.7554538600002</v>
      </c>
      <c r="O355" s="11">
        <f t="shared" si="79"/>
        <v>2768.6105006399998</v>
      </c>
      <c r="P355" s="11">
        <f t="shared" si="79"/>
        <v>2760.9048996800002</v>
      </c>
      <c r="Q355" s="11">
        <f t="shared" si="79"/>
        <v>2931.5829709099999</v>
      </c>
      <c r="R355" s="11">
        <f t="shared" si="79"/>
        <v>2872.39493292</v>
      </c>
      <c r="S355" s="11">
        <f t="shared" si="79"/>
        <v>2795.3153973799999</v>
      </c>
      <c r="T355" s="11">
        <f t="shared" si="78"/>
        <v>3023.0633381399998</v>
      </c>
      <c r="U355" s="12" cm="1">
        <f t="array" ref="U355">quota_mese*SUMPRODUCT(1/C355:T355)</f>
        <v>54.558159615999173</v>
      </c>
      <c r="V355" s="13">
        <f t="shared" si="75"/>
        <v>164932.77213151738</v>
      </c>
      <c r="W355" s="14">
        <f t="shared" si="71"/>
        <v>9.9551814210115941E-2</v>
      </c>
      <c r="X355" s="13">
        <f t="shared" si="72"/>
        <v>175417.74696955577</v>
      </c>
      <c r="Y355" s="14">
        <f t="shared" si="73"/>
        <v>0.16945164646370503</v>
      </c>
      <c r="Z355" s="6" t="str">
        <f t="shared" si="74"/>
        <v>Il PAC NON conviene</v>
      </c>
    </row>
    <row r="356" spans="1:26" x14ac:dyDescent="0.25">
      <c r="A356" s="7">
        <v>43677</v>
      </c>
      <c r="B356" s="8">
        <v>2672.7467404899999</v>
      </c>
      <c r="C356" s="11">
        <f t="shared" si="70"/>
        <v>2672.7467404899999</v>
      </c>
      <c r="D356" s="11">
        <f t="shared" si="79"/>
        <v>2651.7397320099999</v>
      </c>
      <c r="E356" s="11">
        <f t="shared" si="79"/>
        <v>2733.7129242000001</v>
      </c>
      <c r="F356" s="11">
        <f t="shared" si="79"/>
        <v>2723.2921512600001</v>
      </c>
      <c r="G356" s="11">
        <f t="shared" si="79"/>
        <v>2860.1165341199999</v>
      </c>
      <c r="H356" s="11">
        <f t="shared" si="79"/>
        <v>2875.89464133</v>
      </c>
      <c r="I356" s="11">
        <f t="shared" si="79"/>
        <v>2918.49441342</v>
      </c>
      <c r="J356" s="11">
        <f t="shared" si="79"/>
        <v>2691.2817495200002</v>
      </c>
      <c r="K356" s="11">
        <f t="shared" si="79"/>
        <v>2359.06361595</v>
      </c>
      <c r="L356" s="11">
        <f t="shared" si="79"/>
        <v>2677.8502435800001</v>
      </c>
      <c r="M356" s="11">
        <f t="shared" si="79"/>
        <v>2733.7554538600002</v>
      </c>
      <c r="N356" s="11">
        <f t="shared" si="79"/>
        <v>2768.6105006399998</v>
      </c>
      <c r="O356" s="11">
        <f t="shared" si="79"/>
        <v>2760.9048996800002</v>
      </c>
      <c r="P356" s="11">
        <f t="shared" si="79"/>
        <v>2931.5829709099999</v>
      </c>
      <c r="Q356" s="11">
        <f t="shared" si="79"/>
        <v>2872.39493292</v>
      </c>
      <c r="R356" s="11">
        <f t="shared" si="79"/>
        <v>2795.3153973799999</v>
      </c>
      <c r="S356" s="11">
        <f t="shared" si="79"/>
        <v>3023.0633381399998</v>
      </c>
      <c r="T356" s="11">
        <f t="shared" si="78"/>
        <v>3060.9323400399999</v>
      </c>
      <c r="U356" s="12" cm="1">
        <f t="array" ref="U356">quota_mese*SUMPRODUCT(1/C356:T356)</f>
        <v>54.056947910494706</v>
      </c>
      <c r="V356" s="13">
        <f t="shared" si="75"/>
        <v>165464.66006309094</v>
      </c>
      <c r="W356" s="14">
        <f t="shared" si="71"/>
        <v>0.1030977337539396</v>
      </c>
      <c r="X356" s="13">
        <f t="shared" si="72"/>
        <v>171785.76782094399</v>
      </c>
      <c r="Y356" s="14">
        <f t="shared" si="73"/>
        <v>0.14523845213962661</v>
      </c>
      <c r="Z356" s="6" t="str">
        <f t="shared" si="74"/>
        <v>Il PAC NON conviene</v>
      </c>
    </row>
    <row r="357" spans="1:26" x14ac:dyDescent="0.25">
      <c r="A357" s="7">
        <v>43708</v>
      </c>
      <c r="B357" s="8">
        <v>2651.7397320099999</v>
      </c>
      <c r="C357" s="11">
        <f t="shared" si="70"/>
        <v>2651.7397320099999</v>
      </c>
      <c r="D357" s="11">
        <f t="shared" si="79"/>
        <v>2733.7129242000001</v>
      </c>
      <c r="E357" s="11">
        <f t="shared" si="79"/>
        <v>2723.2921512600001</v>
      </c>
      <c r="F357" s="11">
        <f t="shared" si="79"/>
        <v>2860.1165341199999</v>
      </c>
      <c r="G357" s="11">
        <f t="shared" si="79"/>
        <v>2875.89464133</v>
      </c>
      <c r="H357" s="11">
        <f t="shared" si="79"/>
        <v>2918.49441342</v>
      </c>
      <c r="I357" s="11">
        <f t="shared" si="79"/>
        <v>2691.2817495200002</v>
      </c>
      <c r="J357" s="11">
        <f t="shared" si="79"/>
        <v>2359.06361595</v>
      </c>
      <c r="K357" s="11">
        <f t="shared" si="79"/>
        <v>2677.8502435800001</v>
      </c>
      <c r="L357" s="11">
        <f t="shared" si="79"/>
        <v>2733.7554538600002</v>
      </c>
      <c r="M357" s="11">
        <f t="shared" si="79"/>
        <v>2768.6105006399998</v>
      </c>
      <c r="N357" s="11">
        <f t="shared" si="79"/>
        <v>2760.9048996800002</v>
      </c>
      <c r="O357" s="11">
        <f t="shared" si="79"/>
        <v>2931.5829709099999</v>
      </c>
      <c r="P357" s="11">
        <f t="shared" si="79"/>
        <v>2872.39493292</v>
      </c>
      <c r="Q357" s="11">
        <f t="shared" si="79"/>
        <v>2795.3153973799999</v>
      </c>
      <c r="R357" s="11">
        <f t="shared" si="79"/>
        <v>3023.0633381399998</v>
      </c>
      <c r="S357" s="11">
        <f t="shared" si="79"/>
        <v>3060.9323400399999</v>
      </c>
      <c r="T357" s="11">
        <f t="shared" si="78"/>
        <v>3060.5141777200001</v>
      </c>
      <c r="U357" s="12" cm="1">
        <f t="array" ref="U357">quota_mese*SUMPRODUCT(1/C357:T357)</f>
        <v>53.661910808979805</v>
      </c>
      <c r="V357" s="13">
        <f t="shared" si="75"/>
        <v>164233.03883442882</v>
      </c>
      <c r="W357" s="14">
        <f t="shared" si="71"/>
        <v>9.4886925562858826E-2</v>
      </c>
      <c r="X357" s="13">
        <f t="shared" si="72"/>
        <v>173122.99586431237</v>
      </c>
      <c r="Y357" s="14">
        <f t="shared" si="73"/>
        <v>0.15415330576208253</v>
      </c>
      <c r="Z357" s="6" t="str">
        <f t="shared" si="74"/>
        <v>Il PAC NON conviene</v>
      </c>
    </row>
    <row r="358" spans="1:26" x14ac:dyDescent="0.25">
      <c r="A358" s="7">
        <v>43738</v>
      </c>
      <c r="B358" s="8">
        <v>2733.7129242000001</v>
      </c>
      <c r="C358" s="11">
        <f t="shared" si="70"/>
        <v>2733.7129242000001</v>
      </c>
      <c r="D358" s="11">
        <f t="shared" si="79"/>
        <v>2723.2921512600001</v>
      </c>
      <c r="E358" s="11">
        <f t="shared" si="79"/>
        <v>2860.1165341199999</v>
      </c>
      <c r="F358" s="11">
        <f t="shared" si="79"/>
        <v>2875.89464133</v>
      </c>
      <c r="G358" s="11">
        <f t="shared" si="79"/>
        <v>2918.49441342</v>
      </c>
      <c r="H358" s="11">
        <f t="shared" si="79"/>
        <v>2691.2817495200002</v>
      </c>
      <c r="I358" s="11">
        <f t="shared" si="79"/>
        <v>2359.06361595</v>
      </c>
      <c r="J358" s="11">
        <f t="shared" si="79"/>
        <v>2677.8502435800001</v>
      </c>
      <c r="K358" s="11">
        <f t="shared" si="79"/>
        <v>2733.7554538600002</v>
      </c>
      <c r="L358" s="11">
        <f t="shared" si="79"/>
        <v>2768.6105006399998</v>
      </c>
      <c r="M358" s="11">
        <f t="shared" si="79"/>
        <v>2760.9048996800002</v>
      </c>
      <c r="N358" s="11">
        <f t="shared" si="79"/>
        <v>2931.5829709099999</v>
      </c>
      <c r="O358" s="11">
        <f t="shared" si="79"/>
        <v>2872.39493292</v>
      </c>
      <c r="P358" s="11">
        <f t="shared" si="79"/>
        <v>2795.3153973799999</v>
      </c>
      <c r="Q358" s="11">
        <f t="shared" si="79"/>
        <v>3023.0633381399998</v>
      </c>
      <c r="R358" s="11">
        <f t="shared" si="79"/>
        <v>3060.9323400399999</v>
      </c>
      <c r="S358" s="11">
        <f t="shared" si="79"/>
        <v>3060.5141777200001</v>
      </c>
      <c r="T358" s="11">
        <f t="shared" si="78"/>
        <v>3144.2537021500002</v>
      </c>
      <c r="U358" s="12" cm="1">
        <f t="array" ref="U358">quota_mese*SUMPRODUCT(1/C358:T358)</f>
        <v>53.169657288376527</v>
      </c>
      <c r="V358" s="13">
        <f t="shared" si="75"/>
        <v>167178.89177102465</v>
      </c>
      <c r="W358" s="14">
        <f t="shared" si="71"/>
        <v>0.11452594514016434</v>
      </c>
      <c r="X358" s="13">
        <f t="shared" si="72"/>
        <v>172526.54847089376</v>
      </c>
      <c r="Y358" s="14">
        <f t="shared" si="73"/>
        <v>0.15017698980595839</v>
      </c>
      <c r="Z358" s="6" t="str">
        <f t="shared" si="74"/>
        <v>Il PAC NON conviene</v>
      </c>
    </row>
    <row r="359" spans="1:26" x14ac:dyDescent="0.25">
      <c r="A359" s="7">
        <v>43769</v>
      </c>
      <c r="B359" s="8">
        <v>2723.2921512600001</v>
      </c>
      <c r="C359" s="11">
        <f t="shared" si="70"/>
        <v>2723.2921512600001</v>
      </c>
      <c r="D359" s="11">
        <f t="shared" si="79"/>
        <v>2860.1165341199999</v>
      </c>
      <c r="E359" s="11">
        <f t="shared" si="79"/>
        <v>2875.89464133</v>
      </c>
      <c r="F359" s="11">
        <f t="shared" si="79"/>
        <v>2918.49441342</v>
      </c>
      <c r="G359" s="11">
        <f t="shared" si="79"/>
        <v>2691.2817495200002</v>
      </c>
      <c r="H359" s="11">
        <f t="shared" si="79"/>
        <v>2359.06361595</v>
      </c>
      <c r="I359" s="11">
        <f t="shared" si="79"/>
        <v>2677.8502435800001</v>
      </c>
      <c r="J359" s="11">
        <f t="shared" si="79"/>
        <v>2733.7554538600002</v>
      </c>
      <c r="K359" s="11">
        <f t="shared" si="79"/>
        <v>2768.6105006399998</v>
      </c>
      <c r="L359" s="11">
        <f t="shared" si="79"/>
        <v>2760.9048996800002</v>
      </c>
      <c r="M359" s="11">
        <f t="shared" si="79"/>
        <v>2931.5829709099999</v>
      </c>
      <c r="N359" s="11">
        <f t="shared" si="79"/>
        <v>2872.39493292</v>
      </c>
      <c r="O359" s="11">
        <f t="shared" si="79"/>
        <v>2795.3153973799999</v>
      </c>
      <c r="P359" s="11">
        <f t="shared" si="79"/>
        <v>3023.0633381399998</v>
      </c>
      <c r="Q359" s="11">
        <f t="shared" si="79"/>
        <v>3060.9323400399999</v>
      </c>
      <c r="R359" s="11">
        <f t="shared" si="79"/>
        <v>3060.5141777200001</v>
      </c>
      <c r="S359" s="11">
        <f t="shared" si="79"/>
        <v>3144.2537021500002</v>
      </c>
      <c r="T359" s="11">
        <f t="shared" si="78"/>
        <v>3388.3922136900001</v>
      </c>
      <c r="U359" s="12" cm="1">
        <f t="array" ref="U359">quota_mese*SUMPRODUCT(1/C359:T359)</f>
        <v>52.58067697973177</v>
      </c>
      <c r="V359" s="13">
        <f t="shared" si="75"/>
        <v>178163.95646867217</v>
      </c>
      <c r="W359" s="14">
        <f t="shared" si="71"/>
        <v>0.18775970979114787</v>
      </c>
      <c r="X359" s="13">
        <f t="shared" si="72"/>
        <v>186633.97234789561</v>
      </c>
      <c r="Y359" s="14">
        <f t="shared" si="73"/>
        <v>0.24422648231930411</v>
      </c>
      <c r="Z359" s="6" t="str">
        <f t="shared" si="74"/>
        <v>Il PAC NON conviene</v>
      </c>
    </row>
    <row r="360" spans="1:26" x14ac:dyDescent="0.25">
      <c r="A360" s="7">
        <v>43799</v>
      </c>
      <c r="B360" s="8">
        <v>2860.1165341199999</v>
      </c>
      <c r="C360" s="11">
        <f t="shared" si="70"/>
        <v>2860.1165341199999</v>
      </c>
      <c r="D360" s="11">
        <f t="shared" si="79"/>
        <v>2875.89464133</v>
      </c>
      <c r="E360" s="11">
        <f t="shared" si="79"/>
        <v>2918.49441342</v>
      </c>
      <c r="F360" s="11">
        <f t="shared" si="79"/>
        <v>2691.2817495200002</v>
      </c>
      <c r="G360" s="11">
        <f t="shared" si="79"/>
        <v>2359.06361595</v>
      </c>
      <c r="H360" s="11">
        <f t="shared" si="79"/>
        <v>2677.8502435800001</v>
      </c>
      <c r="I360" s="11">
        <f t="shared" si="79"/>
        <v>2733.7554538600002</v>
      </c>
      <c r="J360" s="11">
        <f t="shared" si="79"/>
        <v>2768.6105006399998</v>
      </c>
      <c r="K360" s="11">
        <f t="shared" si="79"/>
        <v>2760.9048996800002</v>
      </c>
      <c r="L360" s="11">
        <f t="shared" si="79"/>
        <v>2931.5829709099999</v>
      </c>
      <c r="M360" s="11">
        <f t="shared" si="79"/>
        <v>2872.39493292</v>
      </c>
      <c r="N360" s="11">
        <f t="shared" si="79"/>
        <v>2795.3153973799999</v>
      </c>
      <c r="O360" s="11">
        <f t="shared" si="79"/>
        <v>3023.0633381399998</v>
      </c>
      <c r="P360" s="11">
        <f t="shared" si="79"/>
        <v>3060.9323400399999</v>
      </c>
      <c r="Q360" s="11">
        <f t="shared" si="79"/>
        <v>3060.5141777200001</v>
      </c>
      <c r="R360" s="11">
        <f t="shared" si="79"/>
        <v>3144.2537021500002</v>
      </c>
      <c r="S360" s="11">
        <f t="shared" si="79"/>
        <v>3388.3922136900001</v>
      </c>
      <c r="T360" s="11">
        <f t="shared" si="78"/>
        <v>3460.6604353600001</v>
      </c>
      <c r="U360" s="12" cm="1">
        <f t="array" ref="U360">quota_mese*SUMPRODUCT(1/C360:T360)</f>
        <v>51.928673392139665</v>
      </c>
      <c r="V360" s="13">
        <f t="shared" si="75"/>
        <v>179707.50546890931</v>
      </c>
      <c r="W360" s="14">
        <f t="shared" si="71"/>
        <v>0.19805003645939534</v>
      </c>
      <c r="X360" s="13">
        <f t="shared" si="72"/>
        <v>181495.77442435097</v>
      </c>
      <c r="Y360" s="14">
        <f t="shared" si="73"/>
        <v>0.20997182949567317</v>
      </c>
      <c r="Z360" s="6" t="str">
        <f t="shared" si="74"/>
        <v>In Linea</v>
      </c>
    </row>
    <row r="361" spans="1:26" x14ac:dyDescent="0.25">
      <c r="A361" s="7">
        <v>43830</v>
      </c>
      <c r="B361" s="8">
        <v>2875.89464133</v>
      </c>
      <c r="C361" s="11">
        <f t="shared" si="70"/>
        <v>2875.89464133</v>
      </c>
      <c r="D361" s="11">
        <f t="shared" si="79"/>
        <v>2918.49441342</v>
      </c>
      <c r="E361" s="11">
        <f t="shared" si="79"/>
        <v>2691.2817495200002</v>
      </c>
      <c r="F361" s="11">
        <f t="shared" si="79"/>
        <v>2359.06361595</v>
      </c>
      <c r="G361" s="11">
        <f t="shared" si="79"/>
        <v>2677.8502435800001</v>
      </c>
      <c r="H361" s="11">
        <f t="shared" si="79"/>
        <v>2733.7554538600002</v>
      </c>
      <c r="I361" s="11">
        <f t="shared" si="79"/>
        <v>2768.6105006399998</v>
      </c>
      <c r="J361" s="11">
        <f t="shared" si="79"/>
        <v>2760.9048996800002</v>
      </c>
      <c r="K361" s="11">
        <f t="shared" si="79"/>
        <v>2931.5829709099999</v>
      </c>
      <c r="L361" s="11">
        <f t="shared" si="79"/>
        <v>2872.39493292</v>
      </c>
      <c r="M361" s="11">
        <f t="shared" si="79"/>
        <v>2795.3153973799999</v>
      </c>
      <c r="N361" s="11">
        <f t="shared" si="79"/>
        <v>3023.0633381399998</v>
      </c>
      <c r="O361" s="11">
        <f t="shared" si="79"/>
        <v>3060.9323400399999</v>
      </c>
      <c r="P361" s="11">
        <f t="shared" si="79"/>
        <v>3060.5141777200001</v>
      </c>
      <c r="Q361" s="11">
        <f t="shared" si="79"/>
        <v>3144.2537021500002</v>
      </c>
      <c r="R361" s="11">
        <f t="shared" si="79"/>
        <v>3388.3922136900001</v>
      </c>
      <c r="S361" s="11">
        <f t="shared" si="79"/>
        <v>3460.6604353600001</v>
      </c>
      <c r="T361" s="11">
        <f t="shared" si="78"/>
        <v>3462.452542</v>
      </c>
      <c r="U361" s="12" cm="1">
        <f t="array" ref="U361">quota_mese*SUMPRODUCT(1/C361:T361)</f>
        <v>51.421811054621649</v>
      </c>
      <c r="V361" s="13">
        <f t="shared" si="75"/>
        <v>178045.58040031843</v>
      </c>
      <c r="W361" s="14">
        <f t="shared" si="71"/>
        <v>0.18697053600212277</v>
      </c>
      <c r="X361" s="13">
        <f t="shared" si="72"/>
        <v>180593.50083138325</v>
      </c>
      <c r="Y361" s="14">
        <f t="shared" si="73"/>
        <v>0.20395667220922165</v>
      </c>
      <c r="Z361" s="6" t="str">
        <f t="shared" si="74"/>
        <v>In Linea</v>
      </c>
    </row>
    <row r="362" spans="1:26" x14ac:dyDescent="0.25">
      <c r="A362" s="7">
        <v>43861</v>
      </c>
      <c r="B362" s="8">
        <v>2918.49441342</v>
      </c>
      <c r="C362" s="11">
        <f t="shared" si="70"/>
        <v>2918.49441342</v>
      </c>
      <c r="D362" s="11">
        <f t="shared" si="79"/>
        <v>2691.2817495200002</v>
      </c>
      <c r="E362" s="11">
        <f t="shared" si="79"/>
        <v>2359.06361595</v>
      </c>
      <c r="F362" s="11">
        <f t="shared" si="79"/>
        <v>2677.8502435800001</v>
      </c>
      <c r="G362" s="11">
        <f t="shared" si="79"/>
        <v>2733.7554538600002</v>
      </c>
      <c r="H362" s="11">
        <f t="shared" si="79"/>
        <v>2768.6105006399998</v>
      </c>
      <c r="I362" s="11">
        <f t="shared" si="79"/>
        <v>2760.9048996800002</v>
      </c>
      <c r="J362" s="11">
        <f t="shared" si="79"/>
        <v>2931.5829709099999</v>
      </c>
      <c r="K362" s="11">
        <f t="shared" si="79"/>
        <v>2872.39493292</v>
      </c>
      <c r="L362" s="11">
        <f t="shared" si="79"/>
        <v>2795.3153973799999</v>
      </c>
      <c r="M362" s="11">
        <f t="shared" si="79"/>
        <v>3023.0633381399998</v>
      </c>
      <c r="N362" s="11">
        <f t="shared" si="79"/>
        <v>3060.9323400399999</v>
      </c>
      <c r="O362" s="11">
        <f t="shared" si="79"/>
        <v>3060.5141777200001</v>
      </c>
      <c r="P362" s="11">
        <f t="shared" si="79"/>
        <v>3144.2537021500002</v>
      </c>
      <c r="Q362" s="11">
        <f t="shared" si="79"/>
        <v>3388.3922136900001</v>
      </c>
      <c r="R362" s="11">
        <f t="shared" si="79"/>
        <v>3460.6604353600001</v>
      </c>
      <c r="S362" s="11">
        <f t="shared" si="79"/>
        <v>3462.452542</v>
      </c>
      <c r="T362" s="11">
        <f t="shared" si="78"/>
        <v>3616.2066672000001</v>
      </c>
      <c r="U362" s="12" cm="1">
        <f t="array" ref="U362">quota_mese*SUMPRODUCT(1/C362:T362)</f>
        <v>50.828602583682439</v>
      </c>
      <c r="V362" s="13">
        <f t="shared" si="75"/>
        <v>183806.73154757157</v>
      </c>
      <c r="W362" s="14">
        <f t="shared" si="71"/>
        <v>0.22537821031714378</v>
      </c>
      <c r="X362" s="13">
        <f t="shared" si="72"/>
        <v>185859.87267467793</v>
      </c>
      <c r="Y362" s="14">
        <f t="shared" si="73"/>
        <v>0.23906581783118619</v>
      </c>
      <c r="Z362" s="6" t="str">
        <f t="shared" si="74"/>
        <v>In Linea</v>
      </c>
    </row>
    <row r="363" spans="1:26" x14ac:dyDescent="0.25">
      <c r="A363" s="7">
        <v>43890</v>
      </c>
      <c r="B363" s="8">
        <v>2691.2817495200002</v>
      </c>
      <c r="C363" s="11">
        <f t="shared" si="70"/>
        <v>2691.2817495200002</v>
      </c>
      <c r="D363" s="11">
        <f t="shared" si="79"/>
        <v>2359.06361595</v>
      </c>
      <c r="E363" s="11">
        <f t="shared" si="79"/>
        <v>2677.8502435800001</v>
      </c>
      <c r="F363" s="11">
        <f t="shared" si="79"/>
        <v>2733.7554538600002</v>
      </c>
      <c r="G363" s="11">
        <f t="shared" si="79"/>
        <v>2768.6105006399998</v>
      </c>
      <c r="H363" s="11">
        <f t="shared" si="79"/>
        <v>2760.9048996800002</v>
      </c>
      <c r="I363" s="11">
        <f t="shared" si="79"/>
        <v>2931.5829709099999</v>
      </c>
      <c r="J363" s="11">
        <f t="shared" si="79"/>
        <v>2872.39493292</v>
      </c>
      <c r="K363" s="11">
        <f t="shared" si="79"/>
        <v>2795.3153973799999</v>
      </c>
      <c r="L363" s="11">
        <f t="shared" si="79"/>
        <v>3023.0633381399998</v>
      </c>
      <c r="M363" s="11">
        <f t="shared" si="79"/>
        <v>3060.9323400399999</v>
      </c>
      <c r="N363" s="11">
        <f t="shared" si="79"/>
        <v>3060.5141777200001</v>
      </c>
      <c r="O363" s="11">
        <f t="shared" si="79"/>
        <v>3144.2537021500002</v>
      </c>
      <c r="P363" s="11">
        <f t="shared" si="79"/>
        <v>3388.3922136900001</v>
      </c>
      <c r="Q363" s="11">
        <f t="shared" si="79"/>
        <v>3460.6604353600001</v>
      </c>
      <c r="R363" s="11">
        <f t="shared" si="79"/>
        <v>3462.452542</v>
      </c>
      <c r="S363" s="11">
        <f t="shared" si="79"/>
        <v>3616.2066672000001</v>
      </c>
      <c r="T363" s="11">
        <f t="shared" si="78"/>
        <v>3696.2910991700001</v>
      </c>
      <c r="U363" s="12" cm="1">
        <f t="array" ref="U363">quota_mese*SUMPRODUCT(1/C363:T363)</f>
        <v>50.227761239009538</v>
      </c>
      <c r="V363" s="13">
        <f t="shared" si="75"/>
        <v>185656.42679898688</v>
      </c>
      <c r="W363" s="14">
        <f t="shared" si="71"/>
        <v>0.23770951199324597</v>
      </c>
      <c r="X363" s="13">
        <f t="shared" si="72"/>
        <v>206014.7232724285</v>
      </c>
      <c r="Y363" s="14">
        <f t="shared" si="73"/>
        <v>0.37343148848285668</v>
      </c>
      <c r="Z363" s="6" t="str">
        <f t="shared" si="74"/>
        <v>Il PAC NON conviene</v>
      </c>
    </row>
    <row r="364" spans="1:26" x14ac:dyDescent="0.25">
      <c r="A364" s="7">
        <v>43921</v>
      </c>
      <c r="B364" s="8">
        <v>2359.06361595</v>
      </c>
      <c r="C364" s="11">
        <f t="shared" si="70"/>
        <v>2359.06361595</v>
      </c>
      <c r="D364" s="11">
        <f t="shared" si="79"/>
        <v>2677.8502435800001</v>
      </c>
      <c r="E364" s="11">
        <f t="shared" si="79"/>
        <v>2733.7554538600002</v>
      </c>
      <c r="F364" s="11">
        <f t="shared" si="79"/>
        <v>2768.6105006399998</v>
      </c>
      <c r="G364" s="11">
        <f t="shared" si="79"/>
        <v>2760.9048996800002</v>
      </c>
      <c r="H364" s="11">
        <f t="shared" si="79"/>
        <v>2931.5829709099999</v>
      </c>
      <c r="I364" s="11">
        <f t="shared" si="79"/>
        <v>2872.39493292</v>
      </c>
      <c r="J364" s="11">
        <f t="shared" si="79"/>
        <v>2795.3153973799999</v>
      </c>
      <c r="K364" s="11">
        <f t="shared" si="79"/>
        <v>3023.0633381399998</v>
      </c>
      <c r="L364" s="11">
        <f t="shared" si="79"/>
        <v>3060.9323400399999</v>
      </c>
      <c r="M364" s="11">
        <f t="shared" si="79"/>
        <v>3060.5141777200001</v>
      </c>
      <c r="N364" s="11">
        <f t="shared" si="79"/>
        <v>3144.2537021500002</v>
      </c>
      <c r="O364" s="11">
        <f t="shared" si="79"/>
        <v>3388.3922136900001</v>
      </c>
      <c r="P364" s="11">
        <f t="shared" si="79"/>
        <v>3460.6604353600001</v>
      </c>
      <c r="Q364" s="11">
        <f t="shared" si="79"/>
        <v>3462.452542</v>
      </c>
      <c r="R364" s="11">
        <f t="shared" si="79"/>
        <v>3616.2066672000001</v>
      </c>
      <c r="S364" s="11">
        <f t="shared" si="79"/>
        <v>3696.2910991700001</v>
      </c>
      <c r="T364" s="11">
        <f t="shared" si="78"/>
        <v>3821.7679562799999</v>
      </c>
      <c r="U364" s="12" cm="1">
        <f t="array" ref="U364">quota_mese*SUMPRODUCT(1/C364:T364)</f>
        <v>49.311834915524607</v>
      </c>
      <c r="V364" s="13">
        <f t="shared" si="75"/>
        <v>188458.39054552122</v>
      </c>
      <c r="W364" s="14">
        <f t="shared" si="71"/>
        <v>0.25638927030347491</v>
      </c>
      <c r="X364" s="13">
        <f t="shared" si="72"/>
        <v>243005.39822922277</v>
      </c>
      <c r="Y364" s="14">
        <f t="shared" si="73"/>
        <v>0.62003598819481853</v>
      </c>
      <c r="Z364" s="6" t="str">
        <f t="shared" si="74"/>
        <v>Il PAC NON conviene</v>
      </c>
    </row>
    <row r="365" spans="1:26" x14ac:dyDescent="0.25">
      <c r="A365" s="7">
        <v>43951</v>
      </c>
      <c r="B365" s="8">
        <v>2677.8502435800001</v>
      </c>
      <c r="C365" s="11">
        <f t="shared" si="70"/>
        <v>2677.8502435800001</v>
      </c>
      <c r="D365" s="11">
        <f t="shared" si="79"/>
        <v>2733.7554538600002</v>
      </c>
      <c r="E365" s="11">
        <f t="shared" si="79"/>
        <v>2768.6105006399998</v>
      </c>
      <c r="F365" s="11">
        <f t="shared" si="79"/>
        <v>2760.9048996800002</v>
      </c>
      <c r="G365" s="11">
        <f t="shared" si="79"/>
        <v>2931.5829709099999</v>
      </c>
      <c r="H365" s="11">
        <f t="shared" si="79"/>
        <v>2872.39493292</v>
      </c>
      <c r="I365" s="11">
        <f t="shared" si="79"/>
        <v>2795.3153973799999</v>
      </c>
      <c r="J365" s="11">
        <f t="shared" si="79"/>
        <v>3023.0633381399998</v>
      </c>
      <c r="K365" s="11">
        <f t="shared" si="79"/>
        <v>3060.9323400399999</v>
      </c>
      <c r="L365" s="11">
        <f t="shared" si="79"/>
        <v>3060.5141777200001</v>
      </c>
      <c r="M365" s="11">
        <f t="shared" si="79"/>
        <v>3144.2537021500002</v>
      </c>
      <c r="N365" s="11">
        <f t="shared" si="79"/>
        <v>3388.3922136900001</v>
      </c>
      <c r="O365" s="11">
        <f t="shared" si="79"/>
        <v>3460.6604353600001</v>
      </c>
      <c r="P365" s="11">
        <f t="shared" si="79"/>
        <v>3462.452542</v>
      </c>
      <c r="Q365" s="11">
        <f t="shared" si="79"/>
        <v>3616.2066672000001</v>
      </c>
      <c r="R365" s="11">
        <f t="shared" si="79"/>
        <v>3696.2910991700001</v>
      </c>
      <c r="S365" s="11">
        <f t="shared" si="79"/>
        <v>3821.7679562799999</v>
      </c>
      <c r="T365" s="11">
        <f t="shared" si="78"/>
        <v>3720.13131428</v>
      </c>
      <c r="U365" s="12" cm="1">
        <f t="array" ref="U365">quota_mese*SUMPRODUCT(1/C365:T365)</f>
        <v>48.01942417476517</v>
      </c>
      <c r="V365" s="13">
        <f t="shared" si="75"/>
        <v>178638.56356623795</v>
      </c>
      <c r="W365" s="14">
        <f t="shared" si="71"/>
        <v>0.19092375710825293</v>
      </c>
      <c r="X365" s="13">
        <f t="shared" si="72"/>
        <v>208383.45926170508</v>
      </c>
      <c r="Y365" s="14">
        <f t="shared" si="73"/>
        <v>0.38922306174470056</v>
      </c>
      <c r="Z365" s="6" t="str">
        <f t="shared" si="74"/>
        <v>Il PAC NON conviene</v>
      </c>
    </row>
    <row r="366" spans="1:26" x14ac:dyDescent="0.25">
      <c r="A366" s="7">
        <v>43982</v>
      </c>
      <c r="B366" s="8">
        <v>2733.7554538600002</v>
      </c>
      <c r="C366" s="11">
        <f t="shared" si="70"/>
        <v>2733.7554538600002</v>
      </c>
      <c r="D366" s="11">
        <f t="shared" si="79"/>
        <v>2768.6105006399998</v>
      </c>
      <c r="E366" s="11">
        <f t="shared" si="79"/>
        <v>2760.9048996800002</v>
      </c>
      <c r="F366" s="11">
        <f t="shared" si="79"/>
        <v>2931.5829709099999</v>
      </c>
      <c r="G366" s="11">
        <f t="shared" si="79"/>
        <v>2872.39493292</v>
      </c>
      <c r="H366" s="11">
        <f t="shared" si="79"/>
        <v>2795.3153973799999</v>
      </c>
      <c r="I366" s="11">
        <f t="shared" si="79"/>
        <v>3023.0633381399998</v>
      </c>
      <c r="J366" s="11">
        <f t="shared" si="79"/>
        <v>3060.9323400399999</v>
      </c>
      <c r="K366" s="11">
        <f t="shared" si="79"/>
        <v>3060.5141777200001</v>
      </c>
      <c r="L366" s="11">
        <f t="shared" si="79"/>
        <v>3144.2537021500002</v>
      </c>
      <c r="M366" s="11">
        <f t="shared" si="79"/>
        <v>3388.3922136900001</v>
      </c>
      <c r="N366" s="11">
        <f t="shared" si="79"/>
        <v>3460.6604353600001</v>
      </c>
      <c r="O366" s="11">
        <f t="shared" si="79"/>
        <v>3462.452542</v>
      </c>
      <c r="P366" s="11">
        <f t="shared" si="79"/>
        <v>3616.2066672000001</v>
      </c>
      <c r="Q366" s="11">
        <f t="shared" si="79"/>
        <v>3696.2910991700001</v>
      </c>
      <c r="R366" s="11">
        <f t="shared" si="79"/>
        <v>3821.7679562799999</v>
      </c>
      <c r="S366" s="11">
        <f t="shared" si="79"/>
        <v>3720.13131428</v>
      </c>
      <c r="T366" s="11">
        <f t="shared" si="78"/>
        <v>3954.8131441400001</v>
      </c>
      <c r="U366" s="12" cm="1">
        <f t="array" ref="U366">quota_mese*SUMPRODUCT(1/C366:T366)</f>
        <v>47.014612253014228</v>
      </c>
      <c r="V366" s="13">
        <f t="shared" si="75"/>
        <v>185934.00650486618</v>
      </c>
      <c r="W366" s="14">
        <f t="shared" si="71"/>
        <v>0.23956004336577452</v>
      </c>
      <c r="X366" s="13">
        <f t="shared" si="72"/>
        <v>216998.91655758169</v>
      </c>
      <c r="Y366" s="14">
        <f t="shared" si="73"/>
        <v>0.44665944371721134</v>
      </c>
      <c r="Z366" s="6" t="str">
        <f t="shared" si="74"/>
        <v>Il PAC NON conviene</v>
      </c>
    </row>
    <row r="367" spans="1:26" x14ac:dyDescent="0.25">
      <c r="A367" s="7">
        <v>44012</v>
      </c>
      <c r="B367" s="8">
        <v>2768.6105006399998</v>
      </c>
      <c r="C367" s="11">
        <f t="shared" si="70"/>
        <v>2768.6105006399998</v>
      </c>
      <c r="D367" s="11">
        <f t="shared" si="79"/>
        <v>2760.9048996800002</v>
      </c>
      <c r="E367" s="11">
        <f t="shared" si="79"/>
        <v>2931.5829709099999</v>
      </c>
      <c r="F367" s="11">
        <f t="shared" si="79"/>
        <v>2872.39493292</v>
      </c>
      <c r="G367" s="11">
        <f t="shared" si="79"/>
        <v>2795.3153973799999</v>
      </c>
      <c r="H367" s="11">
        <f t="shared" si="79"/>
        <v>3023.0633381399998</v>
      </c>
      <c r="I367" s="11">
        <f t="shared" si="79"/>
        <v>3060.9323400399999</v>
      </c>
      <c r="J367" s="11">
        <f t="shared" si="79"/>
        <v>3060.5141777200001</v>
      </c>
      <c r="K367" s="11">
        <f t="shared" si="79"/>
        <v>3144.2537021500002</v>
      </c>
      <c r="L367" s="11">
        <f t="shared" si="79"/>
        <v>3388.3922136900001</v>
      </c>
      <c r="M367" s="11">
        <f t="shared" si="79"/>
        <v>3460.6604353600001</v>
      </c>
      <c r="N367" s="11">
        <f t="shared" si="79"/>
        <v>3462.452542</v>
      </c>
      <c r="O367" s="11">
        <f t="shared" si="79"/>
        <v>3616.2066672000001</v>
      </c>
      <c r="P367" s="11">
        <f t="shared" si="79"/>
        <v>3696.2910991700001</v>
      </c>
      <c r="Q367" s="11">
        <f t="shared" si="79"/>
        <v>3821.7679562799999</v>
      </c>
      <c r="R367" s="11">
        <f t="shared" si="79"/>
        <v>3720.13131428</v>
      </c>
      <c r="S367" s="11">
        <f t="shared" si="79"/>
        <v>3954.8131441400001</v>
      </c>
      <c r="T367" s="11">
        <f t="shared" si="78"/>
        <v>4019.1850617599998</v>
      </c>
      <c r="U367" s="12" cm="1">
        <f t="array" ref="U367">quota_mese*SUMPRODUCT(1/C367:T367)</f>
        <v>46.03969133914584</v>
      </c>
      <c r="V367" s="13">
        <f t="shared" si="75"/>
        <v>185042.03967833621</v>
      </c>
      <c r="W367" s="14">
        <f t="shared" si="71"/>
        <v>0.23361359785557467</v>
      </c>
      <c r="X367" s="13">
        <f t="shared" si="72"/>
        <v>217754.63147475495</v>
      </c>
      <c r="Y367" s="14">
        <f t="shared" si="73"/>
        <v>0.45169754316503297</v>
      </c>
      <c r="Z367" s="6" t="str">
        <f t="shared" si="74"/>
        <v>Il PAC NON conviene</v>
      </c>
    </row>
    <row r="368" spans="1:26" x14ac:dyDescent="0.25">
      <c r="A368" s="7">
        <v>44043</v>
      </c>
      <c r="B368" s="8">
        <v>2760.9048996800002</v>
      </c>
      <c r="C368" s="11">
        <f t="shared" si="70"/>
        <v>2760.9048996800002</v>
      </c>
      <c r="D368" s="11">
        <f t="shared" si="79"/>
        <v>2931.5829709099999</v>
      </c>
      <c r="E368" s="11">
        <f t="shared" si="79"/>
        <v>2872.39493292</v>
      </c>
      <c r="F368" s="11">
        <f t="shared" si="79"/>
        <v>2795.3153973799999</v>
      </c>
      <c r="G368" s="11">
        <f t="shared" si="79"/>
        <v>3023.0633381399998</v>
      </c>
      <c r="H368" s="11">
        <f t="shared" si="79"/>
        <v>3060.9323400399999</v>
      </c>
      <c r="I368" s="11">
        <f t="shared" si="79"/>
        <v>3060.5141777200001</v>
      </c>
      <c r="J368" s="11">
        <f t="shared" si="79"/>
        <v>3144.2537021500002</v>
      </c>
      <c r="K368" s="11">
        <f t="shared" si="79"/>
        <v>3388.3922136900001</v>
      </c>
      <c r="L368" s="11">
        <f t="shared" si="79"/>
        <v>3460.6604353600001</v>
      </c>
      <c r="M368" s="11">
        <f t="shared" si="79"/>
        <v>3462.452542</v>
      </c>
      <c r="N368" s="11">
        <f t="shared" si="79"/>
        <v>3616.2066672000001</v>
      </c>
      <c r="O368" s="11">
        <f t="shared" si="79"/>
        <v>3696.2910991700001</v>
      </c>
      <c r="P368" s="11">
        <f t="shared" si="79"/>
        <v>3821.7679562799999</v>
      </c>
      <c r="Q368" s="11">
        <f t="shared" si="79"/>
        <v>3720.13131428</v>
      </c>
      <c r="R368" s="11">
        <f t="shared" si="79"/>
        <v>3954.8131441400001</v>
      </c>
      <c r="S368" s="11">
        <f t="shared" ref="S368:T383" si="80">R369</f>
        <v>4019.1850617599998</v>
      </c>
      <c r="T368" s="11">
        <f t="shared" si="80"/>
        <v>4208.1760572599997</v>
      </c>
      <c r="U368" s="12" cm="1">
        <f t="array" ref="U368">quota_mese*SUMPRODUCT(1/C368:T368)</f>
        <v>45.010029924878111</v>
      </c>
      <c r="V368" s="13">
        <f t="shared" si="75"/>
        <v>189410.13026642817</v>
      </c>
      <c r="W368" s="14">
        <f t="shared" si="71"/>
        <v>0.26273420177618778</v>
      </c>
      <c r="X368" s="13">
        <f t="shared" si="72"/>
        <v>228630.26128214761</v>
      </c>
      <c r="Y368" s="14">
        <f t="shared" si="73"/>
        <v>0.52420174188098412</v>
      </c>
      <c r="Z368" s="6" t="str">
        <f t="shared" si="74"/>
        <v>Il PAC NON conviene</v>
      </c>
    </row>
    <row r="369" spans="1:26" x14ac:dyDescent="0.25">
      <c r="A369" s="7">
        <v>44074</v>
      </c>
      <c r="B369" s="8">
        <v>2931.5829709099999</v>
      </c>
      <c r="C369" s="11">
        <f t="shared" si="70"/>
        <v>2931.5829709099999</v>
      </c>
      <c r="D369" s="11">
        <f t="shared" ref="D369:S384" si="81">C370</f>
        <v>2872.39493292</v>
      </c>
      <c r="E369" s="11">
        <f t="shared" si="81"/>
        <v>2795.3153973799999</v>
      </c>
      <c r="F369" s="11">
        <f t="shared" si="81"/>
        <v>3023.0633381399998</v>
      </c>
      <c r="G369" s="11">
        <f t="shared" si="81"/>
        <v>3060.9323400399999</v>
      </c>
      <c r="H369" s="11">
        <f t="shared" si="81"/>
        <v>3060.5141777200001</v>
      </c>
      <c r="I369" s="11">
        <f t="shared" si="81"/>
        <v>3144.2537021500002</v>
      </c>
      <c r="J369" s="11">
        <f t="shared" si="81"/>
        <v>3388.3922136900001</v>
      </c>
      <c r="K369" s="11">
        <f t="shared" si="81"/>
        <v>3460.6604353600001</v>
      </c>
      <c r="L369" s="11">
        <f t="shared" si="81"/>
        <v>3462.452542</v>
      </c>
      <c r="M369" s="11">
        <f t="shared" si="81"/>
        <v>3616.2066672000001</v>
      </c>
      <c r="N369" s="11">
        <f t="shared" si="81"/>
        <v>3696.2910991700001</v>
      </c>
      <c r="O369" s="11">
        <f t="shared" si="81"/>
        <v>3821.7679562799999</v>
      </c>
      <c r="P369" s="11">
        <f t="shared" si="81"/>
        <v>3720.13131428</v>
      </c>
      <c r="Q369" s="11">
        <f t="shared" si="81"/>
        <v>3954.8131441400001</v>
      </c>
      <c r="R369" s="11">
        <f t="shared" si="81"/>
        <v>4019.1850617599998</v>
      </c>
      <c r="S369" s="11">
        <f t="shared" si="81"/>
        <v>4208.1760572599997</v>
      </c>
      <c r="T369" s="11">
        <f t="shared" si="80"/>
        <v>4047.6423479</v>
      </c>
      <c r="U369" s="12" cm="1">
        <f t="array" ref="U369">quota_mese*SUMPRODUCT(1/C369:T369)</f>
        <v>44.05050752881904</v>
      </c>
      <c r="V369" s="13">
        <f t="shared" si="75"/>
        <v>178300.69972013572</v>
      </c>
      <c r="W369" s="14">
        <f t="shared" si="71"/>
        <v>0.18867133146757142</v>
      </c>
      <c r="X369" s="13">
        <f t="shared" si="72"/>
        <v>207105.29369616791</v>
      </c>
      <c r="Y369" s="14">
        <f t="shared" si="73"/>
        <v>0.38070195797445261</v>
      </c>
      <c r="Z369" s="6" t="str">
        <f t="shared" si="74"/>
        <v>Il PAC NON conviene</v>
      </c>
    </row>
    <row r="370" spans="1:26" x14ac:dyDescent="0.25">
      <c r="A370" s="7">
        <v>44104</v>
      </c>
      <c r="B370" s="8">
        <v>2872.39493292</v>
      </c>
      <c r="C370" s="11">
        <f t="shared" si="70"/>
        <v>2872.39493292</v>
      </c>
      <c r="D370" s="11">
        <f t="shared" si="81"/>
        <v>2795.3153973799999</v>
      </c>
      <c r="E370" s="11">
        <f t="shared" si="81"/>
        <v>3023.0633381399998</v>
      </c>
      <c r="F370" s="11">
        <f t="shared" si="81"/>
        <v>3060.9323400399999</v>
      </c>
      <c r="G370" s="11">
        <f t="shared" si="81"/>
        <v>3060.5141777200001</v>
      </c>
      <c r="H370" s="11">
        <f t="shared" si="81"/>
        <v>3144.2537021500002</v>
      </c>
      <c r="I370" s="11">
        <f t="shared" si="81"/>
        <v>3388.3922136900001</v>
      </c>
      <c r="J370" s="11">
        <f t="shared" si="81"/>
        <v>3460.6604353600001</v>
      </c>
      <c r="K370" s="11">
        <f t="shared" si="81"/>
        <v>3462.452542</v>
      </c>
      <c r="L370" s="11">
        <f t="shared" si="81"/>
        <v>3616.2066672000001</v>
      </c>
      <c r="M370" s="11">
        <f t="shared" si="81"/>
        <v>3696.2910991700001</v>
      </c>
      <c r="N370" s="11">
        <f t="shared" si="81"/>
        <v>3821.7679562799999</v>
      </c>
      <c r="O370" s="11">
        <f t="shared" si="81"/>
        <v>3720.13131428</v>
      </c>
      <c r="P370" s="11">
        <f t="shared" si="81"/>
        <v>3954.8131441400001</v>
      </c>
      <c r="Q370" s="11">
        <f t="shared" si="81"/>
        <v>4019.1850617599998</v>
      </c>
      <c r="R370" s="11">
        <f t="shared" si="81"/>
        <v>4208.1760572599997</v>
      </c>
      <c r="S370" s="11">
        <f t="shared" si="81"/>
        <v>4047.6423479</v>
      </c>
      <c r="T370" s="11">
        <f t="shared" si="80"/>
        <v>3905.6522404799998</v>
      </c>
      <c r="U370" s="12" cm="1">
        <f t="array" ref="U370">quota_mese*SUMPRODUCT(1/C370:T370)</f>
        <v>43.34156205390417</v>
      </c>
      <c r="V370" s="13">
        <f t="shared" si="75"/>
        <v>169277.06894173377</v>
      </c>
      <c r="W370" s="14">
        <f t="shared" si="71"/>
        <v>0.12851379294489185</v>
      </c>
      <c r="X370" s="13">
        <f t="shared" si="72"/>
        <v>203957.9687868488</v>
      </c>
      <c r="Y370" s="14">
        <f t="shared" si="73"/>
        <v>0.35971979191232539</v>
      </c>
      <c r="Z370" s="6" t="str">
        <f t="shared" si="74"/>
        <v>Il PAC NON conviene</v>
      </c>
    </row>
    <row r="371" spans="1:26" x14ac:dyDescent="0.25">
      <c r="A371" s="7">
        <v>44135</v>
      </c>
      <c r="B371" s="8">
        <v>2795.3153973799999</v>
      </c>
      <c r="C371" s="11">
        <f t="shared" si="70"/>
        <v>2795.3153973799999</v>
      </c>
      <c r="D371" s="11">
        <f t="shared" si="81"/>
        <v>3023.0633381399998</v>
      </c>
      <c r="E371" s="11">
        <f t="shared" si="81"/>
        <v>3060.9323400399999</v>
      </c>
      <c r="F371" s="11">
        <f t="shared" si="81"/>
        <v>3060.5141777200001</v>
      </c>
      <c r="G371" s="11">
        <f t="shared" si="81"/>
        <v>3144.2537021500002</v>
      </c>
      <c r="H371" s="11">
        <f t="shared" si="81"/>
        <v>3388.3922136900001</v>
      </c>
      <c r="I371" s="11">
        <f t="shared" si="81"/>
        <v>3460.6604353600001</v>
      </c>
      <c r="J371" s="11">
        <f t="shared" si="81"/>
        <v>3462.452542</v>
      </c>
      <c r="K371" s="11">
        <f t="shared" si="81"/>
        <v>3616.2066672000001</v>
      </c>
      <c r="L371" s="11">
        <f t="shared" si="81"/>
        <v>3696.2910991700001</v>
      </c>
      <c r="M371" s="11">
        <f t="shared" si="81"/>
        <v>3821.7679562799999</v>
      </c>
      <c r="N371" s="11">
        <f t="shared" si="81"/>
        <v>3720.13131428</v>
      </c>
      <c r="O371" s="11">
        <f t="shared" si="81"/>
        <v>3954.8131441400001</v>
      </c>
      <c r="P371" s="11">
        <f t="shared" si="81"/>
        <v>4019.1850617599998</v>
      </c>
      <c r="Q371" s="11">
        <f t="shared" si="81"/>
        <v>4208.1760572599997</v>
      </c>
      <c r="R371" s="11">
        <f t="shared" si="81"/>
        <v>4047.6423479</v>
      </c>
      <c r="S371" s="11">
        <f t="shared" si="81"/>
        <v>3905.6522404799998</v>
      </c>
      <c r="T371" s="11">
        <f t="shared" si="80"/>
        <v>4081.0829441300002</v>
      </c>
      <c r="U371" s="12" cm="1">
        <f t="array" ref="U371">quota_mese*SUMPRODUCT(1/C371:T371)</f>
        <v>42.482324213352605</v>
      </c>
      <c r="V371" s="13">
        <f t="shared" si="75"/>
        <v>173373.88877411425</v>
      </c>
      <c r="W371" s="14">
        <f t="shared" si="71"/>
        <v>0.15582592516076166</v>
      </c>
      <c r="X371" s="13">
        <f t="shared" si="72"/>
        <v>218995.83932219926</v>
      </c>
      <c r="Y371" s="14">
        <f t="shared" si="73"/>
        <v>0.45997226214799514</v>
      </c>
      <c r="Z371" s="6" t="str">
        <f t="shared" si="74"/>
        <v>Il PAC NON conviene</v>
      </c>
    </row>
    <row r="372" spans="1:26" x14ac:dyDescent="0.25">
      <c r="A372" s="7">
        <v>44165</v>
      </c>
      <c r="B372" s="8">
        <v>3023.0633381399998</v>
      </c>
      <c r="C372" s="11">
        <f t="shared" si="70"/>
        <v>3023.0633381399998</v>
      </c>
      <c r="D372" s="11">
        <f t="shared" si="81"/>
        <v>3060.9323400399999</v>
      </c>
      <c r="E372" s="11">
        <f t="shared" si="81"/>
        <v>3060.5141777200001</v>
      </c>
      <c r="F372" s="11">
        <f t="shared" si="81"/>
        <v>3144.2537021500002</v>
      </c>
      <c r="G372" s="11">
        <f t="shared" si="81"/>
        <v>3388.3922136900001</v>
      </c>
      <c r="H372" s="11">
        <f t="shared" si="81"/>
        <v>3460.6604353600001</v>
      </c>
      <c r="I372" s="11">
        <f t="shared" si="81"/>
        <v>3462.452542</v>
      </c>
      <c r="J372" s="11">
        <f t="shared" si="81"/>
        <v>3616.2066672000001</v>
      </c>
      <c r="K372" s="11">
        <f t="shared" si="81"/>
        <v>3696.2910991700001</v>
      </c>
      <c r="L372" s="11">
        <f t="shared" si="81"/>
        <v>3821.7679562799999</v>
      </c>
      <c r="M372" s="11">
        <f t="shared" si="81"/>
        <v>3720.13131428</v>
      </c>
      <c r="N372" s="11">
        <f t="shared" si="81"/>
        <v>3954.8131441400001</v>
      </c>
      <c r="O372" s="11">
        <f t="shared" si="81"/>
        <v>4019.1850617599998</v>
      </c>
      <c r="P372" s="11">
        <f t="shared" si="81"/>
        <v>4208.1760572599997</v>
      </c>
      <c r="Q372" s="11">
        <f t="shared" si="81"/>
        <v>4047.6423479</v>
      </c>
      <c r="R372" s="11">
        <f t="shared" si="81"/>
        <v>3905.6522404799998</v>
      </c>
      <c r="S372" s="11">
        <f t="shared" si="81"/>
        <v>4081.0829441300002</v>
      </c>
      <c r="T372" s="11">
        <f t="shared" si="80"/>
        <v>3920.2373445200001</v>
      </c>
      <c r="U372" s="12" cm="1">
        <f t="array" ref="U372">quota_mese*SUMPRODUCT(1/C372:T372)</f>
        <v>41.62686764421403</v>
      </c>
      <c r="V372" s="13">
        <f t="shared" si="75"/>
        <v>163187.20107423913</v>
      </c>
      <c r="W372" s="14">
        <f t="shared" si="71"/>
        <v>8.7914673828260792E-2</v>
      </c>
      <c r="X372" s="13">
        <f t="shared" si="72"/>
        <v>194516.46753779255</v>
      </c>
      <c r="Y372" s="14">
        <f t="shared" si="73"/>
        <v>0.29677645025195032</v>
      </c>
      <c r="Z372" s="6" t="str">
        <f t="shared" si="74"/>
        <v>Il PAC NON conviene</v>
      </c>
    </row>
    <row r="373" spans="1:26" x14ac:dyDescent="0.25">
      <c r="A373" s="7">
        <v>44196</v>
      </c>
      <c r="B373" s="8">
        <v>3060.9323400399999</v>
      </c>
      <c r="C373" s="11">
        <f t="shared" si="70"/>
        <v>3060.9323400399999</v>
      </c>
      <c r="D373" s="11">
        <f t="shared" si="81"/>
        <v>3060.5141777200001</v>
      </c>
      <c r="E373" s="11">
        <f t="shared" si="81"/>
        <v>3144.2537021500002</v>
      </c>
      <c r="F373" s="11">
        <f t="shared" si="81"/>
        <v>3388.3922136900001</v>
      </c>
      <c r="G373" s="11">
        <f t="shared" si="81"/>
        <v>3460.6604353600001</v>
      </c>
      <c r="H373" s="11">
        <f t="shared" si="81"/>
        <v>3462.452542</v>
      </c>
      <c r="I373" s="11">
        <f t="shared" si="81"/>
        <v>3616.2066672000001</v>
      </c>
      <c r="J373" s="11">
        <f t="shared" si="81"/>
        <v>3696.2910991700001</v>
      </c>
      <c r="K373" s="11">
        <f t="shared" si="81"/>
        <v>3821.7679562799999</v>
      </c>
      <c r="L373" s="11">
        <f t="shared" si="81"/>
        <v>3720.13131428</v>
      </c>
      <c r="M373" s="11">
        <f t="shared" si="81"/>
        <v>3954.8131441400001</v>
      </c>
      <c r="N373" s="11">
        <f t="shared" si="81"/>
        <v>4019.1850617599998</v>
      </c>
      <c r="O373" s="11">
        <f t="shared" si="81"/>
        <v>4208.1760572599997</v>
      </c>
      <c r="P373" s="11">
        <f t="shared" si="81"/>
        <v>4047.6423479</v>
      </c>
      <c r="Q373" s="11">
        <f t="shared" si="81"/>
        <v>3905.6522404799998</v>
      </c>
      <c r="R373" s="11">
        <f t="shared" si="81"/>
        <v>4081.0829441300002</v>
      </c>
      <c r="S373" s="11">
        <f t="shared" si="81"/>
        <v>3920.2373445200001</v>
      </c>
      <c r="T373" s="11">
        <f t="shared" si="80"/>
        <v>3857.1361115200002</v>
      </c>
      <c r="U373" s="12" cm="1">
        <f t="array" ref="U373">quota_mese*SUMPRODUCT(1/C373:T373)</f>
        <v>41.030779495139626</v>
      </c>
      <c r="V373" s="13">
        <f t="shared" si="75"/>
        <v>158261.30127451741</v>
      </c>
      <c r="W373" s="14">
        <f t="shared" si="71"/>
        <v>5.5075341830115976E-2</v>
      </c>
      <c r="X373" s="13">
        <f t="shared" si="72"/>
        <v>189017.70848042963</v>
      </c>
      <c r="Y373" s="14">
        <f t="shared" si="73"/>
        <v>0.26011805653619757</v>
      </c>
      <c r="Z373" s="6" t="str">
        <f t="shared" si="74"/>
        <v>Il PAC NON conviene</v>
      </c>
    </row>
    <row r="374" spans="1:26" x14ac:dyDescent="0.25">
      <c r="A374" s="7">
        <v>44227</v>
      </c>
      <c r="B374" s="8">
        <v>3060.5141777200001</v>
      </c>
      <c r="C374" s="11">
        <f t="shared" si="70"/>
        <v>3060.5141777200001</v>
      </c>
      <c r="D374" s="11">
        <f t="shared" si="81"/>
        <v>3144.2537021500002</v>
      </c>
      <c r="E374" s="11">
        <f t="shared" si="81"/>
        <v>3388.3922136900001</v>
      </c>
      <c r="F374" s="11">
        <f t="shared" si="81"/>
        <v>3460.6604353600001</v>
      </c>
      <c r="G374" s="11">
        <f t="shared" si="81"/>
        <v>3462.452542</v>
      </c>
      <c r="H374" s="11">
        <f t="shared" si="81"/>
        <v>3616.2066672000001</v>
      </c>
      <c r="I374" s="11">
        <f t="shared" si="81"/>
        <v>3696.2910991700001</v>
      </c>
      <c r="J374" s="11">
        <f t="shared" si="81"/>
        <v>3821.7679562799999</v>
      </c>
      <c r="K374" s="11">
        <f t="shared" si="81"/>
        <v>3720.13131428</v>
      </c>
      <c r="L374" s="11">
        <f t="shared" si="81"/>
        <v>3954.8131441400001</v>
      </c>
      <c r="M374" s="11">
        <f t="shared" si="81"/>
        <v>4019.1850617599998</v>
      </c>
      <c r="N374" s="11">
        <f t="shared" si="81"/>
        <v>4208.1760572599997</v>
      </c>
      <c r="O374" s="11">
        <f t="shared" si="81"/>
        <v>4047.6423479</v>
      </c>
      <c r="P374" s="11">
        <f t="shared" si="81"/>
        <v>3905.6522404799998</v>
      </c>
      <c r="Q374" s="11">
        <f t="shared" si="81"/>
        <v>4081.0829441300002</v>
      </c>
      <c r="R374" s="11">
        <f t="shared" si="81"/>
        <v>3920.2373445200001</v>
      </c>
      <c r="S374" s="11">
        <f t="shared" si="81"/>
        <v>3857.1361115200002</v>
      </c>
      <c r="T374" s="11">
        <f t="shared" si="80"/>
        <v>3644.3437829300001</v>
      </c>
      <c r="U374" s="12" cm="1">
        <f t="array" ref="U374">quota_mese*SUMPRODUCT(1/C374:T374)</f>
        <v>40.594945975560591</v>
      </c>
      <c r="V374" s="13">
        <f t="shared" si="75"/>
        <v>147941.93898441346</v>
      </c>
      <c r="W374" s="14">
        <f t="shared" si="71"/>
        <v>-1.3720406770576954E-2</v>
      </c>
      <c r="X374" s="13">
        <f t="shared" si="72"/>
        <v>178614.29018007053</v>
      </c>
      <c r="Y374" s="14">
        <f t="shared" si="73"/>
        <v>0.19076193453380363</v>
      </c>
      <c r="Z374" s="6" t="str">
        <f t="shared" si="74"/>
        <v>Il PAC NON conviene</v>
      </c>
    </row>
    <row r="375" spans="1:26" x14ac:dyDescent="0.25">
      <c r="A375" s="7">
        <v>44255</v>
      </c>
      <c r="B375" s="8">
        <v>3144.2537021500002</v>
      </c>
      <c r="C375" s="11">
        <f t="shared" si="70"/>
        <v>3144.2537021500002</v>
      </c>
      <c r="D375" s="11">
        <f t="shared" si="81"/>
        <v>3388.3922136900001</v>
      </c>
      <c r="E375" s="11">
        <f t="shared" si="81"/>
        <v>3460.6604353600001</v>
      </c>
      <c r="F375" s="11">
        <f t="shared" si="81"/>
        <v>3462.452542</v>
      </c>
      <c r="G375" s="11">
        <f t="shared" si="81"/>
        <v>3616.2066672000001</v>
      </c>
      <c r="H375" s="11">
        <f t="shared" si="81"/>
        <v>3696.2910991700001</v>
      </c>
      <c r="I375" s="11">
        <f t="shared" si="81"/>
        <v>3821.7679562799999</v>
      </c>
      <c r="J375" s="11">
        <f t="shared" si="81"/>
        <v>3720.13131428</v>
      </c>
      <c r="K375" s="11">
        <f t="shared" si="81"/>
        <v>3954.8131441400001</v>
      </c>
      <c r="L375" s="11">
        <f t="shared" si="81"/>
        <v>4019.1850617599998</v>
      </c>
      <c r="M375" s="11">
        <f t="shared" si="81"/>
        <v>4208.1760572599997</v>
      </c>
      <c r="N375" s="11">
        <f t="shared" si="81"/>
        <v>4047.6423479</v>
      </c>
      <c r="O375" s="11">
        <f t="shared" si="81"/>
        <v>3905.6522404799998</v>
      </c>
      <c r="P375" s="11">
        <f t="shared" si="81"/>
        <v>4081.0829441300002</v>
      </c>
      <c r="Q375" s="11">
        <f t="shared" si="81"/>
        <v>3920.2373445200001</v>
      </c>
      <c r="R375" s="11">
        <f t="shared" si="81"/>
        <v>3857.1361115200002</v>
      </c>
      <c r="S375" s="11">
        <f t="shared" si="81"/>
        <v>3644.3437829300001</v>
      </c>
      <c r="T375" s="11">
        <f t="shared" si="80"/>
        <v>4050.09810363</v>
      </c>
      <c r="U375" s="12" cm="1">
        <f t="array" ref="U375">quota_mese*SUMPRODUCT(1/C375:T375)</f>
        <v>39.929655283272368</v>
      </c>
      <c r="V375" s="13">
        <f t="shared" si="75"/>
        <v>161719.02114138103</v>
      </c>
      <c r="W375" s="14">
        <f t="shared" si="71"/>
        <v>7.8126807609206983E-2</v>
      </c>
      <c r="X375" s="13">
        <f t="shared" si="72"/>
        <v>193214.28011012255</v>
      </c>
      <c r="Y375" s="14">
        <f t="shared" si="73"/>
        <v>0.2880952007341504</v>
      </c>
      <c r="Z375" s="6" t="str">
        <f t="shared" si="74"/>
        <v>Il PAC NON conviene</v>
      </c>
    </row>
    <row r="376" spans="1:26" x14ac:dyDescent="0.25">
      <c r="A376" s="7">
        <v>44286</v>
      </c>
      <c r="B376" s="8">
        <v>3388.3922136900001</v>
      </c>
      <c r="C376" s="11">
        <f t="shared" si="70"/>
        <v>3388.3922136900001</v>
      </c>
      <c r="D376" s="11">
        <f t="shared" si="81"/>
        <v>3460.6604353600001</v>
      </c>
      <c r="E376" s="11">
        <f t="shared" si="81"/>
        <v>3462.452542</v>
      </c>
      <c r="F376" s="11">
        <f t="shared" si="81"/>
        <v>3616.2066672000001</v>
      </c>
      <c r="G376" s="11">
        <f t="shared" si="81"/>
        <v>3696.2910991700001</v>
      </c>
      <c r="H376" s="11">
        <f t="shared" si="81"/>
        <v>3821.7679562799999</v>
      </c>
      <c r="I376" s="11">
        <f t="shared" si="81"/>
        <v>3720.13131428</v>
      </c>
      <c r="J376" s="11">
        <f t="shared" si="81"/>
        <v>3954.8131441400001</v>
      </c>
      <c r="K376" s="11">
        <f t="shared" si="81"/>
        <v>4019.1850617599998</v>
      </c>
      <c r="L376" s="11">
        <f t="shared" si="81"/>
        <v>4208.1760572599997</v>
      </c>
      <c r="M376" s="11">
        <f t="shared" si="81"/>
        <v>4047.6423479</v>
      </c>
      <c r="N376" s="11">
        <f t="shared" si="81"/>
        <v>3905.6522404799998</v>
      </c>
      <c r="O376" s="11">
        <f t="shared" si="81"/>
        <v>4081.0829441300002</v>
      </c>
      <c r="P376" s="11">
        <f t="shared" si="81"/>
        <v>3920.2373445200001</v>
      </c>
      <c r="Q376" s="11">
        <f t="shared" si="81"/>
        <v>3857.1361115200002</v>
      </c>
      <c r="R376" s="11">
        <f t="shared" si="81"/>
        <v>3644.3437829300001</v>
      </c>
      <c r="S376" s="11">
        <f t="shared" si="81"/>
        <v>4050.09810363</v>
      </c>
      <c r="T376" s="11">
        <f t="shared" si="80"/>
        <v>3955</v>
      </c>
      <c r="U376" s="12" cm="1">
        <f t="array" ref="U376">quota_mese*SUMPRODUCT(1/C376:T376)</f>
        <v>39.386355340376952</v>
      </c>
      <c r="V376" s="13">
        <f t="shared" si="75"/>
        <v>155773.03537119084</v>
      </c>
      <c r="W376" s="14">
        <f t="shared" si="71"/>
        <v>3.8486902474605511E-2</v>
      </c>
      <c r="X376" s="13">
        <f t="shared" si="72"/>
        <v>175083.03720068571</v>
      </c>
      <c r="Y376" s="14">
        <f t="shared" si="73"/>
        <v>0.16722024800457147</v>
      </c>
      <c r="Z376" s="6" t="str">
        <f t="shared" si="74"/>
        <v>Il PAC NON conviene</v>
      </c>
    </row>
    <row r="377" spans="1:26" x14ac:dyDescent="0.25">
      <c r="A377" s="7">
        <v>44316</v>
      </c>
      <c r="B377" s="8">
        <v>3460.6604353600001</v>
      </c>
      <c r="C377" s="11">
        <f t="shared" si="70"/>
        <v>3460.6604353600001</v>
      </c>
      <c r="D377" s="11">
        <f t="shared" si="81"/>
        <v>3462.452542</v>
      </c>
      <c r="E377" s="11">
        <f t="shared" si="81"/>
        <v>3616.2066672000001</v>
      </c>
      <c r="F377" s="11">
        <f t="shared" si="81"/>
        <v>3696.2910991700001</v>
      </c>
      <c r="G377" s="11">
        <f t="shared" si="81"/>
        <v>3821.7679562799999</v>
      </c>
      <c r="H377" s="11">
        <f t="shared" si="81"/>
        <v>3720.13131428</v>
      </c>
      <c r="I377" s="11">
        <f t="shared" si="81"/>
        <v>3954.8131441400001</v>
      </c>
      <c r="J377" s="11">
        <f t="shared" si="81"/>
        <v>4019.1850617599998</v>
      </c>
      <c r="K377" s="11">
        <f t="shared" si="81"/>
        <v>4208.1760572599997</v>
      </c>
      <c r="L377" s="11">
        <f t="shared" si="81"/>
        <v>4047.6423479</v>
      </c>
      <c r="M377" s="11">
        <f t="shared" si="81"/>
        <v>3905.6522404799998</v>
      </c>
      <c r="N377" s="11">
        <f t="shared" si="81"/>
        <v>4081.0829441300002</v>
      </c>
      <c r="O377" s="11">
        <f t="shared" si="81"/>
        <v>3920.2373445200001</v>
      </c>
      <c r="P377" s="11">
        <f t="shared" si="81"/>
        <v>3857.1361115200002</v>
      </c>
      <c r="Q377" s="11">
        <f t="shared" si="81"/>
        <v>3644.3437829300001</v>
      </c>
      <c r="R377" s="11">
        <f t="shared" si="81"/>
        <v>4050.09810363</v>
      </c>
      <c r="S377" s="11">
        <f t="shared" si="81"/>
        <v>3955</v>
      </c>
      <c r="T377" s="11">
        <f t="shared" si="80"/>
        <v>3678.31363203</v>
      </c>
      <c r="U377" s="12" cm="1">
        <f t="array" ref="U377">quota_mese*SUMPRODUCT(1/C377:T377)</f>
        <v>39.19250943900574</v>
      </c>
      <c r="V377" s="13">
        <f t="shared" si="75"/>
        <v>144162.34174295925</v>
      </c>
      <c r="W377" s="14">
        <f t="shared" si="71"/>
        <v>-3.8917721713604969E-2</v>
      </c>
      <c r="X377" s="13">
        <f t="shared" si="72"/>
        <v>159434.03148338757</v>
      </c>
      <c r="Y377" s="14">
        <f t="shared" si="73"/>
        <v>6.2893543222583892E-2</v>
      </c>
      <c r="Z377" s="6" t="str">
        <f t="shared" si="74"/>
        <v>Il PAC NON conviene</v>
      </c>
    </row>
    <row r="378" spans="1:26" x14ac:dyDescent="0.25">
      <c r="A378" s="7">
        <v>44347</v>
      </c>
      <c r="B378" s="8">
        <v>3462.452542</v>
      </c>
      <c r="C378" s="11">
        <f t="shared" si="70"/>
        <v>3462.452542</v>
      </c>
      <c r="D378" s="11">
        <f t="shared" si="81"/>
        <v>3616.2066672000001</v>
      </c>
      <c r="E378" s="11">
        <f t="shared" si="81"/>
        <v>3696.2910991700001</v>
      </c>
      <c r="F378" s="11">
        <f t="shared" si="81"/>
        <v>3821.7679562799999</v>
      </c>
      <c r="G378" s="11">
        <f t="shared" si="81"/>
        <v>3720.13131428</v>
      </c>
      <c r="H378" s="11">
        <f t="shared" si="81"/>
        <v>3954.8131441400001</v>
      </c>
      <c r="I378" s="11">
        <f t="shared" si="81"/>
        <v>4019.1850617599998</v>
      </c>
      <c r="J378" s="11">
        <f t="shared" si="81"/>
        <v>4208.1760572599997</v>
      </c>
      <c r="K378" s="11">
        <f t="shared" si="81"/>
        <v>4047.6423479</v>
      </c>
      <c r="L378" s="11">
        <f t="shared" si="81"/>
        <v>3905.6522404799998</v>
      </c>
      <c r="M378" s="11">
        <f t="shared" si="81"/>
        <v>4081.0829441300002</v>
      </c>
      <c r="N378" s="11">
        <f t="shared" si="81"/>
        <v>3920.2373445200001</v>
      </c>
      <c r="O378" s="11">
        <f t="shared" si="81"/>
        <v>3857.1361115200002</v>
      </c>
      <c r="P378" s="11">
        <f t="shared" si="81"/>
        <v>3644.3437829300001</v>
      </c>
      <c r="Q378" s="11">
        <f t="shared" si="81"/>
        <v>4050.09810363</v>
      </c>
      <c r="R378" s="11">
        <f t="shared" si="81"/>
        <v>3955</v>
      </c>
      <c r="S378" s="11">
        <f t="shared" si="81"/>
        <v>3678.31363203</v>
      </c>
      <c r="T378" s="11">
        <f t="shared" si="80"/>
        <v>3905.5678575299999</v>
      </c>
      <c r="U378" s="12" cm="1">
        <f t="array" ref="U378">quota_mese*SUMPRODUCT(1/C378:T378)</f>
        <v>38.918197172089073</v>
      </c>
      <c r="V378" s="13">
        <f t="shared" si="75"/>
        <v>151997.65994832601</v>
      </c>
      <c r="W378" s="14">
        <f t="shared" si="71"/>
        <v>1.3317732988840092E-2</v>
      </c>
      <c r="X378" s="13">
        <f t="shared" si="72"/>
        <v>169196.59447262975</v>
      </c>
      <c r="Y378" s="14">
        <f t="shared" si="73"/>
        <v>0.12797729648419831</v>
      </c>
      <c r="Z378" s="6" t="str">
        <f t="shared" si="74"/>
        <v>Il PAC NON conviene</v>
      </c>
    </row>
    <row r="379" spans="1:26" x14ac:dyDescent="0.25">
      <c r="A379" s="7">
        <v>44377</v>
      </c>
      <c r="B379" s="8">
        <v>3616.2066672000001</v>
      </c>
      <c r="C379" s="11">
        <f t="shared" si="70"/>
        <v>3616.2066672000001</v>
      </c>
      <c r="D379" s="11">
        <f t="shared" si="81"/>
        <v>3696.2910991700001</v>
      </c>
      <c r="E379" s="11">
        <f t="shared" si="81"/>
        <v>3821.7679562799999</v>
      </c>
      <c r="F379" s="11">
        <f t="shared" si="81"/>
        <v>3720.13131428</v>
      </c>
      <c r="G379" s="11">
        <f t="shared" si="81"/>
        <v>3954.8131441400001</v>
      </c>
      <c r="H379" s="11">
        <f t="shared" si="81"/>
        <v>4019.1850617599998</v>
      </c>
      <c r="I379" s="11">
        <f t="shared" si="81"/>
        <v>4208.1760572599997</v>
      </c>
      <c r="J379" s="11">
        <f t="shared" si="81"/>
        <v>4047.6423479</v>
      </c>
      <c r="K379" s="11">
        <f t="shared" si="81"/>
        <v>3905.6522404799998</v>
      </c>
      <c r="L379" s="11">
        <f t="shared" si="81"/>
        <v>4081.0829441300002</v>
      </c>
      <c r="M379" s="11">
        <f t="shared" si="81"/>
        <v>3920.2373445200001</v>
      </c>
      <c r="N379" s="11">
        <f t="shared" si="81"/>
        <v>3857.1361115200002</v>
      </c>
      <c r="O379" s="11">
        <f t="shared" si="81"/>
        <v>3644.3437829300001</v>
      </c>
      <c r="P379" s="11">
        <f t="shared" si="81"/>
        <v>4050.09810363</v>
      </c>
      <c r="Q379" s="11">
        <f t="shared" si="81"/>
        <v>3955</v>
      </c>
      <c r="R379" s="11">
        <f t="shared" si="81"/>
        <v>3678.31363203</v>
      </c>
      <c r="S379" s="11">
        <f t="shared" si="81"/>
        <v>3905.5678575299999</v>
      </c>
      <c r="T379" s="11">
        <f t="shared" si="80"/>
        <v>3932.2572393999999</v>
      </c>
      <c r="U379" s="12" cm="1">
        <f t="array" ref="U379">quota_mese*SUMPRODUCT(1/C379:T379)</f>
        <v>38.630649167210244</v>
      </c>
      <c r="V379" s="13">
        <f t="shared" si="75"/>
        <v>151905.64985048407</v>
      </c>
      <c r="W379" s="14">
        <f t="shared" si="71"/>
        <v>1.2704332336560542E-2</v>
      </c>
      <c r="X379" s="13">
        <f t="shared" si="72"/>
        <v>163109.75566192053</v>
      </c>
      <c r="Y379" s="14">
        <f t="shared" si="73"/>
        <v>8.7398371079470127E-2</v>
      </c>
      <c r="Z379" s="6" t="str">
        <f t="shared" si="74"/>
        <v>Il PAC NON conviene</v>
      </c>
    </row>
    <row r="380" spans="1:26" x14ac:dyDescent="0.25">
      <c r="A380" s="7">
        <v>44408</v>
      </c>
      <c r="B380" s="8">
        <v>3696.2910991700001</v>
      </c>
      <c r="C380" s="11">
        <f t="shared" si="70"/>
        <v>3696.2910991700001</v>
      </c>
      <c r="D380" s="11">
        <f t="shared" si="81"/>
        <v>3821.7679562799999</v>
      </c>
      <c r="E380" s="11">
        <f t="shared" si="81"/>
        <v>3720.13131428</v>
      </c>
      <c r="F380" s="11">
        <f t="shared" si="81"/>
        <v>3954.8131441400001</v>
      </c>
      <c r="G380" s="11">
        <f t="shared" si="81"/>
        <v>4019.1850617599998</v>
      </c>
      <c r="H380" s="11">
        <f t="shared" si="81"/>
        <v>4208.1760572599997</v>
      </c>
      <c r="I380" s="11">
        <f t="shared" si="81"/>
        <v>4047.6423479</v>
      </c>
      <c r="J380" s="11">
        <f t="shared" si="81"/>
        <v>3905.6522404799998</v>
      </c>
      <c r="K380" s="11">
        <f t="shared" si="81"/>
        <v>4081.0829441300002</v>
      </c>
      <c r="L380" s="11">
        <f t="shared" si="81"/>
        <v>3920.2373445200001</v>
      </c>
      <c r="M380" s="11">
        <f t="shared" si="81"/>
        <v>3857.1361115200002</v>
      </c>
      <c r="N380" s="11">
        <f t="shared" si="81"/>
        <v>3644.3437829300001</v>
      </c>
      <c r="O380" s="11">
        <f t="shared" si="81"/>
        <v>4050.09810363</v>
      </c>
      <c r="P380" s="11">
        <f t="shared" si="81"/>
        <v>3955</v>
      </c>
      <c r="Q380" s="11">
        <f t="shared" si="81"/>
        <v>3678.31363203</v>
      </c>
      <c r="R380" s="11">
        <f t="shared" si="81"/>
        <v>3905.5678575299999</v>
      </c>
      <c r="S380" s="11">
        <f t="shared" si="81"/>
        <v>3932.2572393999999</v>
      </c>
      <c r="T380" s="11">
        <f t="shared" si="80"/>
        <v>3599.7562447</v>
      </c>
      <c r="U380" s="12" cm="1">
        <f t="array" ref="U380">quota_mese*SUMPRODUCT(1/C380:T380)</f>
        <v>38.64118016384846</v>
      </c>
      <c r="V380" s="13">
        <f t="shared" si="75"/>
        <v>139098.82959739128</v>
      </c>
      <c r="W380" s="14">
        <f t="shared" si="71"/>
        <v>-7.2674469350724857E-2</v>
      </c>
      <c r="X380" s="13">
        <f t="shared" si="72"/>
        <v>146082.49789261687</v>
      </c>
      <c r="Y380" s="14">
        <f t="shared" si="73"/>
        <v>-2.6116680715887575E-2</v>
      </c>
      <c r="Z380" s="6" t="str">
        <f t="shared" si="74"/>
        <v>Il PAC NON conviene</v>
      </c>
    </row>
    <row r="381" spans="1:26" x14ac:dyDescent="0.25">
      <c r="A381" s="7">
        <v>44439</v>
      </c>
      <c r="B381" s="8">
        <v>3821.7679562799999</v>
      </c>
      <c r="C381" s="11">
        <f t="shared" si="70"/>
        <v>3821.7679562799999</v>
      </c>
      <c r="D381" s="11">
        <f t="shared" si="81"/>
        <v>3720.13131428</v>
      </c>
      <c r="E381" s="11">
        <f t="shared" si="81"/>
        <v>3954.8131441400001</v>
      </c>
      <c r="F381" s="11">
        <f t="shared" si="81"/>
        <v>4019.1850617599998</v>
      </c>
      <c r="G381" s="11">
        <f t="shared" si="81"/>
        <v>4208.1760572599997</v>
      </c>
      <c r="H381" s="11">
        <f t="shared" si="81"/>
        <v>4047.6423479</v>
      </c>
      <c r="I381" s="11">
        <f t="shared" si="81"/>
        <v>3905.6522404799998</v>
      </c>
      <c r="J381" s="11">
        <f t="shared" si="81"/>
        <v>4081.0829441300002</v>
      </c>
      <c r="K381" s="11">
        <f t="shared" si="81"/>
        <v>3920.2373445200001</v>
      </c>
      <c r="L381" s="11">
        <f t="shared" si="81"/>
        <v>3857.1361115200002</v>
      </c>
      <c r="M381" s="11">
        <f t="shared" si="81"/>
        <v>3644.3437829300001</v>
      </c>
      <c r="N381" s="11">
        <f t="shared" si="81"/>
        <v>4050.09810363</v>
      </c>
      <c r="O381" s="11">
        <f t="shared" si="81"/>
        <v>3955</v>
      </c>
      <c r="P381" s="11">
        <f t="shared" si="81"/>
        <v>3678.31363203</v>
      </c>
      <c r="Q381" s="11">
        <f t="shared" si="81"/>
        <v>3905.5678575299999</v>
      </c>
      <c r="R381" s="11">
        <f t="shared" si="81"/>
        <v>3932.2572393999999</v>
      </c>
      <c r="S381" s="11">
        <f t="shared" si="81"/>
        <v>3599.7562447</v>
      </c>
      <c r="T381" s="11">
        <f t="shared" si="80"/>
        <v>3763.1312787400002</v>
      </c>
      <c r="U381" s="12" cm="1">
        <f t="array" ref="U381">quota_mese*SUMPRODUCT(1/C381:T381)</f>
        <v>38.601135852788289</v>
      </c>
      <c r="V381" s="13">
        <f t="shared" si="75"/>
        <v>145261.14172251965</v>
      </c>
      <c r="W381" s="14">
        <f t="shared" si="71"/>
        <v>-3.1592388516535674E-2</v>
      </c>
      <c r="X381" s="13">
        <f t="shared" si="72"/>
        <v>147698.57779655434</v>
      </c>
      <c r="Y381" s="14">
        <f t="shared" si="73"/>
        <v>-1.5342814689637718E-2</v>
      </c>
      <c r="Z381" s="6" t="str">
        <f t="shared" si="74"/>
        <v>In Linea</v>
      </c>
    </row>
    <row r="382" spans="1:26" x14ac:dyDescent="0.25">
      <c r="A382" s="7">
        <v>44469</v>
      </c>
      <c r="B382" s="8">
        <v>3720.13131428</v>
      </c>
      <c r="C382" s="11">
        <f t="shared" si="70"/>
        <v>3720.13131428</v>
      </c>
      <c r="D382" s="11">
        <f t="shared" si="81"/>
        <v>3954.8131441400001</v>
      </c>
      <c r="E382" s="11">
        <f t="shared" si="81"/>
        <v>4019.1850617599998</v>
      </c>
      <c r="F382" s="11">
        <f t="shared" si="81"/>
        <v>4208.1760572599997</v>
      </c>
      <c r="G382" s="11">
        <f t="shared" si="81"/>
        <v>4047.6423479</v>
      </c>
      <c r="H382" s="11">
        <f t="shared" si="81"/>
        <v>3905.6522404799998</v>
      </c>
      <c r="I382" s="11">
        <f t="shared" si="81"/>
        <v>4081.0829441300002</v>
      </c>
      <c r="J382" s="11">
        <f t="shared" si="81"/>
        <v>3920.2373445200001</v>
      </c>
      <c r="K382" s="11">
        <f t="shared" si="81"/>
        <v>3857.1361115200002</v>
      </c>
      <c r="L382" s="11">
        <f t="shared" si="81"/>
        <v>3644.3437829300001</v>
      </c>
      <c r="M382" s="11">
        <f t="shared" si="81"/>
        <v>4050.09810363</v>
      </c>
      <c r="N382" s="11">
        <f t="shared" si="81"/>
        <v>3955</v>
      </c>
      <c r="O382" s="11">
        <f t="shared" si="81"/>
        <v>3678.31363203</v>
      </c>
      <c r="P382" s="11">
        <f t="shared" si="81"/>
        <v>3905.5678575299999</v>
      </c>
      <c r="Q382" s="11">
        <f t="shared" si="81"/>
        <v>3932.2572393999999</v>
      </c>
      <c r="R382" s="11">
        <f t="shared" si="81"/>
        <v>3599.7562447</v>
      </c>
      <c r="S382" s="11">
        <f t="shared" si="81"/>
        <v>3763.1312787400002</v>
      </c>
      <c r="T382" s="11">
        <f t="shared" si="80"/>
        <v>3738.7229561499998</v>
      </c>
      <c r="U382" s="12" cm="1">
        <f t="array" ref="U382">quota_mese*SUMPRODUCT(1/C382:T382)</f>
        <v>38.649569217919748</v>
      </c>
      <c r="V382" s="13">
        <f t="shared" si="75"/>
        <v>144500.03168034495</v>
      </c>
      <c r="W382" s="14">
        <f t="shared" si="71"/>
        <v>-3.6666455464366976E-2</v>
      </c>
      <c r="X382" s="13">
        <f t="shared" si="72"/>
        <v>150749.63651680661</v>
      </c>
      <c r="Y382" s="14">
        <f t="shared" si="73"/>
        <v>4.9975767787107106E-3</v>
      </c>
      <c r="Z382" s="6" t="str">
        <f t="shared" si="74"/>
        <v>Il PAC NON conviene</v>
      </c>
    </row>
    <row r="383" spans="1:26" x14ac:dyDescent="0.25">
      <c r="A383" s="7">
        <v>44500</v>
      </c>
      <c r="B383" s="8">
        <v>3954.8131441400001</v>
      </c>
      <c r="C383" s="11">
        <f t="shared" si="70"/>
        <v>3954.8131441400001</v>
      </c>
      <c r="D383" s="11">
        <f t="shared" si="81"/>
        <v>4019.1850617599998</v>
      </c>
      <c r="E383" s="11">
        <f t="shared" si="81"/>
        <v>4208.1760572599997</v>
      </c>
      <c r="F383" s="11">
        <f t="shared" si="81"/>
        <v>4047.6423479</v>
      </c>
      <c r="G383" s="11">
        <f t="shared" si="81"/>
        <v>3905.6522404799998</v>
      </c>
      <c r="H383" s="11">
        <f t="shared" si="81"/>
        <v>4081.0829441300002</v>
      </c>
      <c r="I383" s="11">
        <f t="shared" si="81"/>
        <v>3920.2373445200001</v>
      </c>
      <c r="J383" s="11">
        <f t="shared" si="81"/>
        <v>3857.1361115200002</v>
      </c>
      <c r="K383" s="11">
        <f t="shared" si="81"/>
        <v>3644.3437829300001</v>
      </c>
      <c r="L383" s="11">
        <f t="shared" si="81"/>
        <v>4050.09810363</v>
      </c>
      <c r="M383" s="11">
        <f t="shared" si="81"/>
        <v>3955</v>
      </c>
      <c r="N383" s="11">
        <f t="shared" si="81"/>
        <v>3678.31363203</v>
      </c>
      <c r="O383" s="11">
        <f t="shared" si="81"/>
        <v>3905.5678575299999</v>
      </c>
      <c r="P383" s="11">
        <f t="shared" si="81"/>
        <v>3932.2572393999999</v>
      </c>
      <c r="Q383" s="11">
        <f t="shared" si="81"/>
        <v>3599.7562447</v>
      </c>
      <c r="R383" s="11">
        <f t="shared" si="81"/>
        <v>3763.1312787400002</v>
      </c>
      <c r="S383" s="11">
        <f t="shared" si="81"/>
        <v>3738.7229561499998</v>
      </c>
      <c r="T383" s="11">
        <f t="shared" si="80"/>
        <v>3778.67591679</v>
      </c>
      <c r="U383" s="12" cm="1">
        <f t="array" ref="U383">quota_mese*SUMPRODUCT(1/C383:T383)</f>
        <v>38.614862967187833</v>
      </c>
      <c r="V383" s="13">
        <f t="shared" si="75"/>
        <v>145913.05272425871</v>
      </c>
      <c r="W383" s="14">
        <f t="shared" si="71"/>
        <v>-2.7246315171608582E-2</v>
      </c>
      <c r="X383" s="13">
        <f t="shared" si="72"/>
        <v>143319.38497735388</v>
      </c>
      <c r="Y383" s="14">
        <f t="shared" si="73"/>
        <v>-4.4537433484307498E-2</v>
      </c>
      <c r="Z383" s="6" t="str">
        <f t="shared" si="74"/>
        <v>In Linea</v>
      </c>
    </row>
    <row r="384" spans="1:26" x14ac:dyDescent="0.25">
      <c r="A384" s="7">
        <v>44530</v>
      </c>
      <c r="B384" s="8">
        <v>4019.1850617599998</v>
      </c>
      <c r="C384" s="11">
        <f t="shared" si="70"/>
        <v>4019.1850617599998</v>
      </c>
      <c r="D384" s="11">
        <f t="shared" si="81"/>
        <v>4208.1760572599997</v>
      </c>
      <c r="E384" s="11">
        <f t="shared" si="81"/>
        <v>4047.6423479</v>
      </c>
      <c r="F384" s="11">
        <f t="shared" si="81"/>
        <v>3905.6522404799998</v>
      </c>
      <c r="G384" s="11">
        <f t="shared" si="81"/>
        <v>4081.0829441300002</v>
      </c>
      <c r="H384" s="11">
        <f t="shared" si="81"/>
        <v>3920.2373445200001</v>
      </c>
      <c r="I384" s="11">
        <f t="shared" si="81"/>
        <v>3857.1361115200002</v>
      </c>
      <c r="J384" s="11">
        <f t="shared" si="81"/>
        <v>3644.3437829300001</v>
      </c>
      <c r="K384" s="11">
        <f t="shared" si="81"/>
        <v>4050.09810363</v>
      </c>
      <c r="L384" s="11">
        <f t="shared" si="81"/>
        <v>3955</v>
      </c>
      <c r="M384" s="11">
        <f t="shared" si="81"/>
        <v>3678.31363203</v>
      </c>
      <c r="N384" s="11">
        <f t="shared" si="81"/>
        <v>3905.5678575299999</v>
      </c>
      <c r="O384" s="11">
        <f t="shared" si="81"/>
        <v>3932.2572393999999</v>
      </c>
      <c r="P384" s="11">
        <f t="shared" si="81"/>
        <v>3599.7562447</v>
      </c>
      <c r="Q384" s="11">
        <f t="shared" si="81"/>
        <v>3763.1312787400002</v>
      </c>
      <c r="R384" s="11">
        <f t="shared" si="81"/>
        <v>3738.7229561499998</v>
      </c>
      <c r="S384" s="11">
        <f t="shared" ref="S384:T399" si="82">R385</f>
        <v>3778.67591679</v>
      </c>
      <c r="T384" s="11">
        <f t="shared" si="82"/>
        <v>3796.9947744699998</v>
      </c>
      <c r="U384" s="12" cm="1">
        <f t="array" ref="U384">quota_mese*SUMPRODUCT(1/C384:T384)</f>
        <v>38.702444055630409</v>
      </c>
      <c r="V384" s="13">
        <f t="shared" si="75"/>
        <v>146952.97783844618</v>
      </c>
      <c r="W384" s="14">
        <f t="shared" si="71"/>
        <v>-2.0313481077025464E-2</v>
      </c>
      <c r="X384" s="13">
        <f t="shared" si="72"/>
        <v>141707.63660260386</v>
      </c>
      <c r="Y384" s="14">
        <f t="shared" si="73"/>
        <v>-5.5282422649307605E-2</v>
      </c>
      <c r="Z384" s="6" t="str">
        <f t="shared" si="74"/>
        <v>Il PAC conviene</v>
      </c>
    </row>
    <row r="385" spans="1:26" x14ac:dyDescent="0.25">
      <c r="A385" s="7">
        <v>44561</v>
      </c>
      <c r="B385" s="8">
        <v>4208.1760572599997</v>
      </c>
      <c r="C385" s="11">
        <f t="shared" si="70"/>
        <v>4208.1760572599997</v>
      </c>
      <c r="D385" s="11">
        <f t="shared" ref="D385:S400" si="83">C386</f>
        <v>4047.6423479</v>
      </c>
      <c r="E385" s="11">
        <f t="shared" si="83"/>
        <v>3905.6522404799998</v>
      </c>
      <c r="F385" s="11">
        <f t="shared" si="83"/>
        <v>4081.0829441300002</v>
      </c>
      <c r="G385" s="11">
        <f t="shared" si="83"/>
        <v>3920.2373445200001</v>
      </c>
      <c r="H385" s="11">
        <f t="shared" si="83"/>
        <v>3857.1361115200002</v>
      </c>
      <c r="I385" s="11">
        <f t="shared" si="83"/>
        <v>3644.3437829300001</v>
      </c>
      <c r="J385" s="11">
        <f t="shared" si="83"/>
        <v>4050.09810363</v>
      </c>
      <c r="K385" s="11">
        <f t="shared" si="83"/>
        <v>3955</v>
      </c>
      <c r="L385" s="11">
        <f t="shared" si="83"/>
        <v>3678.31363203</v>
      </c>
      <c r="M385" s="11">
        <f t="shared" si="83"/>
        <v>3905.5678575299999</v>
      </c>
      <c r="N385" s="11">
        <f t="shared" si="83"/>
        <v>3932.2572393999999</v>
      </c>
      <c r="O385" s="11">
        <f t="shared" si="83"/>
        <v>3599.7562447</v>
      </c>
      <c r="P385" s="11">
        <f t="shared" si="83"/>
        <v>3763.1312787400002</v>
      </c>
      <c r="Q385" s="11">
        <f t="shared" si="83"/>
        <v>3738.7229561499998</v>
      </c>
      <c r="R385" s="11">
        <f t="shared" si="83"/>
        <v>3778.67591679</v>
      </c>
      <c r="S385" s="11">
        <f t="shared" si="83"/>
        <v>3796.9947744699998</v>
      </c>
      <c r="T385" s="11">
        <f t="shared" si="82"/>
        <v>3912.59953868</v>
      </c>
      <c r="U385" s="12" cm="1">
        <f t="array" ref="U385">quota_mese*SUMPRODUCT(1/C385:T385)</f>
        <v>38.758926511527775</v>
      </c>
      <c r="V385" s="13">
        <f t="shared" si="75"/>
        <v>151648.15798873559</v>
      </c>
      <c r="W385" s="14">
        <f t="shared" si="71"/>
        <v>1.0987719924903994E-2</v>
      </c>
      <c r="X385" s="13">
        <f t="shared" si="72"/>
        <v>139464.20558842586</v>
      </c>
      <c r="Y385" s="14">
        <f t="shared" si="73"/>
        <v>-7.0238629410494302E-2</v>
      </c>
      <c r="Z385" s="6" t="str">
        <f t="shared" si="74"/>
        <v>Il PAC conviene</v>
      </c>
    </row>
    <row r="386" spans="1:26" x14ac:dyDescent="0.25">
      <c r="A386" s="7">
        <v>44592</v>
      </c>
      <c r="B386" s="8">
        <v>4047.6423479</v>
      </c>
      <c r="C386" s="11">
        <f t="shared" ref="C386:C416" si="84">B386</f>
        <v>4047.6423479</v>
      </c>
      <c r="D386" s="11">
        <f t="shared" si="83"/>
        <v>3905.6522404799998</v>
      </c>
      <c r="E386" s="11">
        <f t="shared" si="83"/>
        <v>4081.0829441300002</v>
      </c>
      <c r="F386" s="11">
        <f t="shared" si="83"/>
        <v>3920.2373445200001</v>
      </c>
      <c r="G386" s="11">
        <f t="shared" si="83"/>
        <v>3857.1361115200002</v>
      </c>
      <c r="H386" s="11">
        <f t="shared" si="83"/>
        <v>3644.3437829300001</v>
      </c>
      <c r="I386" s="11">
        <f t="shared" si="83"/>
        <v>4050.09810363</v>
      </c>
      <c r="J386" s="11">
        <f t="shared" si="83"/>
        <v>3955</v>
      </c>
      <c r="K386" s="11">
        <f t="shared" si="83"/>
        <v>3678.31363203</v>
      </c>
      <c r="L386" s="11">
        <f t="shared" si="83"/>
        <v>3905.5678575299999</v>
      </c>
      <c r="M386" s="11">
        <f t="shared" si="83"/>
        <v>3932.2572393999999</v>
      </c>
      <c r="N386" s="11">
        <f t="shared" si="83"/>
        <v>3599.7562447</v>
      </c>
      <c r="O386" s="11">
        <f t="shared" si="83"/>
        <v>3763.1312787400002</v>
      </c>
      <c r="P386" s="11">
        <f t="shared" si="83"/>
        <v>3738.7229561499998</v>
      </c>
      <c r="Q386" s="11">
        <f t="shared" si="83"/>
        <v>3778.67591679</v>
      </c>
      <c r="R386" s="11">
        <f t="shared" si="83"/>
        <v>3796.9947744699998</v>
      </c>
      <c r="S386" s="11">
        <f t="shared" si="83"/>
        <v>3912.59953868</v>
      </c>
      <c r="T386" s="11">
        <f t="shared" si="82"/>
        <v>4095.6928840300002</v>
      </c>
      <c r="U386" s="12" cm="1">
        <f t="array" ref="U386">quota_mese*SUMPRODUCT(1/C386:T386)</f>
        <v>38.81331224987003</v>
      </c>
      <c r="V386" s="13">
        <f t="shared" si="75"/>
        <v>158967.40678742711</v>
      </c>
      <c r="W386" s="14">
        <f t="shared" ref="W386:W399" si="85">V386/capitale -1</f>
        <v>5.9782711916180675E-2</v>
      </c>
      <c r="X386" s="13">
        <f t="shared" ref="X386:X399" si="86">(capitale/C386)*T386</f>
        <v>151780.68608834461</v>
      </c>
      <c r="Y386" s="14">
        <f t="shared" ref="Y386:Y399" si="87">X386/capitale -1</f>
        <v>1.1871240588964049E-2</v>
      </c>
      <c r="Z386" s="6" t="str">
        <f t="shared" ref="Z386:Z399" si="88">IF(ABS((X386-V386)/X386)&lt;=2.5%, "In Linea", IF(X386&gt;V386, "Il PAC NON conviene", "Il PAC conviene"))</f>
        <v>Il PAC conviene</v>
      </c>
    </row>
    <row r="387" spans="1:26" x14ac:dyDescent="0.25">
      <c r="A387" s="7">
        <v>44620</v>
      </c>
      <c r="B387" s="8">
        <v>3905.6522404799998</v>
      </c>
      <c r="C387" s="11">
        <f t="shared" si="84"/>
        <v>3905.6522404799998</v>
      </c>
      <c r="D387" s="11">
        <f t="shared" si="83"/>
        <v>4081.0829441300002</v>
      </c>
      <c r="E387" s="11">
        <f t="shared" si="83"/>
        <v>3920.2373445200001</v>
      </c>
      <c r="F387" s="11">
        <f t="shared" si="83"/>
        <v>3857.1361115200002</v>
      </c>
      <c r="G387" s="11">
        <f t="shared" si="83"/>
        <v>3644.3437829300001</v>
      </c>
      <c r="H387" s="11">
        <f t="shared" si="83"/>
        <v>4050.09810363</v>
      </c>
      <c r="I387" s="11">
        <f t="shared" si="83"/>
        <v>3955</v>
      </c>
      <c r="J387" s="11">
        <f t="shared" si="83"/>
        <v>3678.31363203</v>
      </c>
      <c r="K387" s="11">
        <f t="shared" si="83"/>
        <v>3905.5678575299999</v>
      </c>
      <c r="L387" s="11">
        <f t="shared" si="83"/>
        <v>3932.2572393999999</v>
      </c>
      <c r="M387" s="11">
        <f t="shared" si="83"/>
        <v>3599.7562447</v>
      </c>
      <c r="N387" s="11">
        <f t="shared" si="83"/>
        <v>3763.1312787400002</v>
      </c>
      <c r="O387" s="11">
        <f t="shared" si="83"/>
        <v>3738.7229561499998</v>
      </c>
      <c r="P387" s="11">
        <f t="shared" si="83"/>
        <v>3778.67591679</v>
      </c>
      <c r="Q387" s="11">
        <f t="shared" si="83"/>
        <v>3796.9947744699998</v>
      </c>
      <c r="R387" s="11">
        <f t="shared" si="83"/>
        <v>3912.59953868</v>
      </c>
      <c r="S387" s="11">
        <f t="shared" si="83"/>
        <v>4095.6928840300002</v>
      </c>
      <c r="T387" s="11">
        <f t="shared" si="82"/>
        <v>4163.0771723099997</v>
      </c>
      <c r="U387" s="12" cm="1">
        <f t="array" ref="U387">quota_mese*SUMPRODUCT(1/C387:T387)</f>
        <v>38.756225014951937</v>
      </c>
      <c r="V387" s="13">
        <f t="shared" ref="V387:V399" si="89">U387*T387</f>
        <v>161345.15564465619</v>
      </c>
      <c r="W387" s="14">
        <f t="shared" si="85"/>
        <v>7.5634370964374531E-2</v>
      </c>
      <c r="X387" s="13">
        <f t="shared" si="86"/>
        <v>159886.63029808164</v>
      </c>
      <c r="Y387" s="14">
        <f t="shared" si="87"/>
        <v>6.591086865387763E-2</v>
      </c>
      <c r="Z387" s="6" t="str">
        <f t="shared" si="88"/>
        <v>In Linea</v>
      </c>
    </row>
    <row r="388" spans="1:26" x14ac:dyDescent="0.25">
      <c r="A388" s="7">
        <v>44651</v>
      </c>
      <c r="B388" s="8">
        <v>4081.0829441300002</v>
      </c>
      <c r="C388" s="11">
        <f t="shared" si="84"/>
        <v>4081.0829441300002</v>
      </c>
      <c r="D388" s="11">
        <f t="shared" si="83"/>
        <v>3920.2373445200001</v>
      </c>
      <c r="E388" s="11">
        <f t="shared" si="83"/>
        <v>3857.1361115200002</v>
      </c>
      <c r="F388" s="11">
        <f t="shared" si="83"/>
        <v>3644.3437829300001</v>
      </c>
      <c r="G388" s="11">
        <f t="shared" si="83"/>
        <v>4050.09810363</v>
      </c>
      <c r="H388" s="11">
        <f t="shared" si="83"/>
        <v>3955</v>
      </c>
      <c r="I388" s="11">
        <f t="shared" si="83"/>
        <v>3678.31363203</v>
      </c>
      <c r="J388" s="11">
        <f t="shared" si="83"/>
        <v>3905.5678575299999</v>
      </c>
      <c r="K388" s="11">
        <f t="shared" si="83"/>
        <v>3932.2572393999999</v>
      </c>
      <c r="L388" s="11">
        <f t="shared" si="83"/>
        <v>3599.7562447</v>
      </c>
      <c r="M388" s="11">
        <f t="shared" si="83"/>
        <v>3763.1312787400002</v>
      </c>
      <c r="N388" s="11">
        <f t="shared" si="83"/>
        <v>3738.7229561499998</v>
      </c>
      <c r="O388" s="11">
        <f t="shared" si="83"/>
        <v>3778.67591679</v>
      </c>
      <c r="P388" s="11">
        <f t="shared" si="83"/>
        <v>3796.9947744699998</v>
      </c>
      <c r="Q388" s="11">
        <f t="shared" si="83"/>
        <v>3912.59953868</v>
      </c>
      <c r="R388" s="11">
        <f t="shared" si="83"/>
        <v>4095.6928840300002</v>
      </c>
      <c r="S388" s="11">
        <f t="shared" si="83"/>
        <v>4163.0771723099997</v>
      </c>
      <c r="T388" s="11">
        <f t="shared" si="82"/>
        <v>4147.6446084899999</v>
      </c>
      <c r="U388" s="12" cm="1">
        <f t="array" ref="U388">quota_mese*SUMPRODUCT(1/C388:T388)</f>
        <v>38.631737638169675</v>
      </c>
      <c r="V388" s="13">
        <f t="shared" si="89"/>
        <v>160230.71833155464</v>
      </c>
      <c r="W388" s="14">
        <f t="shared" si="85"/>
        <v>6.8204788877030964E-2</v>
      </c>
      <c r="X388" s="13">
        <f t="shared" si="86"/>
        <v>152446.47065268809</v>
      </c>
      <c r="Y388" s="14">
        <f t="shared" si="87"/>
        <v>1.6309804351253954E-2</v>
      </c>
      <c r="Z388" s="6" t="str">
        <f t="shared" si="88"/>
        <v>Il PAC conviene</v>
      </c>
    </row>
    <row r="389" spans="1:26" x14ac:dyDescent="0.25">
      <c r="A389" s="7">
        <v>44681</v>
      </c>
      <c r="B389" s="8">
        <v>3920.2373445200001</v>
      </c>
      <c r="C389" s="11">
        <f t="shared" si="84"/>
        <v>3920.2373445200001</v>
      </c>
      <c r="D389" s="11">
        <f t="shared" si="83"/>
        <v>3857.1361115200002</v>
      </c>
      <c r="E389" s="11">
        <f t="shared" si="83"/>
        <v>3644.3437829300001</v>
      </c>
      <c r="F389" s="11">
        <f t="shared" si="83"/>
        <v>4050.09810363</v>
      </c>
      <c r="G389" s="11">
        <f t="shared" si="83"/>
        <v>3955</v>
      </c>
      <c r="H389" s="11">
        <f t="shared" si="83"/>
        <v>3678.31363203</v>
      </c>
      <c r="I389" s="11">
        <f t="shared" si="83"/>
        <v>3905.5678575299999</v>
      </c>
      <c r="J389" s="11">
        <f t="shared" si="83"/>
        <v>3932.2572393999999</v>
      </c>
      <c r="K389" s="11">
        <f t="shared" si="83"/>
        <v>3599.7562447</v>
      </c>
      <c r="L389" s="11">
        <f t="shared" si="83"/>
        <v>3763.1312787400002</v>
      </c>
      <c r="M389" s="11">
        <f t="shared" si="83"/>
        <v>3738.7229561499998</v>
      </c>
      <c r="N389" s="11">
        <f t="shared" si="83"/>
        <v>3778.67591679</v>
      </c>
      <c r="O389" s="11">
        <f t="shared" si="83"/>
        <v>3796.9947744699998</v>
      </c>
      <c r="P389" s="11">
        <f t="shared" si="83"/>
        <v>3912.59953868</v>
      </c>
      <c r="Q389" s="11">
        <f t="shared" si="83"/>
        <v>4095.6928840300002</v>
      </c>
      <c r="R389" s="11">
        <f t="shared" si="83"/>
        <v>4163.0771723099997</v>
      </c>
      <c r="S389" s="11">
        <f t="shared" si="83"/>
        <v>4147.6446084899999</v>
      </c>
      <c r="T389" s="11">
        <f t="shared" si="82"/>
        <v>4047.6211251</v>
      </c>
      <c r="U389" s="12" cm="1">
        <f t="array" ref="U389">quota_mese*SUMPRODUCT(1/C389:T389)</f>
        <v>38.648618438177792</v>
      </c>
      <c r="V389" s="13">
        <f t="shared" si="89"/>
        <v>156434.96444629779</v>
      </c>
      <c r="W389" s="14">
        <f t="shared" si="85"/>
        <v>4.2899762975318501E-2</v>
      </c>
      <c r="X389" s="13">
        <f t="shared" si="86"/>
        <v>154874.08424740148</v>
      </c>
      <c r="Y389" s="14">
        <f t="shared" si="87"/>
        <v>3.2493894982676519E-2</v>
      </c>
      <c r="Z389" s="6" t="str">
        <f t="shared" si="88"/>
        <v>In Linea</v>
      </c>
    </row>
    <row r="390" spans="1:26" x14ac:dyDescent="0.25">
      <c r="A390" s="7">
        <v>44712</v>
      </c>
      <c r="B390" s="8">
        <v>3857.1361115200002</v>
      </c>
      <c r="C390" s="11">
        <f t="shared" si="84"/>
        <v>3857.1361115200002</v>
      </c>
      <c r="D390" s="11">
        <f t="shared" si="83"/>
        <v>3644.3437829300001</v>
      </c>
      <c r="E390" s="11">
        <f t="shared" si="83"/>
        <v>4050.09810363</v>
      </c>
      <c r="F390" s="11">
        <f t="shared" si="83"/>
        <v>3955</v>
      </c>
      <c r="G390" s="11">
        <f t="shared" si="83"/>
        <v>3678.31363203</v>
      </c>
      <c r="H390" s="11">
        <f t="shared" si="83"/>
        <v>3905.5678575299999</v>
      </c>
      <c r="I390" s="11">
        <f t="shared" si="83"/>
        <v>3932.2572393999999</v>
      </c>
      <c r="J390" s="11">
        <f t="shared" si="83"/>
        <v>3599.7562447</v>
      </c>
      <c r="K390" s="11">
        <f t="shared" si="83"/>
        <v>3763.1312787400002</v>
      </c>
      <c r="L390" s="11">
        <f t="shared" si="83"/>
        <v>3738.7229561499998</v>
      </c>
      <c r="M390" s="11">
        <f t="shared" si="83"/>
        <v>3778.67591679</v>
      </c>
      <c r="N390" s="11">
        <f t="shared" si="83"/>
        <v>3796.9947744699998</v>
      </c>
      <c r="O390" s="11">
        <f t="shared" si="83"/>
        <v>3912.59953868</v>
      </c>
      <c r="P390" s="11">
        <f t="shared" si="83"/>
        <v>4095.6928840300002</v>
      </c>
      <c r="Q390" s="11">
        <f t="shared" si="83"/>
        <v>4163.0771723099997</v>
      </c>
      <c r="R390" s="11">
        <f t="shared" si="83"/>
        <v>4147.6446084899999</v>
      </c>
      <c r="S390" s="11">
        <f t="shared" si="83"/>
        <v>4047.6211251</v>
      </c>
      <c r="T390" s="11">
        <f t="shared" si="82"/>
        <v>3949.3359171500001</v>
      </c>
      <c r="U390" s="12" cm="1">
        <f t="array" ref="U390">quota_mese*SUMPRODUCT(1/C390:T390)</f>
        <v>38.632956193523682</v>
      </c>
      <c r="V390" s="13">
        <f t="shared" si="89"/>
        <v>152574.52148076563</v>
      </c>
      <c r="W390" s="14">
        <f t="shared" si="85"/>
        <v>1.7163476538437639E-2</v>
      </c>
      <c r="X390" s="13">
        <f t="shared" si="86"/>
        <v>153585.55426737326</v>
      </c>
      <c r="Y390" s="14">
        <f t="shared" si="87"/>
        <v>2.3903695115821799E-2</v>
      </c>
      <c r="Z390" s="6" t="str">
        <f t="shared" si="88"/>
        <v>In Linea</v>
      </c>
    </row>
    <row r="391" spans="1:26" x14ac:dyDescent="0.25">
      <c r="A391" s="7">
        <v>44742</v>
      </c>
      <c r="B391" s="8">
        <v>3644.3437829300001</v>
      </c>
      <c r="C391" s="11">
        <f t="shared" si="84"/>
        <v>3644.3437829300001</v>
      </c>
      <c r="D391" s="11">
        <f t="shared" si="83"/>
        <v>4050.09810363</v>
      </c>
      <c r="E391" s="11">
        <f t="shared" si="83"/>
        <v>3955</v>
      </c>
      <c r="F391" s="11">
        <f t="shared" si="83"/>
        <v>3678.31363203</v>
      </c>
      <c r="G391" s="11">
        <f t="shared" si="83"/>
        <v>3905.5678575299999</v>
      </c>
      <c r="H391" s="11">
        <f t="shared" si="83"/>
        <v>3932.2572393999999</v>
      </c>
      <c r="I391" s="11">
        <f t="shared" si="83"/>
        <v>3599.7562447</v>
      </c>
      <c r="J391" s="11">
        <f t="shared" si="83"/>
        <v>3763.1312787400002</v>
      </c>
      <c r="K391" s="11">
        <f t="shared" si="83"/>
        <v>3738.7229561499998</v>
      </c>
      <c r="L391" s="11">
        <f t="shared" si="83"/>
        <v>3778.67591679</v>
      </c>
      <c r="M391" s="11">
        <f t="shared" si="83"/>
        <v>3796.9947744699998</v>
      </c>
      <c r="N391" s="11">
        <f t="shared" si="83"/>
        <v>3912.59953868</v>
      </c>
      <c r="O391" s="11">
        <f t="shared" si="83"/>
        <v>4095.6928840300002</v>
      </c>
      <c r="P391" s="11">
        <f t="shared" si="83"/>
        <v>4163.0771723099997</v>
      </c>
      <c r="Q391" s="11">
        <f t="shared" si="83"/>
        <v>4147.6446084899999</v>
      </c>
      <c r="R391" s="11">
        <f t="shared" si="83"/>
        <v>4047.6211251</v>
      </c>
      <c r="S391" s="11">
        <f t="shared" si="83"/>
        <v>3949.3359171500001</v>
      </c>
      <c r="T391" s="11">
        <f t="shared" si="82"/>
        <v>4178.7574635700003</v>
      </c>
      <c r="U391" s="12" cm="1">
        <f t="array" ref="U391">quota_mese*SUMPRODUCT(1/C391:T391)</f>
        <v>38.46667179748848</v>
      </c>
      <c r="V391" s="13">
        <f t="shared" si="89"/>
        <v>160742.89187245263</v>
      </c>
      <c r="W391" s="14">
        <f t="shared" si="85"/>
        <v>7.1619279149684134E-2</v>
      </c>
      <c r="X391" s="13">
        <f t="shared" si="86"/>
        <v>171996.29257576543</v>
      </c>
      <c r="Y391" s="14">
        <f t="shared" si="87"/>
        <v>0.14664195050510287</v>
      </c>
      <c r="Z391" s="6" t="str">
        <f t="shared" si="88"/>
        <v>Il PAC NON conviene</v>
      </c>
    </row>
    <row r="392" spans="1:26" x14ac:dyDescent="0.25">
      <c r="A392" s="7">
        <v>44773</v>
      </c>
      <c r="B392" s="8">
        <v>4050.09810363</v>
      </c>
      <c r="C392" s="11">
        <f t="shared" si="84"/>
        <v>4050.09810363</v>
      </c>
      <c r="D392" s="11">
        <f t="shared" si="83"/>
        <v>3955</v>
      </c>
      <c r="E392" s="11">
        <f t="shared" si="83"/>
        <v>3678.31363203</v>
      </c>
      <c r="F392" s="11">
        <f t="shared" si="83"/>
        <v>3905.5678575299999</v>
      </c>
      <c r="G392" s="11">
        <f t="shared" si="83"/>
        <v>3932.2572393999999</v>
      </c>
      <c r="H392" s="11">
        <f t="shared" si="83"/>
        <v>3599.7562447</v>
      </c>
      <c r="I392" s="11">
        <f t="shared" si="83"/>
        <v>3763.1312787400002</v>
      </c>
      <c r="J392" s="11">
        <f t="shared" si="83"/>
        <v>3738.7229561499998</v>
      </c>
      <c r="K392" s="11">
        <f t="shared" si="83"/>
        <v>3778.67591679</v>
      </c>
      <c r="L392" s="11">
        <f t="shared" si="83"/>
        <v>3796.9947744699998</v>
      </c>
      <c r="M392" s="11">
        <f t="shared" si="83"/>
        <v>3912.59953868</v>
      </c>
      <c r="N392" s="11">
        <f t="shared" si="83"/>
        <v>4095.6928840300002</v>
      </c>
      <c r="O392" s="11">
        <f t="shared" si="83"/>
        <v>4163.0771723099997</v>
      </c>
      <c r="P392" s="11">
        <f t="shared" si="83"/>
        <v>4147.6446084899999</v>
      </c>
      <c r="Q392" s="11">
        <f t="shared" si="83"/>
        <v>4047.6211251</v>
      </c>
      <c r="R392" s="11">
        <f t="shared" si="83"/>
        <v>3949.3359171500001</v>
      </c>
      <c r="S392" s="11">
        <f t="shared" si="83"/>
        <v>4178.7574635700003</v>
      </c>
      <c r="T392" s="11">
        <f t="shared" si="82"/>
        <v>4316.5883270300001</v>
      </c>
      <c r="U392" s="12" cm="1">
        <f t="array" ref="U392">quota_mese*SUMPRODUCT(1/C392:T392)</f>
        <v>38.11056023940467</v>
      </c>
      <c r="V392" s="13">
        <f t="shared" si="89"/>
        <v>164507.59946598785</v>
      </c>
      <c r="W392" s="14">
        <f t="shared" si="85"/>
        <v>9.6717329773252425E-2</v>
      </c>
      <c r="X392" s="13">
        <f t="shared" si="86"/>
        <v>159869.76919748506</v>
      </c>
      <c r="Y392" s="14">
        <f t="shared" si="87"/>
        <v>6.579846131656697E-2</v>
      </c>
      <c r="Z392" s="6" t="str">
        <f t="shared" si="88"/>
        <v>Il PAC conviene</v>
      </c>
    </row>
    <row r="393" spans="1:26" x14ac:dyDescent="0.25">
      <c r="A393" s="7">
        <v>44804</v>
      </c>
      <c r="B393" s="8">
        <v>3955</v>
      </c>
      <c r="C393" s="11">
        <f t="shared" si="84"/>
        <v>3955</v>
      </c>
      <c r="D393" s="11">
        <f t="shared" si="83"/>
        <v>3678.31363203</v>
      </c>
      <c r="E393" s="11">
        <f t="shared" si="83"/>
        <v>3905.5678575299999</v>
      </c>
      <c r="F393" s="11">
        <f t="shared" si="83"/>
        <v>3932.2572393999999</v>
      </c>
      <c r="G393" s="11">
        <f t="shared" si="83"/>
        <v>3599.7562447</v>
      </c>
      <c r="H393" s="11">
        <f t="shared" si="83"/>
        <v>3763.1312787400002</v>
      </c>
      <c r="I393" s="11">
        <f t="shared" si="83"/>
        <v>3738.7229561499998</v>
      </c>
      <c r="J393" s="11">
        <f t="shared" si="83"/>
        <v>3778.67591679</v>
      </c>
      <c r="K393" s="11">
        <f t="shared" si="83"/>
        <v>3796.9947744699998</v>
      </c>
      <c r="L393" s="11">
        <f t="shared" si="83"/>
        <v>3912.59953868</v>
      </c>
      <c r="M393" s="11">
        <f t="shared" si="83"/>
        <v>4095.6928840300002</v>
      </c>
      <c r="N393" s="11">
        <f t="shared" si="83"/>
        <v>4163.0771723099997</v>
      </c>
      <c r="O393" s="11">
        <f t="shared" si="83"/>
        <v>4147.6446084899999</v>
      </c>
      <c r="P393" s="11">
        <f t="shared" si="83"/>
        <v>4047.6211251</v>
      </c>
      <c r="Q393" s="11">
        <f t="shared" si="83"/>
        <v>3949.3359171500001</v>
      </c>
      <c r="R393" s="11">
        <f t="shared" si="83"/>
        <v>4178.7574635700003</v>
      </c>
      <c r="S393" s="11">
        <f t="shared" si="83"/>
        <v>4316.5883270300001</v>
      </c>
      <c r="T393" s="11">
        <f t="shared" si="82"/>
        <v>4471.3941935599996</v>
      </c>
      <c r="U393" s="12" cm="1">
        <f t="array" ref="U393">quota_mese*SUMPRODUCT(1/C393:T393)</f>
        <v>37.916696011068353</v>
      </c>
      <c r="V393" s="13">
        <f t="shared" si="89"/>
        <v>169540.49438287065</v>
      </c>
      <c r="W393" s="14">
        <f t="shared" si="85"/>
        <v>0.13026996255247103</v>
      </c>
      <c r="X393" s="13">
        <f t="shared" si="86"/>
        <v>169585.11479999998</v>
      </c>
      <c r="Y393" s="14">
        <f t="shared" si="87"/>
        <v>0.13056743199999987</v>
      </c>
      <c r="Z393" s="6" t="str">
        <f t="shared" si="88"/>
        <v>In Linea</v>
      </c>
    </row>
    <row r="394" spans="1:26" x14ac:dyDescent="0.25">
      <c r="A394" s="7">
        <v>44834</v>
      </c>
      <c r="B394" s="8">
        <v>3678.31363203</v>
      </c>
      <c r="C394" s="11">
        <f t="shared" si="84"/>
        <v>3678.31363203</v>
      </c>
      <c r="D394" s="11">
        <f t="shared" si="83"/>
        <v>3905.5678575299999</v>
      </c>
      <c r="E394" s="11">
        <f t="shared" si="83"/>
        <v>3932.2572393999999</v>
      </c>
      <c r="F394" s="11">
        <f t="shared" si="83"/>
        <v>3599.7562447</v>
      </c>
      <c r="G394" s="11">
        <f t="shared" si="83"/>
        <v>3763.1312787400002</v>
      </c>
      <c r="H394" s="11">
        <f t="shared" si="83"/>
        <v>3738.7229561499998</v>
      </c>
      <c r="I394" s="11">
        <f t="shared" si="83"/>
        <v>3778.67591679</v>
      </c>
      <c r="J394" s="11">
        <f t="shared" si="83"/>
        <v>3796.9947744699998</v>
      </c>
      <c r="K394" s="11">
        <f t="shared" si="83"/>
        <v>3912.59953868</v>
      </c>
      <c r="L394" s="11">
        <f t="shared" si="83"/>
        <v>4095.6928840300002</v>
      </c>
      <c r="M394" s="11">
        <f t="shared" si="83"/>
        <v>4163.0771723099997</v>
      </c>
      <c r="N394" s="11">
        <f t="shared" si="83"/>
        <v>4147.6446084899999</v>
      </c>
      <c r="O394" s="11">
        <f t="shared" si="83"/>
        <v>4047.6211251</v>
      </c>
      <c r="P394" s="11">
        <f t="shared" si="83"/>
        <v>3949.3359171500001</v>
      </c>
      <c r="Q394" s="11">
        <f t="shared" si="83"/>
        <v>4178.7574635700003</v>
      </c>
      <c r="R394" s="11">
        <f t="shared" si="83"/>
        <v>4316.5883270300001</v>
      </c>
      <c r="S394" s="11">
        <f t="shared" si="83"/>
        <v>4471.3941935599996</v>
      </c>
      <c r="T394" s="11">
        <f t="shared" si="82"/>
        <v>4707.4358292699999</v>
      </c>
      <c r="U394" s="12" cm="1">
        <f t="array" ref="U394">quota_mese*SUMPRODUCT(1/C394:T394)</f>
        <v>37.579907455668156</v>
      </c>
      <c r="V394" s="13">
        <f t="shared" si="89"/>
        <v>176905.00281746307</v>
      </c>
      <c r="W394" s="14">
        <f t="shared" si="85"/>
        <v>0.17936668544975376</v>
      </c>
      <c r="X394" s="13">
        <f t="shared" si="86"/>
        <v>191967.14718445766</v>
      </c>
      <c r="Y394" s="14">
        <f t="shared" si="87"/>
        <v>0.27978098122971762</v>
      </c>
      <c r="Z394" s="6" t="str">
        <f t="shared" si="88"/>
        <v>Il PAC NON conviene</v>
      </c>
    </row>
    <row r="395" spans="1:26" x14ac:dyDescent="0.25">
      <c r="A395" s="7">
        <v>44865</v>
      </c>
      <c r="B395" s="8">
        <v>3905.5678575299999</v>
      </c>
      <c r="C395" s="11">
        <f t="shared" si="84"/>
        <v>3905.5678575299999</v>
      </c>
      <c r="D395" s="11">
        <f t="shared" si="83"/>
        <v>3932.2572393999999</v>
      </c>
      <c r="E395" s="11">
        <f t="shared" si="83"/>
        <v>3599.7562447</v>
      </c>
      <c r="F395" s="11">
        <f t="shared" si="83"/>
        <v>3763.1312787400002</v>
      </c>
      <c r="G395" s="11">
        <f t="shared" si="83"/>
        <v>3738.7229561499998</v>
      </c>
      <c r="H395" s="11">
        <f t="shared" si="83"/>
        <v>3778.67591679</v>
      </c>
      <c r="I395" s="11">
        <f t="shared" si="83"/>
        <v>3796.9947744699998</v>
      </c>
      <c r="J395" s="11">
        <f t="shared" si="83"/>
        <v>3912.59953868</v>
      </c>
      <c r="K395" s="11">
        <f t="shared" si="83"/>
        <v>4095.6928840300002</v>
      </c>
      <c r="L395" s="11">
        <f t="shared" si="83"/>
        <v>4163.0771723099997</v>
      </c>
      <c r="M395" s="11">
        <f t="shared" si="83"/>
        <v>4147.6446084899999</v>
      </c>
      <c r="N395" s="11">
        <f t="shared" si="83"/>
        <v>4047.6211251</v>
      </c>
      <c r="O395" s="11">
        <f t="shared" si="83"/>
        <v>3949.3359171500001</v>
      </c>
      <c r="P395" s="11">
        <f t="shared" si="83"/>
        <v>4178.7574635700003</v>
      </c>
      <c r="Q395" s="11">
        <f t="shared" si="83"/>
        <v>4316.5883270300001</v>
      </c>
      <c r="R395" s="11">
        <f t="shared" si="83"/>
        <v>4471.3941935599996</v>
      </c>
      <c r="S395" s="11">
        <f t="shared" si="83"/>
        <v>4707.4358292699999</v>
      </c>
      <c r="T395" s="11">
        <f t="shared" si="82"/>
        <v>4860.1887727200001</v>
      </c>
      <c r="U395" s="12" cm="1">
        <f t="array" ref="U395">quota_mese*SUMPRODUCT(1/C395:T395)</f>
        <v>37.028987559055814</v>
      </c>
      <c r="V395" s="13">
        <f t="shared" si="89"/>
        <v>179967.86959971162</v>
      </c>
      <c r="W395" s="14">
        <f t="shared" si="85"/>
        <v>0.19978579733141077</v>
      </c>
      <c r="X395" s="13">
        <f t="shared" si="86"/>
        <v>186663.84569465904</v>
      </c>
      <c r="Y395" s="14">
        <f t="shared" si="87"/>
        <v>0.24442563796439365</v>
      </c>
      <c r="Z395" s="6" t="str">
        <f t="shared" si="88"/>
        <v>Il PAC NON conviene</v>
      </c>
    </row>
    <row r="396" spans="1:26" x14ac:dyDescent="0.25">
      <c r="A396" s="7">
        <v>44895</v>
      </c>
      <c r="B396" s="8">
        <v>3932.2572393999999</v>
      </c>
      <c r="C396" s="11">
        <f t="shared" si="84"/>
        <v>3932.2572393999999</v>
      </c>
      <c r="D396" s="11">
        <f t="shared" si="83"/>
        <v>3599.7562447</v>
      </c>
      <c r="E396" s="11">
        <f t="shared" si="83"/>
        <v>3763.1312787400002</v>
      </c>
      <c r="F396" s="11">
        <f t="shared" si="83"/>
        <v>3738.7229561499998</v>
      </c>
      <c r="G396" s="11">
        <f t="shared" si="83"/>
        <v>3778.67591679</v>
      </c>
      <c r="H396" s="11">
        <f t="shared" si="83"/>
        <v>3796.9947744699998</v>
      </c>
      <c r="I396" s="11">
        <f t="shared" si="83"/>
        <v>3912.59953868</v>
      </c>
      <c r="J396" s="11">
        <f t="shared" si="83"/>
        <v>4095.6928840300002</v>
      </c>
      <c r="K396" s="11">
        <f t="shared" si="83"/>
        <v>4163.0771723099997</v>
      </c>
      <c r="L396" s="11">
        <f t="shared" si="83"/>
        <v>4147.6446084899999</v>
      </c>
      <c r="M396" s="11">
        <f t="shared" si="83"/>
        <v>4047.6211251</v>
      </c>
      <c r="N396" s="11">
        <f t="shared" si="83"/>
        <v>3949.3359171500001</v>
      </c>
      <c r="O396" s="11">
        <f t="shared" si="83"/>
        <v>4178.7574635700003</v>
      </c>
      <c r="P396" s="11">
        <f t="shared" si="83"/>
        <v>4316.5883270300001</v>
      </c>
      <c r="Q396" s="11">
        <f t="shared" si="83"/>
        <v>4471.3941935599996</v>
      </c>
      <c r="R396" s="11">
        <f t="shared" si="83"/>
        <v>4707.4358292699999</v>
      </c>
      <c r="S396" s="11">
        <f t="shared" si="83"/>
        <v>4860.1887727200001</v>
      </c>
      <c r="T396" s="11">
        <f t="shared" si="82"/>
        <v>4698.3485179299996</v>
      </c>
      <c r="U396" s="12" cm="1">
        <f t="array" ref="U396">quota_mese*SUMPRODUCT(1/C396:T396)</f>
        <v>36.66895449699647</v>
      </c>
      <c r="V396" s="13">
        <f t="shared" si="89"/>
        <v>172283.52801500596</v>
      </c>
      <c r="W396" s="14">
        <f t="shared" si="85"/>
        <v>0.14855685343337299</v>
      </c>
      <c r="X396" s="13">
        <f t="shared" si="86"/>
        <v>179223.34038274517</v>
      </c>
      <c r="Y396" s="14">
        <f t="shared" si="87"/>
        <v>0.19482226921830104</v>
      </c>
      <c r="Z396" s="6" t="str">
        <f t="shared" si="88"/>
        <v>Il PAC NON conviene</v>
      </c>
    </row>
    <row r="397" spans="1:26" x14ac:dyDescent="0.25">
      <c r="A397" s="7">
        <v>44926</v>
      </c>
      <c r="B397" s="8">
        <v>3599.7562447</v>
      </c>
      <c r="C397" s="11">
        <f t="shared" si="84"/>
        <v>3599.7562447</v>
      </c>
      <c r="D397" s="11">
        <f t="shared" si="83"/>
        <v>3763.1312787400002</v>
      </c>
      <c r="E397" s="11">
        <f t="shared" si="83"/>
        <v>3738.7229561499998</v>
      </c>
      <c r="F397" s="11">
        <f t="shared" si="83"/>
        <v>3778.67591679</v>
      </c>
      <c r="G397" s="11">
        <f t="shared" si="83"/>
        <v>3796.9947744699998</v>
      </c>
      <c r="H397" s="11">
        <f t="shared" si="83"/>
        <v>3912.59953868</v>
      </c>
      <c r="I397" s="11">
        <f t="shared" si="83"/>
        <v>4095.6928840300002</v>
      </c>
      <c r="J397" s="11">
        <f t="shared" si="83"/>
        <v>4163.0771723099997</v>
      </c>
      <c r="K397" s="11">
        <f t="shared" si="83"/>
        <v>4147.6446084899999</v>
      </c>
      <c r="L397" s="11">
        <f t="shared" si="83"/>
        <v>4047.6211251</v>
      </c>
      <c r="M397" s="11">
        <f t="shared" si="83"/>
        <v>3949.3359171500001</v>
      </c>
      <c r="N397" s="11">
        <f t="shared" si="83"/>
        <v>4178.7574635700003</v>
      </c>
      <c r="O397" s="11">
        <f t="shared" si="83"/>
        <v>4316.5883270300001</v>
      </c>
      <c r="P397" s="11">
        <f t="shared" si="83"/>
        <v>4471.3941935599996</v>
      </c>
      <c r="Q397" s="11">
        <f t="shared" si="83"/>
        <v>4707.4358292699999</v>
      </c>
      <c r="R397" s="11">
        <f t="shared" si="83"/>
        <v>4860.1887727200001</v>
      </c>
      <c r="S397" s="11">
        <f t="shared" si="83"/>
        <v>4698.3485179299996</v>
      </c>
      <c r="T397" s="11">
        <f t="shared" si="82"/>
        <v>4863.1678828399999</v>
      </c>
      <c r="U397" s="12" cm="1">
        <f t="array" ref="U397">quota_mese*SUMPRODUCT(1/C397:T397)</f>
        <v>36.26329133935036</v>
      </c>
      <c r="V397" s="13">
        <f t="shared" si="89"/>
        <v>176354.4737675986</v>
      </c>
      <c r="W397" s="14">
        <f t="shared" si="85"/>
        <v>0.17569649178399072</v>
      </c>
      <c r="X397" s="13">
        <f t="shared" si="86"/>
        <v>202645.7162203753</v>
      </c>
      <c r="Y397" s="14">
        <f t="shared" si="87"/>
        <v>0.3509714414691687</v>
      </c>
      <c r="Z397" s="6" t="str">
        <f t="shared" si="88"/>
        <v>Il PAC NON conviene</v>
      </c>
    </row>
    <row r="398" spans="1:26" x14ac:dyDescent="0.25">
      <c r="A398" s="7">
        <v>44957</v>
      </c>
      <c r="B398" s="8">
        <v>3763.1312787400002</v>
      </c>
      <c r="C398" s="11">
        <f t="shared" si="84"/>
        <v>3763.1312787400002</v>
      </c>
      <c r="D398" s="11">
        <f t="shared" si="83"/>
        <v>3738.7229561499998</v>
      </c>
      <c r="E398" s="11">
        <f t="shared" si="83"/>
        <v>3778.67591679</v>
      </c>
      <c r="F398" s="11">
        <f t="shared" si="83"/>
        <v>3796.9947744699998</v>
      </c>
      <c r="G398" s="11">
        <f t="shared" si="83"/>
        <v>3912.59953868</v>
      </c>
      <c r="H398" s="11">
        <f t="shared" si="83"/>
        <v>4095.6928840300002</v>
      </c>
      <c r="I398" s="11">
        <f t="shared" si="83"/>
        <v>4163.0771723099997</v>
      </c>
      <c r="J398" s="11">
        <f t="shared" si="83"/>
        <v>4147.6446084899999</v>
      </c>
      <c r="K398" s="11">
        <f t="shared" si="83"/>
        <v>4047.6211251</v>
      </c>
      <c r="L398" s="11">
        <f t="shared" si="83"/>
        <v>3949.3359171500001</v>
      </c>
      <c r="M398" s="11">
        <f t="shared" si="83"/>
        <v>4178.7574635700003</v>
      </c>
      <c r="N398" s="11">
        <f t="shared" si="83"/>
        <v>4316.5883270300001</v>
      </c>
      <c r="O398" s="11">
        <f t="shared" si="83"/>
        <v>4471.3941935599996</v>
      </c>
      <c r="P398" s="11">
        <f t="shared" si="83"/>
        <v>4707.4358292699999</v>
      </c>
      <c r="Q398" s="11">
        <f t="shared" si="83"/>
        <v>4860.1887727200001</v>
      </c>
      <c r="R398" s="11">
        <f t="shared" si="83"/>
        <v>4698.3485179299996</v>
      </c>
      <c r="S398" s="11">
        <f t="shared" si="83"/>
        <v>4863.1678828399999</v>
      </c>
      <c r="T398" s="11">
        <f t="shared" si="82"/>
        <v>5100.8687131200004</v>
      </c>
      <c r="U398" s="12" cm="1">
        <f t="array" ref="U398">quota_mese*SUMPRODUCT(1/C398:T398)</f>
        <v>35.582028427123205</v>
      </c>
      <c r="V398" s="13">
        <f t="shared" si="89"/>
        <v>181499.25555325922</v>
      </c>
      <c r="W398" s="14">
        <f t="shared" si="85"/>
        <v>0.20999503702172806</v>
      </c>
      <c r="X398" s="13">
        <f t="shared" si="86"/>
        <v>203322.77837093867</v>
      </c>
      <c r="Y398" s="14">
        <f t="shared" si="87"/>
        <v>0.35548518913959115</v>
      </c>
      <c r="Z398" s="6" t="str">
        <f t="shared" si="88"/>
        <v>Il PAC NON conviene</v>
      </c>
    </row>
    <row r="399" spans="1:26" x14ac:dyDescent="0.25">
      <c r="A399" s="7">
        <v>44985</v>
      </c>
      <c r="B399" s="8">
        <v>3738.7229561499998</v>
      </c>
      <c r="C399" s="11">
        <f t="shared" si="84"/>
        <v>3738.7229561499998</v>
      </c>
      <c r="D399" s="11">
        <f t="shared" si="83"/>
        <v>3778.67591679</v>
      </c>
      <c r="E399" s="11">
        <f t="shared" si="83"/>
        <v>3796.9947744699998</v>
      </c>
      <c r="F399" s="11">
        <f t="shared" si="83"/>
        <v>3912.59953868</v>
      </c>
      <c r="G399" s="11">
        <f t="shared" si="83"/>
        <v>4095.6928840300002</v>
      </c>
      <c r="H399" s="11">
        <f t="shared" si="83"/>
        <v>4163.0771723099997</v>
      </c>
      <c r="I399" s="11">
        <f t="shared" si="83"/>
        <v>4147.6446084899999</v>
      </c>
      <c r="J399" s="11">
        <f t="shared" si="83"/>
        <v>4047.6211251</v>
      </c>
      <c r="K399" s="11">
        <f t="shared" si="83"/>
        <v>3949.3359171500001</v>
      </c>
      <c r="L399" s="11">
        <f t="shared" si="83"/>
        <v>4178.7574635700003</v>
      </c>
      <c r="M399" s="11">
        <f t="shared" si="83"/>
        <v>4316.5883270300001</v>
      </c>
      <c r="N399" s="11">
        <f t="shared" si="83"/>
        <v>4471.3941935599996</v>
      </c>
      <c r="O399" s="11">
        <f t="shared" si="83"/>
        <v>4707.4358292699999</v>
      </c>
      <c r="P399" s="11">
        <f t="shared" si="83"/>
        <v>4860.1887727200001</v>
      </c>
      <c r="Q399" s="11">
        <f t="shared" si="83"/>
        <v>4698.3485179299996</v>
      </c>
      <c r="R399" s="11">
        <f t="shared" si="83"/>
        <v>4863.1678828399999</v>
      </c>
      <c r="S399" s="11">
        <f t="shared" si="83"/>
        <v>5100.8687131200004</v>
      </c>
      <c r="T399" s="11">
        <f t="shared" si="82"/>
        <v>5145.8126305599999</v>
      </c>
      <c r="U399" s="12" cm="1">
        <f t="array" ref="U399">quota_mese*SUMPRODUCT(1/C399:T399)</f>
        <v>34.987000263949874</v>
      </c>
      <c r="V399" s="13">
        <f t="shared" si="89"/>
        <v>180036.54786363931</v>
      </c>
      <c r="W399" s="14">
        <f t="shared" si="85"/>
        <v>0.20024365242426212</v>
      </c>
      <c r="X399" s="13">
        <f t="shared" si="86"/>
        <v>206453.35416316736</v>
      </c>
      <c r="Y399" s="14">
        <f t="shared" si="87"/>
        <v>0.37635569442111572</v>
      </c>
      <c r="Z399" s="6" t="str">
        <f t="shared" si="88"/>
        <v>Il PAC NON conviene</v>
      </c>
    </row>
    <row r="400" spans="1:26" x14ac:dyDescent="0.25">
      <c r="A400" s="7">
        <v>45016</v>
      </c>
      <c r="B400" s="8">
        <v>3778.67591679</v>
      </c>
      <c r="C400" s="11">
        <f t="shared" si="84"/>
        <v>3778.67591679</v>
      </c>
      <c r="D400" s="11">
        <f t="shared" si="83"/>
        <v>3796.9947744699998</v>
      </c>
      <c r="E400" s="11">
        <f t="shared" si="83"/>
        <v>3912.59953868</v>
      </c>
      <c r="F400" s="11">
        <f t="shared" si="83"/>
        <v>4095.6928840300002</v>
      </c>
      <c r="G400" s="11">
        <f t="shared" si="83"/>
        <v>4163.0771723099997</v>
      </c>
      <c r="H400" s="11">
        <f t="shared" si="83"/>
        <v>4147.6446084899999</v>
      </c>
      <c r="I400" s="11">
        <f t="shared" si="83"/>
        <v>4047.6211251</v>
      </c>
      <c r="J400" s="11">
        <f t="shared" si="83"/>
        <v>3949.3359171500001</v>
      </c>
      <c r="K400" s="11">
        <f t="shared" si="83"/>
        <v>4178.7574635700003</v>
      </c>
      <c r="L400" s="11">
        <f t="shared" si="83"/>
        <v>4316.5883270300001</v>
      </c>
      <c r="M400" s="11">
        <f t="shared" si="83"/>
        <v>4471.3941935599996</v>
      </c>
      <c r="N400" s="11">
        <f t="shared" si="83"/>
        <v>4707.4358292699999</v>
      </c>
      <c r="O400" s="11">
        <f t="shared" si="83"/>
        <v>4860.1887727200001</v>
      </c>
      <c r="P400" s="11">
        <f t="shared" si="83"/>
        <v>4698.3485179299996</v>
      </c>
      <c r="Q400" s="11">
        <f t="shared" si="83"/>
        <v>4863.1678828399999</v>
      </c>
      <c r="R400" s="11">
        <f t="shared" si="83"/>
        <v>5100.8687131200004</v>
      </c>
      <c r="S400" s="11">
        <f t="shared" ref="O400:T416" si="90">R401</f>
        <v>5145.8126305599999</v>
      </c>
      <c r="T400" s="11">
        <f t="shared" si="90"/>
        <v>0</v>
      </c>
      <c r="U400" s="12"/>
      <c r="V400" s="13"/>
      <c r="W400" s="14"/>
      <c r="X400" s="13"/>
      <c r="Y400" s="14"/>
      <c r="Z400" s="6"/>
    </row>
    <row r="401" spans="1:26" x14ac:dyDescent="0.25">
      <c r="A401" s="7">
        <v>45046</v>
      </c>
      <c r="B401" s="8">
        <v>3796.9947744699998</v>
      </c>
      <c r="C401" s="11">
        <f t="shared" si="84"/>
        <v>3796.9947744699998</v>
      </c>
      <c r="D401" s="11">
        <f t="shared" ref="D401:N416" si="91">C402</f>
        <v>3912.59953868</v>
      </c>
      <c r="E401" s="11">
        <f t="shared" si="91"/>
        <v>4095.6928840300002</v>
      </c>
      <c r="F401" s="11">
        <f t="shared" si="91"/>
        <v>4163.0771723099997</v>
      </c>
      <c r="G401" s="11">
        <f t="shared" si="91"/>
        <v>4147.6446084899999</v>
      </c>
      <c r="H401" s="11">
        <f t="shared" si="91"/>
        <v>4047.6211251</v>
      </c>
      <c r="I401" s="11">
        <f t="shared" si="91"/>
        <v>3949.3359171500001</v>
      </c>
      <c r="J401" s="11">
        <f t="shared" si="91"/>
        <v>4178.7574635700003</v>
      </c>
      <c r="K401" s="11">
        <f t="shared" si="91"/>
        <v>4316.5883270300001</v>
      </c>
      <c r="L401" s="11">
        <f t="shared" si="91"/>
        <v>4471.3941935599996</v>
      </c>
      <c r="M401" s="11">
        <f t="shared" si="91"/>
        <v>4707.4358292699999</v>
      </c>
      <c r="N401" s="11">
        <f t="shared" si="91"/>
        <v>4860.1887727200001</v>
      </c>
      <c r="O401" s="11">
        <f t="shared" si="90"/>
        <v>4698.3485179299996</v>
      </c>
      <c r="P401" s="11">
        <f t="shared" si="90"/>
        <v>4863.1678828399999</v>
      </c>
      <c r="Q401" s="11">
        <f t="shared" si="90"/>
        <v>5100.8687131200004</v>
      </c>
      <c r="R401" s="11">
        <f t="shared" si="90"/>
        <v>5145.8126305599999</v>
      </c>
      <c r="S401" s="11">
        <f t="shared" si="90"/>
        <v>0</v>
      </c>
      <c r="T401" s="11">
        <f t="shared" si="90"/>
        <v>0</v>
      </c>
      <c r="U401" s="12"/>
      <c r="V401" s="13"/>
      <c r="W401" s="14"/>
      <c r="X401" s="13"/>
      <c r="Y401" s="14"/>
      <c r="Z401" s="6"/>
    </row>
    <row r="402" spans="1:26" x14ac:dyDescent="0.25">
      <c r="A402" s="7">
        <v>45077</v>
      </c>
      <c r="B402" s="8">
        <v>3912.59953868</v>
      </c>
      <c r="C402" s="11">
        <f t="shared" si="84"/>
        <v>3912.59953868</v>
      </c>
      <c r="D402" s="11">
        <f t="shared" si="91"/>
        <v>4095.6928840300002</v>
      </c>
      <c r="E402" s="11">
        <f t="shared" si="91"/>
        <v>4163.0771723099997</v>
      </c>
      <c r="F402" s="11">
        <f t="shared" si="91"/>
        <v>4147.6446084899999</v>
      </c>
      <c r="G402" s="11">
        <f t="shared" si="91"/>
        <v>4047.6211251</v>
      </c>
      <c r="H402" s="11">
        <f t="shared" si="91"/>
        <v>3949.3359171500001</v>
      </c>
      <c r="I402" s="11">
        <f t="shared" si="91"/>
        <v>4178.7574635700003</v>
      </c>
      <c r="J402" s="11">
        <f t="shared" si="91"/>
        <v>4316.5883270300001</v>
      </c>
      <c r="K402" s="11">
        <f t="shared" si="91"/>
        <v>4471.3941935599996</v>
      </c>
      <c r="L402" s="11">
        <f t="shared" si="91"/>
        <v>4707.4358292699999</v>
      </c>
      <c r="M402" s="11">
        <f t="shared" si="91"/>
        <v>4860.1887727200001</v>
      </c>
      <c r="N402" s="11">
        <f t="shared" si="91"/>
        <v>4698.3485179299996</v>
      </c>
      <c r="O402" s="11">
        <f t="shared" si="90"/>
        <v>4863.1678828399999</v>
      </c>
      <c r="P402" s="11">
        <f t="shared" si="90"/>
        <v>5100.8687131200004</v>
      </c>
      <c r="Q402" s="11">
        <f t="shared" si="90"/>
        <v>5145.8126305599999</v>
      </c>
      <c r="R402" s="11">
        <f t="shared" si="90"/>
        <v>0</v>
      </c>
      <c r="S402" s="11">
        <f t="shared" si="90"/>
        <v>0</v>
      </c>
      <c r="T402" s="11">
        <f t="shared" si="90"/>
        <v>0</v>
      </c>
      <c r="U402" s="12"/>
      <c r="V402" s="13"/>
      <c r="W402" s="14"/>
      <c r="X402" s="13"/>
      <c r="Y402" s="14"/>
      <c r="Z402" s="6"/>
    </row>
    <row r="403" spans="1:26" x14ac:dyDescent="0.25">
      <c r="A403" s="7">
        <v>45107</v>
      </c>
      <c r="B403" s="8">
        <v>4095.6928840300002</v>
      </c>
      <c r="C403" s="11">
        <f t="shared" si="84"/>
        <v>4095.6928840300002</v>
      </c>
      <c r="D403" s="11">
        <f t="shared" si="91"/>
        <v>4163.0771723099997</v>
      </c>
      <c r="E403" s="11">
        <f t="shared" si="91"/>
        <v>4147.6446084899999</v>
      </c>
      <c r="F403" s="11">
        <f t="shared" si="91"/>
        <v>4047.6211251</v>
      </c>
      <c r="G403" s="11">
        <f t="shared" si="91"/>
        <v>3949.3359171500001</v>
      </c>
      <c r="H403" s="11">
        <f t="shared" si="91"/>
        <v>4178.7574635700003</v>
      </c>
      <c r="I403" s="11">
        <f t="shared" si="91"/>
        <v>4316.5883270300001</v>
      </c>
      <c r="J403" s="11">
        <f t="shared" si="91"/>
        <v>4471.3941935599996</v>
      </c>
      <c r="K403" s="11">
        <f t="shared" si="91"/>
        <v>4707.4358292699999</v>
      </c>
      <c r="L403" s="11">
        <f t="shared" si="91"/>
        <v>4860.1887727200001</v>
      </c>
      <c r="M403" s="11">
        <f t="shared" si="91"/>
        <v>4698.3485179299996</v>
      </c>
      <c r="N403" s="11">
        <f t="shared" si="91"/>
        <v>4863.1678828399999</v>
      </c>
      <c r="O403" s="11">
        <f t="shared" si="90"/>
        <v>5100.8687131200004</v>
      </c>
      <c r="P403" s="11">
        <f t="shared" si="90"/>
        <v>5145.8126305599999</v>
      </c>
      <c r="Q403" s="11">
        <f t="shared" si="90"/>
        <v>0</v>
      </c>
      <c r="R403" s="11">
        <f t="shared" si="90"/>
        <v>0</v>
      </c>
      <c r="S403" s="11">
        <f t="shared" si="90"/>
        <v>0</v>
      </c>
      <c r="T403" s="11">
        <f t="shared" si="90"/>
        <v>0</v>
      </c>
      <c r="U403" s="12"/>
      <c r="V403" s="13"/>
      <c r="W403" s="14"/>
      <c r="X403" s="13"/>
      <c r="Y403" s="14"/>
      <c r="Z403" s="6"/>
    </row>
    <row r="404" spans="1:26" x14ac:dyDescent="0.25">
      <c r="A404" s="7">
        <v>45138</v>
      </c>
      <c r="B404" s="8">
        <v>4163.0771723099997</v>
      </c>
      <c r="C404" s="11">
        <f t="shared" si="84"/>
        <v>4163.0771723099997</v>
      </c>
      <c r="D404" s="11">
        <f t="shared" si="91"/>
        <v>4147.6446084899999</v>
      </c>
      <c r="E404" s="11">
        <f t="shared" si="91"/>
        <v>4047.6211251</v>
      </c>
      <c r="F404" s="11">
        <f t="shared" si="91"/>
        <v>3949.3359171500001</v>
      </c>
      <c r="G404" s="11">
        <f t="shared" si="91"/>
        <v>4178.7574635700003</v>
      </c>
      <c r="H404" s="11">
        <f t="shared" si="91"/>
        <v>4316.5883270300001</v>
      </c>
      <c r="I404" s="11">
        <f t="shared" si="91"/>
        <v>4471.3941935599996</v>
      </c>
      <c r="J404" s="11">
        <f t="shared" si="91"/>
        <v>4707.4358292699999</v>
      </c>
      <c r="K404" s="11">
        <f t="shared" si="91"/>
        <v>4860.1887727200001</v>
      </c>
      <c r="L404" s="11">
        <f t="shared" si="91"/>
        <v>4698.3485179299996</v>
      </c>
      <c r="M404" s="11">
        <f t="shared" si="91"/>
        <v>4863.1678828399999</v>
      </c>
      <c r="N404" s="11">
        <f t="shared" si="91"/>
        <v>5100.8687131200004</v>
      </c>
      <c r="O404" s="11">
        <f t="shared" si="90"/>
        <v>5145.8126305599999</v>
      </c>
      <c r="P404" s="11">
        <f t="shared" si="90"/>
        <v>0</v>
      </c>
      <c r="Q404" s="11">
        <f t="shared" si="90"/>
        <v>0</v>
      </c>
      <c r="R404" s="11">
        <f t="shared" si="90"/>
        <v>0</v>
      </c>
      <c r="S404" s="11">
        <f t="shared" si="90"/>
        <v>0</v>
      </c>
      <c r="T404" s="11">
        <f t="shared" si="90"/>
        <v>0</v>
      </c>
      <c r="U404" s="12"/>
      <c r="V404" s="13"/>
      <c r="W404" s="14"/>
      <c r="X404" s="13"/>
      <c r="Y404" s="14"/>
      <c r="Z404" s="6"/>
    </row>
    <row r="405" spans="1:26" x14ac:dyDescent="0.25">
      <c r="A405" s="7">
        <v>45169</v>
      </c>
      <c r="B405" s="8">
        <v>4147.6446084899999</v>
      </c>
      <c r="C405" s="11">
        <f t="shared" si="84"/>
        <v>4147.6446084899999</v>
      </c>
      <c r="D405" s="11">
        <f t="shared" si="91"/>
        <v>4047.6211251</v>
      </c>
      <c r="E405" s="11">
        <f t="shared" si="91"/>
        <v>3949.3359171500001</v>
      </c>
      <c r="F405" s="11">
        <f t="shared" si="91"/>
        <v>4178.7574635700003</v>
      </c>
      <c r="G405" s="11">
        <f t="shared" si="91"/>
        <v>4316.5883270300001</v>
      </c>
      <c r="H405" s="11">
        <f t="shared" si="91"/>
        <v>4471.3941935599996</v>
      </c>
      <c r="I405" s="11">
        <f t="shared" si="91"/>
        <v>4707.4358292699999</v>
      </c>
      <c r="J405" s="11">
        <f t="shared" si="91"/>
        <v>4860.1887727200001</v>
      </c>
      <c r="K405" s="11">
        <f t="shared" si="91"/>
        <v>4698.3485179299996</v>
      </c>
      <c r="L405" s="11">
        <f t="shared" si="91"/>
        <v>4863.1678828399999</v>
      </c>
      <c r="M405" s="11">
        <f t="shared" si="91"/>
        <v>5100.8687131200004</v>
      </c>
      <c r="N405" s="11">
        <f t="shared" si="91"/>
        <v>5145.8126305599999</v>
      </c>
      <c r="O405" s="11">
        <f t="shared" si="90"/>
        <v>0</v>
      </c>
      <c r="P405" s="11">
        <f t="shared" si="90"/>
        <v>0</v>
      </c>
      <c r="Q405" s="11">
        <f t="shared" si="90"/>
        <v>0</v>
      </c>
      <c r="R405" s="11">
        <f t="shared" si="90"/>
        <v>0</v>
      </c>
      <c r="S405" s="11">
        <f t="shared" si="90"/>
        <v>0</v>
      </c>
      <c r="T405" s="11">
        <f t="shared" si="90"/>
        <v>0</v>
      </c>
      <c r="U405" s="12"/>
      <c r="V405" s="13"/>
      <c r="W405" s="14"/>
      <c r="X405" s="13"/>
      <c r="Y405" s="14"/>
      <c r="Z405" s="6"/>
    </row>
    <row r="406" spans="1:26" x14ac:dyDescent="0.25">
      <c r="A406" s="7">
        <v>45199</v>
      </c>
      <c r="B406" s="8">
        <v>4047.6211251</v>
      </c>
      <c r="C406" s="11">
        <f t="shared" si="84"/>
        <v>4047.6211251</v>
      </c>
      <c r="D406" s="11">
        <f t="shared" si="91"/>
        <v>3949.3359171500001</v>
      </c>
      <c r="E406" s="11">
        <f t="shared" si="91"/>
        <v>4178.7574635700003</v>
      </c>
      <c r="F406" s="11">
        <f t="shared" si="91"/>
        <v>4316.5883270300001</v>
      </c>
      <c r="G406" s="11">
        <f t="shared" si="91"/>
        <v>4471.3941935599996</v>
      </c>
      <c r="H406" s="11">
        <f t="shared" si="91"/>
        <v>4707.4358292699999</v>
      </c>
      <c r="I406" s="11">
        <f t="shared" si="91"/>
        <v>4860.1887727200001</v>
      </c>
      <c r="J406" s="11">
        <f t="shared" si="91"/>
        <v>4698.3485179299996</v>
      </c>
      <c r="K406" s="11">
        <f t="shared" si="91"/>
        <v>4863.1678828399999</v>
      </c>
      <c r="L406" s="11">
        <f t="shared" si="91"/>
        <v>5100.8687131200004</v>
      </c>
      <c r="M406" s="11">
        <f t="shared" si="91"/>
        <v>5145.8126305599999</v>
      </c>
      <c r="N406" s="11">
        <f t="shared" si="91"/>
        <v>0</v>
      </c>
      <c r="O406" s="11">
        <f t="shared" si="90"/>
        <v>0</v>
      </c>
      <c r="P406" s="11">
        <f t="shared" si="90"/>
        <v>0</v>
      </c>
      <c r="Q406" s="11">
        <f t="shared" si="90"/>
        <v>0</v>
      </c>
      <c r="R406" s="11">
        <f t="shared" si="90"/>
        <v>0</v>
      </c>
      <c r="S406" s="11">
        <f t="shared" si="90"/>
        <v>0</v>
      </c>
      <c r="T406" s="11">
        <f t="shared" si="90"/>
        <v>0</v>
      </c>
      <c r="U406" s="12"/>
      <c r="V406" s="13"/>
      <c r="W406" s="14"/>
      <c r="X406" s="13"/>
      <c r="Y406" s="14"/>
      <c r="Z406" s="6"/>
    </row>
    <row r="407" spans="1:26" x14ac:dyDescent="0.25">
      <c r="A407" s="7">
        <v>45230</v>
      </c>
      <c r="B407" s="8">
        <v>3949.3359171500001</v>
      </c>
      <c r="C407" s="11">
        <f t="shared" si="84"/>
        <v>3949.3359171500001</v>
      </c>
      <c r="D407" s="11">
        <f t="shared" si="91"/>
        <v>4178.7574635700003</v>
      </c>
      <c r="E407" s="11">
        <f t="shared" si="91"/>
        <v>4316.5883270300001</v>
      </c>
      <c r="F407" s="11">
        <f t="shared" si="91"/>
        <v>4471.3941935599996</v>
      </c>
      <c r="G407" s="11">
        <f t="shared" si="91"/>
        <v>4707.4358292699999</v>
      </c>
      <c r="H407" s="11">
        <f t="shared" si="91"/>
        <v>4860.1887727200001</v>
      </c>
      <c r="I407" s="11">
        <f t="shared" si="91"/>
        <v>4698.3485179299996</v>
      </c>
      <c r="J407" s="11">
        <f t="shared" si="91"/>
        <v>4863.1678828399999</v>
      </c>
      <c r="K407" s="11">
        <f t="shared" si="91"/>
        <v>5100.8687131200004</v>
      </c>
      <c r="L407" s="11">
        <f t="shared" si="91"/>
        <v>5145.8126305599999</v>
      </c>
      <c r="M407" s="11">
        <f t="shared" si="91"/>
        <v>0</v>
      </c>
      <c r="N407" s="11">
        <f t="shared" si="91"/>
        <v>0</v>
      </c>
      <c r="O407" s="11">
        <f t="shared" si="90"/>
        <v>0</v>
      </c>
      <c r="P407" s="11">
        <f t="shared" si="90"/>
        <v>0</v>
      </c>
      <c r="Q407" s="11">
        <f t="shared" si="90"/>
        <v>0</v>
      </c>
      <c r="R407" s="11">
        <f t="shared" si="90"/>
        <v>0</v>
      </c>
      <c r="S407" s="11">
        <f t="shared" si="90"/>
        <v>0</v>
      </c>
      <c r="T407" s="11">
        <f t="shared" si="90"/>
        <v>0</v>
      </c>
      <c r="U407" s="12"/>
      <c r="V407" s="13"/>
      <c r="W407" s="14"/>
      <c r="X407" s="13"/>
      <c r="Y407" s="14"/>
      <c r="Z407" s="6"/>
    </row>
    <row r="408" spans="1:26" x14ac:dyDescent="0.25">
      <c r="A408" s="7">
        <v>45260</v>
      </c>
      <c r="B408" s="8">
        <v>4178.7574635700003</v>
      </c>
      <c r="C408" s="11">
        <f t="shared" si="84"/>
        <v>4178.7574635700003</v>
      </c>
      <c r="D408" s="11">
        <f t="shared" si="91"/>
        <v>4316.5883270300001</v>
      </c>
      <c r="E408" s="11">
        <f t="shared" si="91"/>
        <v>4471.3941935599996</v>
      </c>
      <c r="F408" s="11">
        <f t="shared" si="91"/>
        <v>4707.4358292699999</v>
      </c>
      <c r="G408" s="11">
        <f t="shared" si="91"/>
        <v>4860.1887727200001</v>
      </c>
      <c r="H408" s="11">
        <f t="shared" si="91"/>
        <v>4698.3485179299996</v>
      </c>
      <c r="I408" s="11">
        <f t="shared" si="91"/>
        <v>4863.1678828399999</v>
      </c>
      <c r="J408" s="11">
        <f t="shared" si="91"/>
        <v>5100.8687131200004</v>
      </c>
      <c r="K408" s="11">
        <f t="shared" si="91"/>
        <v>5145.8126305599999</v>
      </c>
      <c r="L408" s="11">
        <f t="shared" si="91"/>
        <v>0</v>
      </c>
      <c r="M408" s="11">
        <f t="shared" si="91"/>
        <v>0</v>
      </c>
      <c r="N408" s="11">
        <f t="shared" si="91"/>
        <v>0</v>
      </c>
      <c r="O408" s="11">
        <f t="shared" si="90"/>
        <v>0</v>
      </c>
      <c r="P408" s="11">
        <f t="shared" si="90"/>
        <v>0</v>
      </c>
      <c r="Q408" s="11">
        <f t="shared" si="90"/>
        <v>0</v>
      </c>
      <c r="R408" s="11">
        <f t="shared" si="90"/>
        <v>0</v>
      </c>
      <c r="S408" s="11">
        <f t="shared" si="90"/>
        <v>0</v>
      </c>
      <c r="T408" s="11">
        <f t="shared" si="90"/>
        <v>0</v>
      </c>
      <c r="U408" s="12"/>
      <c r="V408" s="13"/>
      <c r="W408" s="14"/>
      <c r="X408" s="13"/>
      <c r="Y408" s="14"/>
      <c r="Z408" s="6"/>
    </row>
    <row r="409" spans="1:26" x14ac:dyDescent="0.25">
      <c r="A409" s="7">
        <v>45291</v>
      </c>
      <c r="B409" s="8">
        <v>4316.5883270300001</v>
      </c>
      <c r="C409" s="11">
        <f t="shared" si="84"/>
        <v>4316.5883270300001</v>
      </c>
      <c r="D409" s="11">
        <f t="shared" si="91"/>
        <v>4471.3941935599996</v>
      </c>
      <c r="E409" s="11">
        <f t="shared" si="91"/>
        <v>4707.4358292699999</v>
      </c>
      <c r="F409" s="11">
        <f t="shared" si="91"/>
        <v>4860.1887727200001</v>
      </c>
      <c r="G409" s="11">
        <f t="shared" si="91"/>
        <v>4698.3485179299996</v>
      </c>
      <c r="H409" s="11">
        <f t="shared" si="91"/>
        <v>4863.1678828399999</v>
      </c>
      <c r="I409" s="11">
        <f t="shared" si="91"/>
        <v>5100.8687131200004</v>
      </c>
      <c r="J409" s="11">
        <f t="shared" si="91"/>
        <v>5145.8126305599999</v>
      </c>
      <c r="K409" s="11">
        <f t="shared" si="91"/>
        <v>0</v>
      </c>
      <c r="L409" s="11">
        <f t="shared" si="91"/>
        <v>0</v>
      </c>
      <c r="M409" s="11">
        <f t="shared" si="91"/>
        <v>0</v>
      </c>
      <c r="N409" s="11">
        <f t="shared" si="91"/>
        <v>0</v>
      </c>
      <c r="O409" s="11">
        <f t="shared" si="90"/>
        <v>0</v>
      </c>
      <c r="P409" s="11">
        <f t="shared" si="90"/>
        <v>0</v>
      </c>
      <c r="Q409" s="11">
        <f t="shared" si="90"/>
        <v>0</v>
      </c>
      <c r="R409" s="11">
        <f t="shared" si="90"/>
        <v>0</v>
      </c>
      <c r="S409" s="11">
        <f t="shared" si="90"/>
        <v>0</v>
      </c>
      <c r="T409" s="11">
        <f t="shared" si="90"/>
        <v>0</v>
      </c>
      <c r="U409" s="12"/>
      <c r="V409" s="13"/>
      <c r="W409" s="14"/>
      <c r="X409" s="13"/>
      <c r="Y409" s="14"/>
      <c r="Z409" s="6"/>
    </row>
    <row r="410" spans="1:26" x14ac:dyDescent="0.25">
      <c r="A410" s="7">
        <v>45322</v>
      </c>
      <c r="B410" s="8">
        <v>4471.3941935599996</v>
      </c>
      <c r="C410" s="11">
        <f t="shared" si="84"/>
        <v>4471.3941935599996</v>
      </c>
      <c r="D410" s="11">
        <f t="shared" si="91"/>
        <v>4707.4358292699999</v>
      </c>
      <c r="E410" s="11">
        <f t="shared" si="91"/>
        <v>4860.1887727200001</v>
      </c>
      <c r="F410" s="11">
        <f t="shared" si="91"/>
        <v>4698.3485179299996</v>
      </c>
      <c r="G410" s="11">
        <f t="shared" si="91"/>
        <v>4863.1678828399999</v>
      </c>
      <c r="H410" s="11">
        <f t="shared" si="91"/>
        <v>5100.8687131200004</v>
      </c>
      <c r="I410" s="11">
        <f t="shared" si="91"/>
        <v>5145.8126305599999</v>
      </c>
      <c r="J410" s="11">
        <f t="shared" si="91"/>
        <v>0</v>
      </c>
      <c r="K410" s="11">
        <f t="shared" si="91"/>
        <v>0</v>
      </c>
      <c r="L410" s="11">
        <f t="shared" si="91"/>
        <v>0</v>
      </c>
      <c r="M410" s="11">
        <f t="shared" si="91"/>
        <v>0</v>
      </c>
      <c r="N410" s="11">
        <f t="shared" si="91"/>
        <v>0</v>
      </c>
      <c r="O410" s="11">
        <f t="shared" si="90"/>
        <v>0</v>
      </c>
      <c r="P410" s="11">
        <f t="shared" si="90"/>
        <v>0</v>
      </c>
      <c r="Q410" s="11">
        <f t="shared" si="90"/>
        <v>0</v>
      </c>
      <c r="R410" s="11">
        <f t="shared" si="90"/>
        <v>0</v>
      </c>
      <c r="S410" s="11">
        <f t="shared" si="90"/>
        <v>0</v>
      </c>
      <c r="T410" s="11">
        <f t="shared" si="90"/>
        <v>0</v>
      </c>
      <c r="U410" s="12"/>
      <c r="V410" s="13"/>
      <c r="W410" s="14"/>
      <c r="X410" s="13"/>
      <c r="Y410" s="14"/>
      <c r="Z410" s="6"/>
    </row>
    <row r="411" spans="1:26" x14ac:dyDescent="0.25">
      <c r="A411" s="7">
        <v>45351</v>
      </c>
      <c r="B411" s="8">
        <v>4707.4358292699999</v>
      </c>
      <c r="C411" s="11">
        <f t="shared" si="84"/>
        <v>4707.4358292699999</v>
      </c>
      <c r="D411" s="11">
        <f t="shared" si="91"/>
        <v>4860.1887727200001</v>
      </c>
      <c r="E411" s="11">
        <f t="shared" si="91"/>
        <v>4698.3485179299996</v>
      </c>
      <c r="F411" s="11">
        <f t="shared" si="91"/>
        <v>4863.1678828399999</v>
      </c>
      <c r="G411" s="11">
        <f t="shared" si="91"/>
        <v>5100.8687131200004</v>
      </c>
      <c r="H411" s="11">
        <f t="shared" si="91"/>
        <v>5145.8126305599999</v>
      </c>
      <c r="I411" s="11">
        <f t="shared" si="91"/>
        <v>0</v>
      </c>
      <c r="J411" s="11">
        <f t="shared" si="91"/>
        <v>0</v>
      </c>
      <c r="K411" s="11">
        <f t="shared" si="91"/>
        <v>0</v>
      </c>
      <c r="L411" s="11">
        <f t="shared" si="91"/>
        <v>0</v>
      </c>
      <c r="M411" s="11">
        <f t="shared" si="91"/>
        <v>0</v>
      </c>
      <c r="N411" s="11">
        <f t="shared" si="91"/>
        <v>0</v>
      </c>
      <c r="O411" s="11">
        <f t="shared" si="90"/>
        <v>0</v>
      </c>
      <c r="P411" s="11">
        <f t="shared" si="90"/>
        <v>0</v>
      </c>
      <c r="Q411" s="11">
        <f t="shared" si="90"/>
        <v>0</v>
      </c>
      <c r="R411" s="11">
        <f t="shared" si="90"/>
        <v>0</v>
      </c>
      <c r="S411" s="11">
        <f t="shared" si="90"/>
        <v>0</v>
      </c>
      <c r="T411" s="11">
        <f t="shared" si="90"/>
        <v>0</v>
      </c>
      <c r="U411" s="12"/>
      <c r="V411" s="13"/>
      <c r="W411" s="14"/>
      <c r="X411" s="13"/>
      <c r="Y411" s="14"/>
      <c r="Z411" s="6"/>
    </row>
    <row r="412" spans="1:26" x14ac:dyDescent="0.25">
      <c r="A412" s="7">
        <v>45382</v>
      </c>
      <c r="B412" s="8">
        <v>4860.1887727200001</v>
      </c>
      <c r="C412" s="11">
        <f t="shared" si="84"/>
        <v>4860.1887727200001</v>
      </c>
      <c r="D412" s="11">
        <f t="shared" si="91"/>
        <v>4698.3485179299996</v>
      </c>
      <c r="E412" s="11">
        <f t="shared" si="91"/>
        <v>4863.1678828399999</v>
      </c>
      <c r="F412" s="11">
        <f t="shared" si="91"/>
        <v>5100.8687131200004</v>
      </c>
      <c r="G412" s="11">
        <f t="shared" si="91"/>
        <v>5145.8126305599999</v>
      </c>
      <c r="H412" s="11">
        <f t="shared" si="91"/>
        <v>0</v>
      </c>
      <c r="I412" s="11">
        <f t="shared" si="91"/>
        <v>0</v>
      </c>
      <c r="J412" s="11">
        <f t="shared" si="91"/>
        <v>0</v>
      </c>
      <c r="K412" s="11">
        <f t="shared" si="91"/>
        <v>0</v>
      </c>
      <c r="L412" s="11">
        <f t="shared" si="91"/>
        <v>0</v>
      </c>
      <c r="M412" s="11">
        <f t="shared" si="91"/>
        <v>0</v>
      </c>
      <c r="N412" s="11">
        <f t="shared" si="91"/>
        <v>0</v>
      </c>
      <c r="O412" s="11">
        <f t="shared" si="90"/>
        <v>0</v>
      </c>
      <c r="P412" s="11">
        <f t="shared" si="90"/>
        <v>0</v>
      </c>
      <c r="Q412" s="11">
        <f t="shared" si="90"/>
        <v>0</v>
      </c>
      <c r="R412" s="11">
        <f t="shared" si="90"/>
        <v>0</v>
      </c>
      <c r="S412" s="11">
        <f t="shared" si="90"/>
        <v>0</v>
      </c>
      <c r="T412" s="11">
        <f t="shared" si="90"/>
        <v>0</v>
      </c>
      <c r="U412" s="12"/>
      <c r="V412" s="13"/>
      <c r="W412" s="14"/>
      <c r="X412" s="13"/>
      <c r="Y412" s="14"/>
      <c r="Z412" s="6"/>
    </row>
    <row r="413" spans="1:26" x14ac:dyDescent="0.25">
      <c r="A413" s="7">
        <v>45412</v>
      </c>
      <c r="B413" s="8">
        <v>4698.3485179299996</v>
      </c>
      <c r="C413" s="11">
        <f t="shared" si="84"/>
        <v>4698.3485179299996</v>
      </c>
      <c r="D413" s="11">
        <f t="shared" si="91"/>
        <v>4863.1678828399999</v>
      </c>
      <c r="E413" s="11">
        <f t="shared" si="91"/>
        <v>5100.8687131200004</v>
      </c>
      <c r="F413" s="11">
        <f t="shared" si="91"/>
        <v>5145.8126305599999</v>
      </c>
      <c r="G413" s="11">
        <f t="shared" si="91"/>
        <v>0</v>
      </c>
      <c r="H413" s="11">
        <f t="shared" si="91"/>
        <v>0</v>
      </c>
      <c r="I413" s="11">
        <f t="shared" si="91"/>
        <v>0</v>
      </c>
      <c r="J413" s="11">
        <f t="shared" si="91"/>
        <v>0</v>
      </c>
      <c r="K413" s="11">
        <f t="shared" si="91"/>
        <v>0</v>
      </c>
      <c r="L413" s="11">
        <f t="shared" si="91"/>
        <v>0</v>
      </c>
      <c r="M413" s="11">
        <f t="shared" si="91"/>
        <v>0</v>
      </c>
      <c r="N413" s="11">
        <f t="shared" si="91"/>
        <v>0</v>
      </c>
      <c r="O413" s="11">
        <f t="shared" si="90"/>
        <v>0</v>
      </c>
      <c r="P413" s="11">
        <f t="shared" si="90"/>
        <v>0</v>
      </c>
      <c r="Q413" s="11">
        <f t="shared" si="90"/>
        <v>0</v>
      </c>
      <c r="R413" s="11">
        <f t="shared" si="90"/>
        <v>0</v>
      </c>
      <c r="S413" s="11">
        <f t="shared" si="90"/>
        <v>0</v>
      </c>
      <c r="T413" s="11">
        <f t="shared" si="90"/>
        <v>0</v>
      </c>
      <c r="U413" s="12"/>
      <c r="V413" s="13"/>
      <c r="W413" s="14"/>
      <c r="X413" s="13"/>
      <c r="Y413" s="14"/>
      <c r="Z413" s="6"/>
    </row>
    <row r="414" spans="1:26" x14ac:dyDescent="0.25">
      <c r="A414" s="7">
        <v>45443</v>
      </c>
      <c r="B414" s="8">
        <v>4863.1678828399999</v>
      </c>
      <c r="C414" s="11">
        <f t="shared" si="84"/>
        <v>4863.1678828399999</v>
      </c>
      <c r="D414" s="11">
        <f t="shared" si="91"/>
        <v>5100.8687131200004</v>
      </c>
      <c r="E414" s="11">
        <f t="shared" si="91"/>
        <v>5145.8126305599999</v>
      </c>
      <c r="F414" s="11">
        <f t="shared" si="91"/>
        <v>0</v>
      </c>
      <c r="G414" s="11">
        <f t="shared" si="91"/>
        <v>0</v>
      </c>
      <c r="H414" s="11">
        <f t="shared" si="91"/>
        <v>0</v>
      </c>
      <c r="I414" s="11">
        <f t="shared" si="91"/>
        <v>0</v>
      </c>
      <c r="J414" s="11">
        <f t="shared" si="91"/>
        <v>0</v>
      </c>
      <c r="K414" s="11">
        <f t="shared" si="91"/>
        <v>0</v>
      </c>
      <c r="L414" s="11">
        <f t="shared" si="91"/>
        <v>0</v>
      </c>
      <c r="M414" s="11">
        <f t="shared" si="91"/>
        <v>0</v>
      </c>
      <c r="N414" s="11">
        <f t="shared" si="91"/>
        <v>0</v>
      </c>
      <c r="O414" s="11">
        <f t="shared" si="90"/>
        <v>0</v>
      </c>
      <c r="P414" s="11">
        <f t="shared" si="90"/>
        <v>0</v>
      </c>
      <c r="Q414" s="11">
        <f t="shared" si="90"/>
        <v>0</v>
      </c>
      <c r="R414" s="11">
        <f t="shared" si="90"/>
        <v>0</v>
      </c>
      <c r="S414" s="11">
        <f t="shared" si="90"/>
        <v>0</v>
      </c>
      <c r="T414" s="11">
        <f t="shared" si="90"/>
        <v>0</v>
      </c>
      <c r="U414" s="12"/>
      <c r="V414" s="13"/>
      <c r="W414" s="14"/>
      <c r="X414" s="13"/>
      <c r="Y414" s="14"/>
      <c r="Z414" s="6"/>
    </row>
    <row r="415" spans="1:26" x14ac:dyDescent="0.25">
      <c r="A415" s="7">
        <v>45473</v>
      </c>
      <c r="B415" s="8">
        <v>5100.8687131200004</v>
      </c>
      <c r="C415" s="11">
        <f t="shared" si="84"/>
        <v>5100.8687131200004</v>
      </c>
      <c r="D415" s="11">
        <f t="shared" si="91"/>
        <v>5145.8126305599999</v>
      </c>
      <c r="E415" s="11">
        <f t="shared" si="91"/>
        <v>0</v>
      </c>
      <c r="F415" s="11">
        <f t="shared" si="91"/>
        <v>0</v>
      </c>
      <c r="G415" s="11">
        <f t="shared" si="91"/>
        <v>0</v>
      </c>
      <c r="H415" s="11">
        <f t="shared" si="91"/>
        <v>0</v>
      </c>
      <c r="I415" s="11">
        <f t="shared" si="91"/>
        <v>0</v>
      </c>
      <c r="J415" s="11">
        <f t="shared" si="91"/>
        <v>0</v>
      </c>
      <c r="K415" s="11">
        <f t="shared" si="91"/>
        <v>0</v>
      </c>
      <c r="L415" s="11">
        <f t="shared" si="91"/>
        <v>0</v>
      </c>
      <c r="M415" s="11">
        <f t="shared" si="91"/>
        <v>0</v>
      </c>
      <c r="N415" s="11">
        <f t="shared" si="91"/>
        <v>0</v>
      </c>
      <c r="O415" s="11">
        <f t="shared" si="90"/>
        <v>0</v>
      </c>
      <c r="P415" s="11">
        <f t="shared" si="90"/>
        <v>0</v>
      </c>
      <c r="Q415" s="11">
        <f t="shared" si="90"/>
        <v>0</v>
      </c>
      <c r="R415" s="11">
        <f t="shared" si="90"/>
        <v>0</v>
      </c>
      <c r="S415" s="11">
        <f t="shared" si="90"/>
        <v>0</v>
      </c>
      <c r="T415" s="11">
        <f t="shared" si="90"/>
        <v>0</v>
      </c>
      <c r="U415" s="12"/>
      <c r="V415" s="13"/>
      <c r="W415" s="14"/>
      <c r="X415" s="13"/>
      <c r="Y415" s="14"/>
      <c r="Z415" s="6"/>
    </row>
    <row r="416" spans="1:26" x14ac:dyDescent="0.25">
      <c r="A416" s="7">
        <v>45485</v>
      </c>
      <c r="B416" s="8">
        <v>5145.8126305599999</v>
      </c>
      <c r="C416" s="11">
        <f t="shared" si="84"/>
        <v>5145.8126305599999</v>
      </c>
      <c r="D416" s="11">
        <f t="shared" si="91"/>
        <v>0</v>
      </c>
      <c r="E416" s="11">
        <f t="shared" si="91"/>
        <v>0</v>
      </c>
      <c r="F416" s="11">
        <f t="shared" si="91"/>
        <v>0</v>
      </c>
      <c r="G416" s="11">
        <f t="shared" si="91"/>
        <v>0</v>
      </c>
      <c r="H416" s="11">
        <f t="shared" si="91"/>
        <v>0</v>
      </c>
      <c r="I416" s="11">
        <f t="shared" si="91"/>
        <v>0</v>
      </c>
      <c r="J416" s="11">
        <f t="shared" si="91"/>
        <v>0</v>
      </c>
      <c r="K416" s="11">
        <f t="shared" si="91"/>
        <v>0</v>
      </c>
      <c r="L416" s="11">
        <f t="shared" si="91"/>
        <v>0</v>
      </c>
      <c r="M416" s="11">
        <f t="shared" si="91"/>
        <v>0</v>
      </c>
      <c r="N416" s="11">
        <f t="shared" si="91"/>
        <v>0</v>
      </c>
      <c r="O416" s="11">
        <f t="shared" si="90"/>
        <v>0</v>
      </c>
      <c r="P416" s="11">
        <f t="shared" si="90"/>
        <v>0</v>
      </c>
      <c r="Q416" s="11">
        <f t="shared" si="90"/>
        <v>0</v>
      </c>
      <c r="R416" s="11">
        <f t="shared" si="90"/>
        <v>0</v>
      </c>
      <c r="S416" s="11">
        <f t="shared" si="90"/>
        <v>0</v>
      </c>
      <c r="T416" s="11">
        <f t="shared" si="90"/>
        <v>0</v>
      </c>
      <c r="U416" s="12"/>
      <c r="V416" s="13"/>
      <c r="W416" s="14"/>
      <c r="X416" s="13"/>
      <c r="Y416" s="14"/>
      <c r="Z416" s="6"/>
    </row>
  </sheetData>
  <autoFilter ref="A1:Z416" xr:uid="{CD638CA0-352E-4620-A323-B2DA8DC2E53C}"/>
  <dataConsolidate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599F-6874-4472-A462-EB9BE0D030A4}">
  <sheetPr>
    <tabColor rgb="FFFFFF00"/>
  </sheetPr>
  <dimension ref="A1:C37"/>
  <sheetViews>
    <sheetView workbookViewId="0">
      <selection activeCell="B3" sqref="B3"/>
    </sheetView>
  </sheetViews>
  <sheetFormatPr defaultRowHeight="15" x14ac:dyDescent="0.25"/>
  <cols>
    <col min="2" max="2" width="9.42578125" bestFit="1" customWidth="1"/>
  </cols>
  <sheetData>
    <row r="1" spans="1:3" x14ac:dyDescent="0.25">
      <c r="A1" s="6"/>
      <c r="B1" s="6" t="s">
        <v>22</v>
      </c>
      <c r="C1" s="6" t="s">
        <v>24</v>
      </c>
    </row>
    <row r="2" spans="1:3" x14ac:dyDescent="0.25">
      <c r="A2" s="26" t="s">
        <v>44</v>
      </c>
      <c r="B2" s="6">
        <f>COUNTIF('SeP EUR'!W:W,"&lt;-65%")</f>
        <v>0</v>
      </c>
      <c r="C2" s="6">
        <f>COUNTIF('SeP EUR'!Y:Y,"&lt;-65%")</f>
        <v>0</v>
      </c>
    </row>
    <row r="3" spans="1:3" x14ac:dyDescent="0.25">
      <c r="A3" s="27">
        <v>-0.6</v>
      </c>
      <c r="B3" s="6">
        <f>COUNTIFS('SeP EUR'!W:W,"&lt;"&amp;$A3,'SeP EUR'!W:W,"&gt;=-65%")</f>
        <v>0</v>
      </c>
      <c r="C3" s="6">
        <f>COUNTIFS('SeP EUR'!Y:Y,"&lt;"&amp;$A3,'SeP EUR'!Y:Y,"&gt;=-65%")</f>
        <v>0</v>
      </c>
    </row>
    <row r="4" spans="1:3" x14ac:dyDescent="0.25">
      <c r="A4" s="27">
        <v>-0.55000000000000004</v>
      </c>
      <c r="B4" s="6">
        <f>COUNTIFS('SeP EUR'!W:W,"&lt;"&amp;$A4,'SeP EUR'!W:W,"&gt;="&amp;$A3)</f>
        <v>0</v>
      </c>
      <c r="C4" s="6">
        <f>COUNTIFS('SeP EUR'!Y:Y,"&lt;"&amp;$A4,'SeP EUR'!Y:Y,"&gt;="&amp;$A3)</f>
        <v>0</v>
      </c>
    </row>
    <row r="5" spans="1:3" x14ac:dyDescent="0.25">
      <c r="A5" s="27">
        <v>-0.5</v>
      </c>
      <c r="B5" s="6">
        <f>COUNTIFS('SeP EUR'!W:W,"&lt;"&amp;$A5,'SeP EUR'!W:W,"&gt;="&amp;$A4)</f>
        <v>0</v>
      </c>
      <c r="C5" s="6">
        <f>COUNTIFS('SeP EUR'!Y:Y,"&lt;"&amp;$A5,'SeP EUR'!Y:Y,"&gt;="&amp;$A4)</f>
        <v>0</v>
      </c>
    </row>
    <row r="6" spans="1:3" x14ac:dyDescent="0.25">
      <c r="A6" s="27">
        <v>-0.45</v>
      </c>
      <c r="B6" s="6">
        <f>COUNTIFS('SeP EUR'!W:W,"&lt;"&amp;$A6,'SeP EUR'!W:W,"&gt;="&amp;$A5)</f>
        <v>0</v>
      </c>
      <c r="C6" s="6">
        <f>COUNTIFS('SeP EUR'!Y:Y,"&lt;"&amp;$A6,'SeP EUR'!Y:Y,"&gt;="&amp;$A5)</f>
        <v>1</v>
      </c>
    </row>
    <row r="7" spans="1:3" x14ac:dyDescent="0.25">
      <c r="A7" s="27">
        <v>-0.4</v>
      </c>
      <c r="B7" s="6">
        <f>COUNTIFS('SeP EUR'!W:W,"&lt;"&amp;$A7,'SeP EUR'!W:W,"&gt;="&amp;$A6)</f>
        <v>0</v>
      </c>
      <c r="C7" s="6">
        <f>COUNTIFS('SeP EUR'!Y:Y,"&lt;"&amp;$A7,'SeP EUR'!Y:Y,"&gt;="&amp;$A6)</f>
        <v>3</v>
      </c>
    </row>
    <row r="8" spans="1:3" x14ac:dyDescent="0.25">
      <c r="A8" s="27">
        <v>-0.35</v>
      </c>
      <c r="B8" s="6">
        <f>COUNTIFS('SeP EUR'!W:W,"&lt;"&amp;$A8,'SeP EUR'!W:W,"&gt;="&amp;$A7)</f>
        <v>0</v>
      </c>
      <c r="C8" s="6">
        <f>COUNTIFS('SeP EUR'!Y:Y,"&lt;"&amp;$A8,'SeP EUR'!Y:Y,"&gt;="&amp;$A7)</f>
        <v>7</v>
      </c>
    </row>
    <row r="9" spans="1:3" x14ac:dyDescent="0.25">
      <c r="A9" s="27">
        <v>-0.3</v>
      </c>
      <c r="B9" s="6">
        <f>COUNTIFS('SeP EUR'!W:W,"&lt;"&amp;$A9,'SeP EUR'!W:W,"&gt;="&amp;$A8)</f>
        <v>0</v>
      </c>
      <c r="C9" s="6">
        <f>COUNTIFS('SeP EUR'!Y:Y,"&lt;"&amp;$A9,'SeP EUR'!Y:Y,"&gt;="&amp;$A8)</f>
        <v>10</v>
      </c>
    </row>
    <row r="10" spans="1:3" x14ac:dyDescent="0.25">
      <c r="A10" s="27">
        <v>-0.25</v>
      </c>
      <c r="B10" s="6">
        <f>COUNTIFS('SeP EUR'!W:W,"&lt;"&amp;$A10,'SeP EUR'!W:W,"&gt;="&amp;$A9)</f>
        <v>3</v>
      </c>
      <c r="C10" s="6">
        <f>COUNTIFS('SeP EUR'!Y:Y,"&lt;"&amp;$A10,'SeP EUR'!Y:Y,"&gt;="&amp;$A9)</f>
        <v>7</v>
      </c>
    </row>
    <row r="11" spans="1:3" x14ac:dyDescent="0.25">
      <c r="A11" s="27">
        <v>-0.2</v>
      </c>
      <c r="B11" s="6">
        <f>COUNTIFS('SeP EUR'!W:W,"&lt;"&amp;$A11,'SeP EUR'!W:W,"&gt;="&amp;$A10)</f>
        <v>12</v>
      </c>
      <c r="C11" s="6">
        <f>COUNTIFS('SeP EUR'!Y:Y,"&lt;"&amp;$A11,'SeP EUR'!Y:Y,"&gt;="&amp;$A10)</f>
        <v>11</v>
      </c>
    </row>
    <row r="12" spans="1:3" x14ac:dyDescent="0.25">
      <c r="A12" s="27">
        <v>-0.15</v>
      </c>
      <c r="B12" s="6">
        <f>COUNTIFS('SeP EUR'!W:W,"&lt;"&amp;$A12,'SeP EUR'!W:W,"&gt;="&amp;$A11)</f>
        <v>10</v>
      </c>
      <c r="C12" s="6">
        <f>COUNTIFS('SeP EUR'!Y:Y,"&lt;"&amp;$A12,'SeP EUR'!Y:Y,"&gt;="&amp;$A11)</f>
        <v>8</v>
      </c>
    </row>
    <row r="13" spans="1:3" x14ac:dyDescent="0.25">
      <c r="A13" s="27">
        <v>-0.1</v>
      </c>
      <c r="B13" s="6">
        <f>COUNTIFS('SeP EUR'!W:W,"&lt;"&amp;$A13,'SeP EUR'!W:W,"&gt;="&amp;$A12)</f>
        <v>9</v>
      </c>
      <c r="C13" s="6">
        <f>COUNTIFS('SeP EUR'!Y:Y,"&lt;"&amp;$A13,'SeP EUR'!Y:Y,"&gt;="&amp;$A12)</f>
        <v>4</v>
      </c>
    </row>
    <row r="14" spans="1:3" x14ac:dyDescent="0.25">
      <c r="A14" s="27">
        <v>-0.05</v>
      </c>
      <c r="B14" s="6">
        <f>COUNTIFS('SeP EUR'!W:W,"&lt;"&amp;$A14,'SeP EUR'!W:W,"&gt;="&amp;$A13)</f>
        <v>17</v>
      </c>
      <c r="C14" s="6">
        <f>COUNTIFS('SeP EUR'!Y:Y,"&lt;"&amp;$A14,'SeP EUR'!Y:Y,"&gt;="&amp;$A13)</f>
        <v>6</v>
      </c>
    </row>
    <row r="15" spans="1:3" x14ac:dyDescent="0.25">
      <c r="A15" s="27">
        <v>0</v>
      </c>
      <c r="B15" s="6">
        <f>COUNTIFS('SeP EUR'!W:W,"&lt;"&amp;$A15,'SeP EUR'!W:W,"&gt;="&amp;$A14)</f>
        <v>32</v>
      </c>
      <c r="C15" s="6">
        <f>COUNTIFS('SeP EUR'!Y:Y,"&lt;"&amp;$A15,'SeP EUR'!Y:Y,"&gt;="&amp;$A14)</f>
        <v>13</v>
      </c>
    </row>
    <row r="16" spans="1:3" x14ac:dyDescent="0.25">
      <c r="A16" s="27">
        <v>0.05</v>
      </c>
      <c r="B16" s="6">
        <f>COUNTIFS('SeP EUR'!W:W,"&lt;"&amp;$A16,'SeP EUR'!W:W,"&gt;="&amp;$A15)</f>
        <v>67</v>
      </c>
      <c r="C16" s="6">
        <f>COUNTIFS('SeP EUR'!Y:Y,"&lt;"&amp;$A16,'SeP EUR'!Y:Y,"&gt;="&amp;$A15)</f>
        <v>29</v>
      </c>
    </row>
    <row r="17" spans="1:3" x14ac:dyDescent="0.25">
      <c r="A17" s="27">
        <v>0.1</v>
      </c>
      <c r="B17" s="6">
        <f>COUNTIFS('SeP EUR'!W:W,"&lt;"&amp;$A17,'SeP EUR'!W:W,"&gt;="&amp;$A16)</f>
        <v>66</v>
      </c>
      <c r="C17" s="6">
        <f>COUNTIFS('SeP EUR'!Y:Y,"&lt;"&amp;$A17,'SeP EUR'!Y:Y,"&gt;="&amp;$A16)</f>
        <v>32</v>
      </c>
    </row>
    <row r="18" spans="1:3" x14ac:dyDescent="0.25">
      <c r="A18" s="27">
        <v>0.15</v>
      </c>
      <c r="B18" s="6">
        <f>COUNTIFS('SeP EUR'!W:W,"&lt;"&amp;$A18,'SeP EUR'!W:W,"&gt;="&amp;$A17)</f>
        <v>72</v>
      </c>
      <c r="C18" s="6">
        <f>COUNTIFS('SeP EUR'!Y:Y,"&lt;"&amp;$A18,'SeP EUR'!Y:Y,"&gt;="&amp;$A17)</f>
        <v>53</v>
      </c>
    </row>
    <row r="19" spans="1:3" x14ac:dyDescent="0.25">
      <c r="A19" s="27">
        <v>0.2</v>
      </c>
      <c r="B19" s="6">
        <f>COUNTIFS('SeP EUR'!W:W,"&lt;"&amp;$A19,'SeP EUR'!W:W,"&gt;="&amp;$A18)</f>
        <v>45</v>
      </c>
      <c r="C19" s="6">
        <f>COUNTIFS('SeP EUR'!Y:Y,"&lt;"&amp;$A19,'SeP EUR'!Y:Y,"&gt;="&amp;$A18)</f>
        <v>49</v>
      </c>
    </row>
    <row r="20" spans="1:3" x14ac:dyDescent="0.25">
      <c r="A20" s="27">
        <v>0.25</v>
      </c>
      <c r="B20" s="6">
        <f>COUNTIFS('SeP EUR'!W:W,"&lt;"&amp;$A20,'SeP EUR'!W:W,"&gt;="&amp;$A19)</f>
        <v>33</v>
      </c>
      <c r="C20" s="6">
        <f>COUNTIFS('SeP EUR'!Y:Y,"&lt;"&amp;$A20,'SeP EUR'!Y:Y,"&gt;="&amp;$A19)</f>
        <v>35</v>
      </c>
    </row>
    <row r="21" spans="1:3" x14ac:dyDescent="0.25">
      <c r="A21" s="27">
        <v>0.3</v>
      </c>
      <c r="B21" s="6">
        <f>COUNTIFS('SeP EUR'!W:W,"&lt;"&amp;$A21,'SeP EUR'!W:W,"&gt;="&amp;$A20)</f>
        <v>20</v>
      </c>
      <c r="C21" s="6">
        <f>COUNTIFS('SeP EUR'!Y:Y,"&lt;"&amp;$A21,'SeP EUR'!Y:Y,"&gt;="&amp;$A20)</f>
        <v>22</v>
      </c>
    </row>
    <row r="22" spans="1:3" x14ac:dyDescent="0.25">
      <c r="A22" s="27">
        <v>0.35</v>
      </c>
      <c r="B22" s="6">
        <f>COUNTIFS('SeP EUR'!W:W,"&lt;"&amp;$A22,'SeP EUR'!W:W,"&gt;="&amp;$A21)</f>
        <v>8</v>
      </c>
      <c r="C22" s="6">
        <f>COUNTIFS('SeP EUR'!Y:Y,"&lt;"&amp;$A22,'SeP EUR'!Y:Y,"&gt;="&amp;$A21)</f>
        <v>25</v>
      </c>
    </row>
    <row r="23" spans="1:3" x14ac:dyDescent="0.25">
      <c r="A23" s="27">
        <v>0.4</v>
      </c>
      <c r="B23" s="6">
        <f>COUNTIFS('SeP EUR'!W:W,"&lt;"&amp;$A23,'SeP EUR'!W:W,"&gt;="&amp;$A22)</f>
        <v>3</v>
      </c>
      <c r="C23" s="6">
        <f>COUNTIFS('SeP EUR'!Y:Y,"&lt;"&amp;$A23,'SeP EUR'!Y:Y,"&gt;="&amp;$A22)</f>
        <v>29</v>
      </c>
    </row>
    <row r="24" spans="1:3" x14ac:dyDescent="0.25">
      <c r="A24" s="27">
        <v>0.45</v>
      </c>
      <c r="B24" s="6">
        <f>COUNTIFS('SeP EUR'!W:W,"&lt;"&amp;$A24,'SeP EUR'!W:W,"&gt;="&amp;$A23)</f>
        <v>0</v>
      </c>
      <c r="C24" s="6">
        <f>COUNTIFS('SeP EUR'!Y:Y,"&lt;"&amp;$A24,'SeP EUR'!Y:Y,"&gt;="&amp;$A23)</f>
        <v>16</v>
      </c>
    </row>
    <row r="25" spans="1:3" x14ac:dyDescent="0.25">
      <c r="A25" s="27">
        <v>0.5</v>
      </c>
      <c r="B25" s="6">
        <f>COUNTIFS('SeP EUR'!W:W,"&lt;"&amp;$A25,'SeP EUR'!W:W,"&gt;="&amp;$A24)</f>
        <v>1</v>
      </c>
      <c r="C25" s="6">
        <f>COUNTIFS('SeP EUR'!Y:Y,"&lt;"&amp;$A25,'SeP EUR'!Y:Y,"&gt;="&amp;$A24)</f>
        <v>15</v>
      </c>
    </row>
    <row r="26" spans="1:3" x14ac:dyDescent="0.25">
      <c r="A26" s="27">
        <v>0.55000000000000004</v>
      </c>
      <c r="B26" s="6">
        <f>COUNTIFS('SeP EUR'!W:W,"&lt;"&amp;$A26,'SeP EUR'!W:W,"&gt;="&amp;$A25)</f>
        <v>0</v>
      </c>
      <c r="C26" s="6">
        <f>COUNTIFS('SeP EUR'!Y:Y,"&lt;"&amp;$A26,'SeP EUR'!Y:Y,"&gt;="&amp;$A25)</f>
        <v>4</v>
      </c>
    </row>
    <row r="27" spans="1:3" x14ac:dyDescent="0.25">
      <c r="A27" s="27">
        <v>0.6</v>
      </c>
      <c r="B27" s="6">
        <f>COUNTIFS('SeP EUR'!W:W,"&lt;"&amp;$A27,'SeP EUR'!W:W,"&gt;="&amp;$A26)</f>
        <v>0</v>
      </c>
      <c r="C27" s="6">
        <f>COUNTIFS('SeP EUR'!Y:Y,"&lt;"&amp;$A27,'SeP EUR'!Y:Y,"&gt;="&amp;$A26)</f>
        <v>4</v>
      </c>
    </row>
    <row r="28" spans="1:3" x14ac:dyDescent="0.25">
      <c r="A28" s="28" t="s">
        <v>43</v>
      </c>
      <c r="B28" s="6">
        <f>COUNTIF('SeP EUR'!W:W,"&gt;="&amp;$A27)</f>
        <v>0</v>
      </c>
      <c r="C28" s="6">
        <f>COUNTIF('SeP EUR'!Y:Y,"&gt;="&amp;$A27)</f>
        <v>15</v>
      </c>
    </row>
    <row r="29" spans="1:3" x14ac:dyDescent="0.25">
      <c r="A29" s="27"/>
      <c r="B29" s="6">
        <f>SUM(B2:B28)</f>
        <v>398</v>
      </c>
      <c r="C29" s="6">
        <f>SUM(C2:C28)</f>
        <v>398</v>
      </c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46BF-C848-44A5-8C64-6B40BA508DB5}">
  <sheetPr>
    <tabColor theme="3" tint="0.89999084444715716"/>
  </sheetPr>
  <dimension ref="A1:AI41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Col="1" x14ac:dyDescent="0.25"/>
  <cols>
    <col min="2" max="2" width="11.7109375" customWidth="1"/>
    <col min="3" max="20" width="6.5703125" style="9" hidden="1" customWidth="1" outlineLevel="1"/>
    <col min="21" max="21" width="9.140625" collapsed="1"/>
    <col min="22" max="22" width="11.5703125" style="10" customWidth="1"/>
    <col min="23" max="23" width="9.42578125" style="10" customWidth="1"/>
    <col min="24" max="24" width="11.5703125" style="10" customWidth="1"/>
    <col min="25" max="25" width="9.42578125" style="10" customWidth="1"/>
    <col min="26" max="26" width="19.28515625" bestFit="1" customWidth="1"/>
    <col min="27" max="27" width="10.7109375" customWidth="1"/>
    <col min="28" max="30" width="20.7109375" customWidth="1"/>
    <col min="31" max="31" width="10.7109375" customWidth="1"/>
    <col min="32" max="34" width="20.7109375" customWidth="1"/>
  </cols>
  <sheetData>
    <row r="1" spans="1:35" s="17" customFormat="1" ht="30" x14ac:dyDescent="0.25">
      <c r="A1" s="4" t="s">
        <v>2</v>
      </c>
      <c r="B1" s="5" t="s">
        <v>19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5" t="s">
        <v>23</v>
      </c>
      <c r="V1" s="16" t="s">
        <v>25</v>
      </c>
      <c r="W1" s="16" t="s">
        <v>26</v>
      </c>
      <c r="X1" s="18" t="s">
        <v>27</v>
      </c>
      <c r="Y1" s="18" t="s">
        <v>28</v>
      </c>
      <c r="Z1" s="5" t="s">
        <v>29</v>
      </c>
      <c r="AB1" s="19" t="s">
        <v>22</v>
      </c>
      <c r="AC1" s="20" t="s">
        <v>24</v>
      </c>
      <c r="AD1" s="5"/>
      <c r="AF1" s="5" t="s">
        <v>36</v>
      </c>
      <c r="AG1" s="19" t="s">
        <v>22</v>
      </c>
      <c r="AH1" s="20" t="s">
        <v>24</v>
      </c>
      <c r="AI1"/>
    </row>
    <row r="2" spans="1:35" x14ac:dyDescent="0.25">
      <c r="A2" s="7">
        <v>32904</v>
      </c>
      <c r="B2" s="8">
        <v>201.94000199999999</v>
      </c>
      <c r="C2" s="11">
        <f t="shared" ref="C2:C65" si="0">B2</f>
        <v>201.94000199999999</v>
      </c>
      <c r="D2" s="11">
        <f>C3</f>
        <v>207.91499300000001</v>
      </c>
      <c r="E2" s="11">
        <f t="shared" ref="E2:T17" si="1">D3</f>
        <v>213.145004</v>
      </c>
      <c r="F2" s="11">
        <f t="shared" si="1"/>
        <v>205.81500199999999</v>
      </c>
      <c r="G2" s="11">
        <f t="shared" si="1"/>
        <v>236.14999399999999</v>
      </c>
      <c r="H2" s="11">
        <f t="shared" si="1"/>
        <v>238.46000699999999</v>
      </c>
      <c r="I2" s="11">
        <f t="shared" si="1"/>
        <v>223.384995</v>
      </c>
      <c r="J2" s="11">
        <f t="shared" si="1"/>
        <v>193.615005</v>
      </c>
      <c r="K2" s="11">
        <f t="shared" si="1"/>
        <v>177.054993</v>
      </c>
      <c r="L2" s="11">
        <f t="shared" si="1"/>
        <v>172.554993</v>
      </c>
      <c r="M2" s="11">
        <f t="shared" si="1"/>
        <v>192.58000200000001</v>
      </c>
      <c r="N2" s="11">
        <f t="shared" si="1"/>
        <v>200.529999</v>
      </c>
      <c r="O2" s="11">
        <f t="shared" si="1"/>
        <v>232.425003</v>
      </c>
      <c r="P2" s="11">
        <f t="shared" si="1"/>
        <v>250.115005</v>
      </c>
      <c r="Q2" s="11">
        <f t="shared" si="1"/>
        <v>264.90499899999998</v>
      </c>
      <c r="R2" s="11">
        <f t="shared" si="1"/>
        <v>263.65499899999998</v>
      </c>
      <c r="S2" s="11">
        <f t="shared" si="1"/>
        <v>279</v>
      </c>
      <c r="T2" s="11">
        <f t="shared" si="1"/>
        <v>254.195007</v>
      </c>
      <c r="U2" s="12" cm="1">
        <f t="array" ref="U2">quota_mese*SUMPRODUCT(1/C2:T2)</f>
        <v>686.59082148055734</v>
      </c>
      <c r="V2" s="13">
        <f>U2*T2</f>
        <v>174527.95867238601</v>
      </c>
      <c r="W2" s="14">
        <f t="shared" ref="W2:W65" si="2">V2/capitale -1</f>
        <v>0.16351972448257346</v>
      </c>
      <c r="X2" s="13">
        <f t="shared" ref="X2:X65" si="3">(capitale/C2)*T2</f>
        <v>188814.75028409675</v>
      </c>
      <c r="Y2" s="14">
        <f t="shared" ref="Y2:Y65" si="4">X2/capitale -1</f>
        <v>0.25876500189397844</v>
      </c>
      <c r="Z2" s="6" t="str">
        <f t="shared" ref="Z2:Z65" si="5">IF(ABS((X2-V2)/X2)&lt;=2.5%, "In Linea", IF(X2&gt;V2, "Il PAC NON conviene", "Il PAC conviene"))</f>
        <v>Il PAC NON conviene</v>
      </c>
      <c r="AB2" s="21">
        <f>MIN(W2:W399)</f>
        <v>-0.47545587867812367</v>
      </c>
      <c r="AC2" s="21">
        <f>MIN(Y2:Y399)</f>
        <v>-0.69034872016275739</v>
      </c>
      <c r="AD2" s="6" t="s">
        <v>30</v>
      </c>
      <c r="AF2" s="22" t="s">
        <v>38</v>
      </c>
      <c r="AG2" s="6">
        <f>COUNTIFS(W:W,"&lt;0%",W:W,"&gt;=-10%")</f>
        <v>24</v>
      </c>
      <c r="AH2" s="6">
        <f>COUNTIFS(Y:Y,"&lt;0%",Y:Y,"&gt;=-10%")</f>
        <v>12</v>
      </c>
    </row>
    <row r="3" spans="1:35" x14ac:dyDescent="0.25">
      <c r="A3" s="7">
        <v>32932</v>
      </c>
      <c r="B3" s="8">
        <v>207.91499300000001</v>
      </c>
      <c r="C3" s="11">
        <f t="shared" si="0"/>
        <v>207.91499300000001</v>
      </c>
      <c r="D3" s="11">
        <f t="shared" ref="D3:S32" si="6">C4</f>
        <v>213.145004</v>
      </c>
      <c r="E3" s="11">
        <f t="shared" si="1"/>
        <v>205.81500199999999</v>
      </c>
      <c r="F3" s="11">
        <f t="shared" si="1"/>
        <v>236.14999399999999</v>
      </c>
      <c r="G3" s="11">
        <f t="shared" si="1"/>
        <v>238.46000699999999</v>
      </c>
      <c r="H3" s="11">
        <f t="shared" si="1"/>
        <v>223.384995</v>
      </c>
      <c r="I3" s="11">
        <f t="shared" si="1"/>
        <v>193.615005</v>
      </c>
      <c r="J3" s="11">
        <f t="shared" si="1"/>
        <v>177.054993</v>
      </c>
      <c r="K3" s="11">
        <f t="shared" si="1"/>
        <v>172.554993</v>
      </c>
      <c r="L3" s="11">
        <f t="shared" si="1"/>
        <v>192.58000200000001</v>
      </c>
      <c r="M3" s="11">
        <f t="shared" si="1"/>
        <v>200.529999</v>
      </c>
      <c r="N3" s="11">
        <f t="shared" si="1"/>
        <v>232.425003</v>
      </c>
      <c r="O3" s="11">
        <f t="shared" si="1"/>
        <v>250.115005</v>
      </c>
      <c r="P3" s="11">
        <f t="shared" si="1"/>
        <v>264.90499899999998</v>
      </c>
      <c r="Q3" s="11">
        <f t="shared" si="1"/>
        <v>263.65499899999998</v>
      </c>
      <c r="R3" s="11">
        <f t="shared" si="1"/>
        <v>279</v>
      </c>
      <c r="S3" s="11">
        <f t="shared" si="1"/>
        <v>254.195007</v>
      </c>
      <c r="T3" s="11">
        <f t="shared" si="1"/>
        <v>272.15499899999998</v>
      </c>
      <c r="U3" s="12" cm="1">
        <f t="array" ref="U3">quota_mese*SUMPRODUCT(1/C3:T3)</f>
        <v>675.94424536319991</v>
      </c>
      <c r="V3" s="13">
        <f t="shared" ref="V3:V66" si="7">U3*T3</f>
        <v>183961.6054208774</v>
      </c>
      <c r="W3" s="14">
        <f t="shared" si="2"/>
        <v>0.2264107028058493</v>
      </c>
      <c r="X3" s="13">
        <f t="shared" si="3"/>
        <v>196345.86838093007</v>
      </c>
      <c r="Y3" s="14">
        <f t="shared" si="4"/>
        <v>0.30897245587286704</v>
      </c>
      <c r="Z3" s="6" t="str">
        <f t="shared" si="5"/>
        <v>Il PAC NON conviene</v>
      </c>
      <c r="AB3" s="21">
        <f>MAX(W2:W399)</f>
        <v>0.95883247844768804</v>
      </c>
      <c r="AC3" s="21">
        <f>MAX(Y2:Y399)</f>
        <v>2.17131432977546</v>
      </c>
      <c r="AD3" s="6" t="s">
        <v>31</v>
      </c>
      <c r="AF3" s="24" t="s">
        <v>39</v>
      </c>
      <c r="AG3" s="6">
        <f>COUNTIFS(W:W,"&lt;-10%",W:W,"&gt;=-20%")</f>
        <v>18</v>
      </c>
      <c r="AH3" s="6">
        <f>COUNTIFS(Y:Y,"&lt;-10%",Y:Y,"&gt;=-20%")</f>
        <v>12</v>
      </c>
    </row>
    <row r="4" spans="1:35" x14ac:dyDescent="0.25">
      <c r="A4" s="7">
        <v>32962</v>
      </c>
      <c r="B4" s="8">
        <v>213.145004</v>
      </c>
      <c r="C4" s="11">
        <f t="shared" si="0"/>
        <v>213.145004</v>
      </c>
      <c r="D4" s="11">
        <f t="shared" si="6"/>
        <v>205.81500199999999</v>
      </c>
      <c r="E4" s="11">
        <f t="shared" si="1"/>
        <v>236.14999399999999</v>
      </c>
      <c r="F4" s="11">
        <f t="shared" si="1"/>
        <v>238.46000699999999</v>
      </c>
      <c r="G4" s="11">
        <f t="shared" si="1"/>
        <v>223.384995</v>
      </c>
      <c r="H4" s="11">
        <f t="shared" si="1"/>
        <v>193.615005</v>
      </c>
      <c r="I4" s="11">
        <f t="shared" si="1"/>
        <v>177.054993</v>
      </c>
      <c r="J4" s="11">
        <f t="shared" si="1"/>
        <v>172.554993</v>
      </c>
      <c r="K4" s="11">
        <f t="shared" si="1"/>
        <v>192.58000200000001</v>
      </c>
      <c r="L4" s="11">
        <f t="shared" si="1"/>
        <v>200.529999</v>
      </c>
      <c r="M4" s="11">
        <f t="shared" si="1"/>
        <v>232.425003</v>
      </c>
      <c r="N4" s="11">
        <f t="shared" si="1"/>
        <v>250.115005</v>
      </c>
      <c r="O4" s="11">
        <f t="shared" si="1"/>
        <v>264.90499899999998</v>
      </c>
      <c r="P4" s="11">
        <f t="shared" si="1"/>
        <v>263.65499899999998</v>
      </c>
      <c r="Q4" s="11">
        <f t="shared" si="1"/>
        <v>279</v>
      </c>
      <c r="R4" s="11">
        <f t="shared" si="1"/>
        <v>254.195007</v>
      </c>
      <c r="S4" s="11">
        <f t="shared" si="1"/>
        <v>272.15499899999998</v>
      </c>
      <c r="T4" s="11">
        <f t="shared" si="1"/>
        <v>287.40499899999998</v>
      </c>
      <c r="U4" s="12" cm="1">
        <f t="array" ref="U4">quota_mese*SUMPRODUCT(1/C4:T4)</f>
        <v>664.85885073965824</v>
      </c>
      <c r="V4" s="13">
        <f t="shared" si="7"/>
        <v>191083.75733197262</v>
      </c>
      <c r="W4" s="14">
        <f t="shared" si="2"/>
        <v>0.27389171554648417</v>
      </c>
      <c r="X4" s="13">
        <f t="shared" si="3"/>
        <v>202260.19395697399</v>
      </c>
      <c r="Y4" s="14">
        <f t="shared" si="4"/>
        <v>0.34840129304649325</v>
      </c>
      <c r="Z4" s="6" t="str">
        <f t="shared" si="5"/>
        <v>Il PAC NON conviene</v>
      </c>
      <c r="AB4" s="21">
        <f>AVERAGE(W2:W399)</f>
        <v>0.1265171785291537</v>
      </c>
      <c r="AC4" s="21">
        <f>AVERAGE(Y2:Y399)</f>
        <v>0.26504465156825435</v>
      </c>
      <c r="AD4" s="6" t="s">
        <v>32</v>
      </c>
      <c r="AF4" s="24" t="s">
        <v>40</v>
      </c>
      <c r="AG4" s="6">
        <f>COUNTIFS(W:W,"&lt;-20%",W:W,"&gt;=-30%")</f>
        <v>9</v>
      </c>
      <c r="AH4" s="6">
        <f>COUNTIFS(Y:Y,"&lt;-20%",Y:Y,"&gt;=-30%")</f>
        <v>7</v>
      </c>
    </row>
    <row r="5" spans="1:35" x14ac:dyDescent="0.25">
      <c r="A5" s="7">
        <v>32993</v>
      </c>
      <c r="B5" s="8">
        <v>205.81500199999999</v>
      </c>
      <c r="C5" s="11">
        <f t="shared" si="0"/>
        <v>205.81500199999999</v>
      </c>
      <c r="D5" s="11">
        <f t="shared" si="6"/>
        <v>236.14999399999999</v>
      </c>
      <c r="E5" s="11">
        <f t="shared" si="1"/>
        <v>238.46000699999999</v>
      </c>
      <c r="F5" s="11">
        <f t="shared" si="1"/>
        <v>223.384995</v>
      </c>
      <c r="G5" s="11">
        <f t="shared" si="1"/>
        <v>193.615005</v>
      </c>
      <c r="H5" s="11">
        <f t="shared" si="1"/>
        <v>177.054993</v>
      </c>
      <c r="I5" s="11">
        <f t="shared" si="1"/>
        <v>172.554993</v>
      </c>
      <c r="J5" s="11">
        <f t="shared" si="1"/>
        <v>192.58000200000001</v>
      </c>
      <c r="K5" s="11">
        <f t="shared" si="1"/>
        <v>200.529999</v>
      </c>
      <c r="L5" s="11">
        <f t="shared" si="1"/>
        <v>232.425003</v>
      </c>
      <c r="M5" s="11">
        <f t="shared" si="1"/>
        <v>250.115005</v>
      </c>
      <c r="N5" s="11">
        <f t="shared" si="1"/>
        <v>264.90499899999998</v>
      </c>
      <c r="O5" s="11">
        <f t="shared" si="1"/>
        <v>263.65499899999998</v>
      </c>
      <c r="P5" s="11">
        <f t="shared" si="1"/>
        <v>279</v>
      </c>
      <c r="Q5" s="11">
        <f t="shared" si="1"/>
        <v>254.195007</v>
      </c>
      <c r="R5" s="11">
        <f t="shared" si="1"/>
        <v>272.15499899999998</v>
      </c>
      <c r="S5" s="11">
        <f t="shared" si="1"/>
        <v>287.40499899999998</v>
      </c>
      <c r="T5" s="11">
        <f t="shared" si="1"/>
        <v>287.53500400000001</v>
      </c>
      <c r="U5" s="12" cm="1">
        <f t="array" ref="U5">quota_mese*SUMPRODUCT(1/C5:T5)</f>
        <v>654.74381474180166</v>
      </c>
      <c r="V5" s="13">
        <f t="shared" si="7"/>
        <v>188261.76539075922</v>
      </c>
      <c r="W5" s="14">
        <f t="shared" si="2"/>
        <v>0.25507843593839485</v>
      </c>
      <c r="X5" s="13">
        <f t="shared" si="3"/>
        <v>209558.34210763706</v>
      </c>
      <c r="Y5" s="14">
        <f t="shared" si="4"/>
        <v>0.39705561405091361</v>
      </c>
      <c r="Z5" s="6" t="str">
        <f t="shared" si="5"/>
        <v>Il PAC NON conviene</v>
      </c>
      <c r="AF5" s="24" t="s">
        <v>41</v>
      </c>
      <c r="AG5" s="6">
        <f>COUNTIFS(W:W,"&lt;-30%",W:W,"&gt;=-40%")</f>
        <v>15</v>
      </c>
      <c r="AH5" s="6">
        <f>COUNTIFS(Y:Y,"&lt;-30%",Y:Y,"&gt;=-40%")</f>
        <v>9</v>
      </c>
    </row>
    <row r="6" spans="1:35" x14ac:dyDescent="0.25">
      <c r="A6" s="7">
        <v>33024</v>
      </c>
      <c r="B6" s="8">
        <v>236.14999399999999</v>
      </c>
      <c r="C6" s="11">
        <f t="shared" si="0"/>
        <v>236.14999399999999</v>
      </c>
      <c r="D6" s="11">
        <f t="shared" si="6"/>
        <v>238.46000699999999</v>
      </c>
      <c r="E6" s="11">
        <f t="shared" si="1"/>
        <v>223.384995</v>
      </c>
      <c r="F6" s="11">
        <f t="shared" si="1"/>
        <v>193.615005</v>
      </c>
      <c r="G6" s="11">
        <f t="shared" si="1"/>
        <v>177.054993</v>
      </c>
      <c r="H6" s="11">
        <f t="shared" si="1"/>
        <v>172.554993</v>
      </c>
      <c r="I6" s="11">
        <f t="shared" si="1"/>
        <v>192.58000200000001</v>
      </c>
      <c r="J6" s="11">
        <f t="shared" si="1"/>
        <v>200.529999</v>
      </c>
      <c r="K6" s="11">
        <f t="shared" si="1"/>
        <v>232.425003</v>
      </c>
      <c r="L6" s="11">
        <f t="shared" si="1"/>
        <v>250.115005</v>
      </c>
      <c r="M6" s="11">
        <f t="shared" si="1"/>
        <v>264.90499899999998</v>
      </c>
      <c r="N6" s="11">
        <f t="shared" si="1"/>
        <v>263.65499899999998</v>
      </c>
      <c r="O6" s="11">
        <f t="shared" si="1"/>
        <v>279</v>
      </c>
      <c r="P6" s="11">
        <f t="shared" si="1"/>
        <v>254.195007</v>
      </c>
      <c r="Q6" s="11">
        <f t="shared" si="1"/>
        <v>272.15499899999998</v>
      </c>
      <c r="R6" s="11">
        <f t="shared" si="1"/>
        <v>287.40499899999998</v>
      </c>
      <c r="S6" s="11">
        <f t="shared" si="1"/>
        <v>287.53500400000001</v>
      </c>
      <c r="T6" s="11">
        <f t="shared" si="1"/>
        <v>292.50500499999998</v>
      </c>
      <c r="U6" s="12" cm="1">
        <f t="array" ref="U6">quota_mese*SUMPRODUCT(1/C6:T6)</f>
        <v>642.74391983151543</v>
      </c>
      <c r="V6" s="13">
        <f t="shared" si="7"/>
        <v>188005.813484037</v>
      </c>
      <c r="W6" s="14">
        <f t="shared" si="2"/>
        <v>0.25337208989358007</v>
      </c>
      <c r="X6" s="13">
        <f t="shared" si="3"/>
        <v>185796.11206765476</v>
      </c>
      <c r="Y6" s="14">
        <f t="shared" si="4"/>
        <v>0.23864074711769834</v>
      </c>
      <c r="Z6" s="6" t="str">
        <f t="shared" si="5"/>
        <v>In Linea</v>
      </c>
      <c r="AB6" s="6" t="s">
        <v>33</v>
      </c>
      <c r="AC6" s="6">
        <f>COUNTIF(Z:Z,"="&amp;AB6)</f>
        <v>304</v>
      </c>
      <c r="AF6" s="24" t="s">
        <v>42</v>
      </c>
      <c r="AG6" s="6">
        <f>COUNTIFS(W:W,"&lt;-40%",W:W,"&gt;=-50%")</f>
        <v>2</v>
      </c>
      <c r="AH6" s="6">
        <f>COUNTIFS(Y:Y,"&lt;-40%",Y:Y,"&gt;=-50%")</f>
        <v>11</v>
      </c>
    </row>
    <row r="7" spans="1:35" x14ac:dyDescent="0.25">
      <c r="A7" s="7">
        <v>33053</v>
      </c>
      <c r="B7" s="8">
        <v>238.46000699999999</v>
      </c>
      <c r="C7" s="11">
        <f t="shared" si="0"/>
        <v>238.46000699999999</v>
      </c>
      <c r="D7" s="11">
        <f t="shared" si="6"/>
        <v>223.384995</v>
      </c>
      <c r="E7" s="11">
        <f t="shared" si="1"/>
        <v>193.615005</v>
      </c>
      <c r="F7" s="11">
        <f t="shared" si="1"/>
        <v>177.054993</v>
      </c>
      <c r="G7" s="11">
        <f t="shared" si="1"/>
        <v>172.554993</v>
      </c>
      <c r="H7" s="11">
        <f t="shared" si="1"/>
        <v>192.58000200000001</v>
      </c>
      <c r="I7" s="11">
        <f t="shared" si="1"/>
        <v>200.529999</v>
      </c>
      <c r="J7" s="11">
        <f t="shared" si="1"/>
        <v>232.425003</v>
      </c>
      <c r="K7" s="11">
        <f t="shared" si="1"/>
        <v>250.115005</v>
      </c>
      <c r="L7" s="11">
        <f t="shared" si="1"/>
        <v>264.90499899999998</v>
      </c>
      <c r="M7" s="11">
        <f t="shared" si="1"/>
        <v>263.65499899999998</v>
      </c>
      <c r="N7" s="11">
        <f t="shared" si="1"/>
        <v>279</v>
      </c>
      <c r="O7" s="11">
        <f t="shared" si="1"/>
        <v>254.195007</v>
      </c>
      <c r="P7" s="11">
        <f t="shared" si="1"/>
        <v>272.15499899999998</v>
      </c>
      <c r="Q7" s="11">
        <f t="shared" si="1"/>
        <v>287.40499899999998</v>
      </c>
      <c r="R7" s="11">
        <f t="shared" si="1"/>
        <v>287.53500400000001</v>
      </c>
      <c r="S7" s="11">
        <f t="shared" si="1"/>
        <v>292.50500499999998</v>
      </c>
      <c r="T7" s="11">
        <f t="shared" si="1"/>
        <v>284.790009</v>
      </c>
      <c r="U7" s="12" cm="1">
        <f t="array" ref="U7">quota_mese*SUMPRODUCT(1/C7:T7)</f>
        <v>636.71693961433459</v>
      </c>
      <c r="V7" s="13">
        <f t="shared" si="7"/>
        <v>181330.6229632188</v>
      </c>
      <c r="W7" s="14">
        <f t="shared" si="2"/>
        <v>0.20887081975479194</v>
      </c>
      <c r="X7" s="13">
        <f t="shared" si="3"/>
        <v>179143.25293968478</v>
      </c>
      <c r="Y7" s="14">
        <f t="shared" si="4"/>
        <v>0.19428835293123181</v>
      </c>
      <c r="Z7" s="6" t="str">
        <f t="shared" si="5"/>
        <v>In Linea</v>
      </c>
      <c r="AB7" s="6" t="s">
        <v>34</v>
      </c>
      <c r="AC7" s="6">
        <f>COUNTIF(Z:Z,"="&amp;AB7)</f>
        <v>37</v>
      </c>
      <c r="AF7" s="22" t="s">
        <v>37</v>
      </c>
      <c r="AG7" s="6">
        <f>COUNTIFS(W:W,"&lt;-50%",W:W,"&gt;=-99999%")</f>
        <v>0</v>
      </c>
      <c r="AH7" s="6">
        <f>COUNTIFS(Y:Y,"&lt;-50%",Y:Y,"&gt;=-99999%")</f>
        <v>12</v>
      </c>
    </row>
    <row r="8" spans="1:35" x14ac:dyDescent="0.25">
      <c r="A8" s="7">
        <v>33085</v>
      </c>
      <c r="B8" s="8">
        <v>223.384995</v>
      </c>
      <c r="C8" s="11">
        <f t="shared" si="0"/>
        <v>223.384995</v>
      </c>
      <c r="D8" s="11">
        <f t="shared" si="6"/>
        <v>193.615005</v>
      </c>
      <c r="E8" s="11">
        <f t="shared" si="1"/>
        <v>177.054993</v>
      </c>
      <c r="F8" s="11">
        <f t="shared" si="1"/>
        <v>172.554993</v>
      </c>
      <c r="G8" s="11">
        <f t="shared" si="1"/>
        <v>192.58000200000001</v>
      </c>
      <c r="H8" s="11">
        <f t="shared" si="1"/>
        <v>200.529999</v>
      </c>
      <c r="I8" s="11">
        <f t="shared" si="1"/>
        <v>232.425003</v>
      </c>
      <c r="J8" s="11">
        <f t="shared" si="1"/>
        <v>250.115005</v>
      </c>
      <c r="K8" s="11">
        <f t="shared" si="1"/>
        <v>264.90499899999998</v>
      </c>
      <c r="L8" s="11">
        <f t="shared" si="1"/>
        <v>263.65499899999998</v>
      </c>
      <c r="M8" s="11">
        <f t="shared" si="1"/>
        <v>279</v>
      </c>
      <c r="N8" s="11">
        <f t="shared" si="1"/>
        <v>254.195007</v>
      </c>
      <c r="O8" s="11">
        <f t="shared" si="1"/>
        <v>272.15499899999998</v>
      </c>
      <c r="P8" s="11">
        <f t="shared" si="1"/>
        <v>287.40499899999998</v>
      </c>
      <c r="Q8" s="11">
        <f t="shared" si="1"/>
        <v>287.53500400000001</v>
      </c>
      <c r="R8" s="11">
        <f t="shared" si="1"/>
        <v>292.50500499999998</v>
      </c>
      <c r="S8" s="11">
        <f t="shared" si="1"/>
        <v>284.790009</v>
      </c>
      <c r="T8" s="11">
        <f t="shared" si="1"/>
        <v>330.85501099999999</v>
      </c>
      <c r="U8" s="12" cm="1">
        <f t="array" ref="U8">quota_mese*SUMPRODUCT(1/C8:T8)</f>
        <v>626.95774511521586</v>
      </c>
      <c r="V8" s="13">
        <f t="shared" si="7"/>
        <v>207432.11165662995</v>
      </c>
      <c r="W8" s="14">
        <f t="shared" si="2"/>
        <v>0.38288074437753306</v>
      </c>
      <c r="X8" s="13">
        <f t="shared" si="3"/>
        <v>222164.66083588111</v>
      </c>
      <c r="Y8" s="14">
        <f t="shared" si="4"/>
        <v>0.48109773890587415</v>
      </c>
      <c r="Z8" s="6" t="str">
        <f t="shared" si="5"/>
        <v>Il PAC NON conviene</v>
      </c>
      <c r="AB8" s="6" t="s">
        <v>35</v>
      </c>
      <c r="AC8" s="6">
        <f>COUNTIF(Z:Z,"="&amp;AB8)</f>
        <v>57</v>
      </c>
      <c r="AF8" s="23"/>
      <c r="AG8" s="23">
        <f>SUM(AG2:AG7)</f>
        <v>68</v>
      </c>
      <c r="AH8" s="23">
        <f>SUM(AH2:AH7)</f>
        <v>63</v>
      </c>
    </row>
    <row r="9" spans="1:35" x14ac:dyDescent="0.25">
      <c r="A9" s="7">
        <v>33116</v>
      </c>
      <c r="B9" s="8">
        <v>193.615005</v>
      </c>
      <c r="C9" s="11">
        <f t="shared" si="0"/>
        <v>193.615005</v>
      </c>
      <c r="D9" s="11">
        <f t="shared" si="6"/>
        <v>177.054993</v>
      </c>
      <c r="E9" s="11">
        <f t="shared" si="1"/>
        <v>172.554993</v>
      </c>
      <c r="F9" s="11">
        <f t="shared" si="1"/>
        <v>192.58000200000001</v>
      </c>
      <c r="G9" s="11">
        <f t="shared" si="1"/>
        <v>200.529999</v>
      </c>
      <c r="H9" s="11">
        <f t="shared" si="1"/>
        <v>232.425003</v>
      </c>
      <c r="I9" s="11">
        <f t="shared" si="1"/>
        <v>250.115005</v>
      </c>
      <c r="J9" s="11">
        <f t="shared" si="1"/>
        <v>264.90499899999998</v>
      </c>
      <c r="K9" s="11">
        <f t="shared" si="1"/>
        <v>263.65499899999998</v>
      </c>
      <c r="L9" s="11">
        <f t="shared" si="1"/>
        <v>279</v>
      </c>
      <c r="M9" s="11">
        <f t="shared" si="1"/>
        <v>254.195007</v>
      </c>
      <c r="N9" s="11">
        <f t="shared" si="1"/>
        <v>272.15499899999998</v>
      </c>
      <c r="O9" s="11">
        <f t="shared" si="1"/>
        <v>287.40499899999998</v>
      </c>
      <c r="P9" s="11">
        <f t="shared" si="1"/>
        <v>287.53500400000001</v>
      </c>
      <c r="Q9" s="11">
        <f t="shared" si="1"/>
        <v>292.50500499999998</v>
      </c>
      <c r="R9" s="11">
        <f t="shared" si="1"/>
        <v>284.790009</v>
      </c>
      <c r="S9" s="11">
        <f t="shared" si="1"/>
        <v>330.85501099999999</v>
      </c>
      <c r="T9" s="11">
        <f t="shared" si="1"/>
        <v>338.31500199999999</v>
      </c>
      <c r="U9" s="12" cm="1">
        <f t="array" ref="U9">quota_mese*SUMPRODUCT(1/C9:T9)</f>
        <v>614.28481811847348</v>
      </c>
      <c r="V9" s="13">
        <f t="shared" si="7"/>
        <v>207821.76947032099</v>
      </c>
      <c r="W9" s="14">
        <f t="shared" si="2"/>
        <v>0.38547846313547329</v>
      </c>
      <c r="X9" s="13">
        <f t="shared" si="3"/>
        <v>262103.91234914877</v>
      </c>
      <c r="Y9" s="14">
        <f t="shared" si="4"/>
        <v>0.74735941566099173</v>
      </c>
      <c r="Z9" s="6" t="str">
        <f t="shared" si="5"/>
        <v>Il PAC NON conviene</v>
      </c>
    </row>
    <row r="10" spans="1:35" x14ac:dyDescent="0.25">
      <c r="A10" s="7">
        <v>33144</v>
      </c>
      <c r="B10" s="8">
        <v>177.054993</v>
      </c>
      <c r="C10" s="11">
        <f t="shared" si="0"/>
        <v>177.054993</v>
      </c>
      <c r="D10" s="11">
        <f t="shared" si="6"/>
        <v>172.554993</v>
      </c>
      <c r="E10" s="11">
        <f t="shared" si="1"/>
        <v>192.58000200000001</v>
      </c>
      <c r="F10" s="11">
        <f t="shared" si="1"/>
        <v>200.529999</v>
      </c>
      <c r="G10" s="11">
        <f t="shared" si="1"/>
        <v>232.425003</v>
      </c>
      <c r="H10" s="11">
        <f t="shared" si="1"/>
        <v>250.115005</v>
      </c>
      <c r="I10" s="11">
        <f t="shared" si="1"/>
        <v>264.90499899999998</v>
      </c>
      <c r="J10" s="11">
        <f t="shared" si="1"/>
        <v>263.65499899999998</v>
      </c>
      <c r="K10" s="11">
        <f t="shared" si="1"/>
        <v>279</v>
      </c>
      <c r="L10" s="11">
        <f t="shared" si="1"/>
        <v>254.195007</v>
      </c>
      <c r="M10" s="11">
        <f t="shared" si="1"/>
        <v>272.15499899999998</v>
      </c>
      <c r="N10" s="11">
        <f t="shared" si="1"/>
        <v>287.40499899999998</v>
      </c>
      <c r="O10" s="11">
        <f t="shared" si="1"/>
        <v>287.53500400000001</v>
      </c>
      <c r="P10" s="11">
        <f t="shared" si="1"/>
        <v>292.50500499999998</v>
      </c>
      <c r="Q10" s="11">
        <f t="shared" si="1"/>
        <v>284.790009</v>
      </c>
      <c r="R10" s="11">
        <f t="shared" si="1"/>
        <v>330.85501099999999</v>
      </c>
      <c r="S10" s="11">
        <f t="shared" si="1"/>
        <v>338.31500199999999</v>
      </c>
      <c r="T10" s="11">
        <f t="shared" si="1"/>
        <v>345.88000499999998</v>
      </c>
      <c r="U10" s="12" cm="1">
        <f t="array" ref="U10">quota_mese*SUMPRODUCT(1/C10:T10)</f>
        <v>595.33721093538054</v>
      </c>
      <c r="V10" s="13">
        <f t="shared" si="7"/>
        <v>205915.23749501546</v>
      </c>
      <c r="W10" s="14">
        <f t="shared" si="2"/>
        <v>0.37276824996676972</v>
      </c>
      <c r="X10" s="13">
        <f t="shared" si="3"/>
        <v>293027.6061178348</v>
      </c>
      <c r="Y10" s="14">
        <f t="shared" si="4"/>
        <v>0.9535173741188987</v>
      </c>
      <c r="Z10" s="6" t="str">
        <f t="shared" si="5"/>
        <v>Il PAC NON conviene</v>
      </c>
    </row>
    <row r="11" spans="1:35" x14ac:dyDescent="0.25">
      <c r="A11" s="7">
        <v>33177</v>
      </c>
      <c r="B11" s="8">
        <v>172.554993</v>
      </c>
      <c r="C11" s="11">
        <f t="shared" si="0"/>
        <v>172.554993</v>
      </c>
      <c r="D11" s="11">
        <f t="shared" si="6"/>
        <v>192.58000200000001</v>
      </c>
      <c r="E11" s="11">
        <f t="shared" si="1"/>
        <v>200.529999</v>
      </c>
      <c r="F11" s="11">
        <f t="shared" si="1"/>
        <v>232.425003</v>
      </c>
      <c r="G11" s="11">
        <f t="shared" si="1"/>
        <v>250.115005</v>
      </c>
      <c r="H11" s="11">
        <f t="shared" si="1"/>
        <v>264.90499899999998</v>
      </c>
      <c r="I11" s="11">
        <f t="shared" si="1"/>
        <v>263.65499899999998</v>
      </c>
      <c r="J11" s="11">
        <f t="shared" si="1"/>
        <v>279</v>
      </c>
      <c r="K11" s="11">
        <f t="shared" si="1"/>
        <v>254.195007</v>
      </c>
      <c r="L11" s="11">
        <f t="shared" si="1"/>
        <v>272.15499899999998</v>
      </c>
      <c r="M11" s="11">
        <f t="shared" si="1"/>
        <v>287.40499899999998</v>
      </c>
      <c r="N11" s="11">
        <f t="shared" si="1"/>
        <v>287.53500400000001</v>
      </c>
      <c r="O11" s="11">
        <f t="shared" si="1"/>
        <v>292.50500499999998</v>
      </c>
      <c r="P11" s="11">
        <f t="shared" si="1"/>
        <v>284.790009</v>
      </c>
      <c r="Q11" s="11">
        <f t="shared" si="1"/>
        <v>330.85501099999999</v>
      </c>
      <c r="R11" s="11">
        <f t="shared" si="1"/>
        <v>338.31500199999999</v>
      </c>
      <c r="S11" s="11">
        <f t="shared" si="1"/>
        <v>345.88000499999998</v>
      </c>
      <c r="T11" s="11">
        <f t="shared" si="1"/>
        <v>323.04998799999998</v>
      </c>
      <c r="U11" s="12" cm="1">
        <f t="array" ref="U11">quota_mese*SUMPRODUCT(1/C11:T11)</f>
        <v>574.06665633039972</v>
      </c>
      <c r="V11" s="13">
        <f t="shared" si="7"/>
        <v>185452.22643873576</v>
      </c>
      <c r="W11" s="14">
        <f t="shared" si="2"/>
        <v>0.23634817625823845</v>
      </c>
      <c r="X11" s="13">
        <f t="shared" si="3"/>
        <v>280823.506509603</v>
      </c>
      <c r="Y11" s="14">
        <f t="shared" si="4"/>
        <v>0.87215671006401996</v>
      </c>
      <c r="Z11" s="6" t="str">
        <f t="shared" si="5"/>
        <v>Il PAC NON conviene</v>
      </c>
    </row>
    <row r="12" spans="1:35" x14ac:dyDescent="0.25">
      <c r="A12" s="7">
        <v>33207</v>
      </c>
      <c r="B12" s="8">
        <v>192.58000200000001</v>
      </c>
      <c r="C12" s="11">
        <f t="shared" si="0"/>
        <v>192.58000200000001</v>
      </c>
      <c r="D12" s="11">
        <f t="shared" si="6"/>
        <v>200.529999</v>
      </c>
      <c r="E12" s="11">
        <f t="shared" si="1"/>
        <v>232.425003</v>
      </c>
      <c r="F12" s="11">
        <f t="shared" si="1"/>
        <v>250.115005</v>
      </c>
      <c r="G12" s="11">
        <f t="shared" si="1"/>
        <v>264.90499899999998</v>
      </c>
      <c r="H12" s="11">
        <f t="shared" si="1"/>
        <v>263.65499899999998</v>
      </c>
      <c r="I12" s="11">
        <f t="shared" si="1"/>
        <v>279</v>
      </c>
      <c r="J12" s="11">
        <f t="shared" si="1"/>
        <v>254.195007</v>
      </c>
      <c r="K12" s="11">
        <f t="shared" si="1"/>
        <v>272.15499899999998</v>
      </c>
      <c r="L12" s="11">
        <f t="shared" si="1"/>
        <v>287.40499899999998</v>
      </c>
      <c r="M12" s="11">
        <f t="shared" si="1"/>
        <v>287.53500400000001</v>
      </c>
      <c r="N12" s="11">
        <f t="shared" si="1"/>
        <v>292.50500499999998</v>
      </c>
      <c r="O12" s="11">
        <f t="shared" si="1"/>
        <v>284.790009</v>
      </c>
      <c r="P12" s="11">
        <f t="shared" si="1"/>
        <v>330.85501099999999</v>
      </c>
      <c r="Q12" s="11">
        <f t="shared" si="1"/>
        <v>338.31500199999999</v>
      </c>
      <c r="R12" s="11">
        <f t="shared" si="1"/>
        <v>345.88000499999998</v>
      </c>
      <c r="S12" s="11">
        <f t="shared" si="1"/>
        <v>323.04998799999998</v>
      </c>
      <c r="T12" s="11">
        <f t="shared" si="1"/>
        <v>307.85998499999999</v>
      </c>
      <c r="U12" s="12" cm="1">
        <f t="array" ref="U12">quota_mese*SUMPRODUCT(1/C12:T12)</f>
        <v>552.84145591994525</v>
      </c>
      <c r="V12" s="13">
        <f t="shared" si="7"/>
        <v>170197.76232689249</v>
      </c>
      <c r="W12" s="14">
        <f t="shared" si="2"/>
        <v>0.13465174884594999</v>
      </c>
      <c r="X12" s="13">
        <f t="shared" si="3"/>
        <v>239791.24140833688</v>
      </c>
      <c r="Y12" s="14">
        <f t="shared" si="4"/>
        <v>0.59860827605557909</v>
      </c>
      <c r="Z12" s="6" t="str">
        <f t="shared" si="5"/>
        <v>Il PAC NON conviene</v>
      </c>
    </row>
    <row r="13" spans="1:35" x14ac:dyDescent="0.25">
      <c r="A13" s="7">
        <v>33238</v>
      </c>
      <c r="B13" s="8">
        <v>200.529999</v>
      </c>
      <c r="C13" s="11">
        <f t="shared" si="0"/>
        <v>200.529999</v>
      </c>
      <c r="D13" s="11">
        <f t="shared" si="6"/>
        <v>232.425003</v>
      </c>
      <c r="E13" s="11">
        <f t="shared" si="1"/>
        <v>250.115005</v>
      </c>
      <c r="F13" s="11">
        <f t="shared" si="1"/>
        <v>264.90499899999998</v>
      </c>
      <c r="G13" s="11">
        <f t="shared" si="1"/>
        <v>263.65499899999998</v>
      </c>
      <c r="H13" s="11">
        <f t="shared" si="1"/>
        <v>279</v>
      </c>
      <c r="I13" s="11">
        <f t="shared" si="1"/>
        <v>254.195007</v>
      </c>
      <c r="J13" s="11">
        <f t="shared" si="1"/>
        <v>272.15499899999998</v>
      </c>
      <c r="K13" s="11">
        <f t="shared" si="1"/>
        <v>287.40499899999998</v>
      </c>
      <c r="L13" s="11">
        <f t="shared" si="1"/>
        <v>287.53500400000001</v>
      </c>
      <c r="M13" s="11">
        <f t="shared" si="1"/>
        <v>292.50500499999998</v>
      </c>
      <c r="N13" s="11">
        <f t="shared" si="1"/>
        <v>284.790009</v>
      </c>
      <c r="O13" s="11">
        <f t="shared" si="1"/>
        <v>330.85501099999999</v>
      </c>
      <c r="P13" s="11">
        <f t="shared" si="1"/>
        <v>338.31500199999999</v>
      </c>
      <c r="Q13" s="11">
        <f t="shared" si="1"/>
        <v>345.88000499999998</v>
      </c>
      <c r="R13" s="11">
        <f t="shared" si="1"/>
        <v>323.04998799999998</v>
      </c>
      <c r="S13" s="11">
        <f t="shared" si="1"/>
        <v>307.85998499999999</v>
      </c>
      <c r="T13" s="11">
        <f t="shared" si="1"/>
        <v>315.29501299999998</v>
      </c>
      <c r="U13" s="12" cm="1">
        <f t="array" ref="U13">quota_mese*SUMPRODUCT(1/C13:T13)</f>
        <v>535.99966947673522</v>
      </c>
      <c r="V13" s="13">
        <f t="shared" si="7"/>
        <v>168998.02275566294</v>
      </c>
      <c r="W13" s="14">
        <f t="shared" si="2"/>
        <v>0.12665348503775298</v>
      </c>
      <c r="X13" s="13">
        <f t="shared" si="3"/>
        <v>235846.26831818811</v>
      </c>
      <c r="Y13" s="14">
        <f t="shared" si="4"/>
        <v>0.57230845545458742</v>
      </c>
      <c r="Z13" s="6" t="str">
        <f t="shared" si="5"/>
        <v>Il PAC NON conviene</v>
      </c>
    </row>
    <row r="14" spans="1:35" x14ac:dyDescent="0.25">
      <c r="A14" s="7">
        <v>33269</v>
      </c>
      <c r="B14" s="8">
        <v>232.425003</v>
      </c>
      <c r="C14" s="11">
        <f t="shared" si="0"/>
        <v>232.425003</v>
      </c>
      <c r="D14" s="11">
        <f t="shared" si="6"/>
        <v>250.115005</v>
      </c>
      <c r="E14" s="11">
        <f t="shared" si="1"/>
        <v>264.90499899999998</v>
      </c>
      <c r="F14" s="11">
        <f t="shared" si="1"/>
        <v>263.65499899999998</v>
      </c>
      <c r="G14" s="11">
        <f t="shared" si="1"/>
        <v>279</v>
      </c>
      <c r="H14" s="11">
        <f t="shared" si="1"/>
        <v>254.195007</v>
      </c>
      <c r="I14" s="11">
        <f t="shared" si="1"/>
        <v>272.15499899999998</v>
      </c>
      <c r="J14" s="11">
        <f t="shared" si="1"/>
        <v>287.40499899999998</v>
      </c>
      <c r="K14" s="11">
        <f t="shared" si="1"/>
        <v>287.53500400000001</v>
      </c>
      <c r="L14" s="11">
        <f t="shared" si="1"/>
        <v>292.50500499999998</v>
      </c>
      <c r="M14" s="11">
        <f t="shared" si="1"/>
        <v>284.790009</v>
      </c>
      <c r="N14" s="11">
        <f t="shared" si="1"/>
        <v>330.85501099999999</v>
      </c>
      <c r="O14" s="11">
        <f t="shared" si="1"/>
        <v>338.31500199999999</v>
      </c>
      <c r="P14" s="11">
        <f t="shared" si="1"/>
        <v>345.88000499999998</v>
      </c>
      <c r="Q14" s="11">
        <f t="shared" si="1"/>
        <v>323.04998799999998</v>
      </c>
      <c r="R14" s="11">
        <f t="shared" si="1"/>
        <v>307.85998499999999</v>
      </c>
      <c r="S14" s="11">
        <f t="shared" si="1"/>
        <v>315.29501299999998</v>
      </c>
      <c r="T14" s="11">
        <f t="shared" si="1"/>
        <v>301.23001099999999</v>
      </c>
      <c r="U14" s="12" cm="1">
        <f t="array" ref="U14">quota_mese*SUMPRODUCT(1/C14:T14)</f>
        <v>522.10748035514723</v>
      </c>
      <c r="V14" s="13">
        <f t="shared" si="7"/>
        <v>157274.44205056329</v>
      </c>
      <c r="W14" s="14">
        <f t="shared" si="2"/>
        <v>4.8496280337088526E-2</v>
      </c>
      <c r="X14" s="13">
        <f t="shared" si="3"/>
        <v>194404.65125002063</v>
      </c>
      <c r="Y14" s="14">
        <f t="shared" si="4"/>
        <v>0.29603100833347096</v>
      </c>
      <c r="Z14" s="6" t="str">
        <f t="shared" si="5"/>
        <v>Il PAC NON conviene</v>
      </c>
    </row>
    <row r="15" spans="1:35" x14ac:dyDescent="0.25">
      <c r="A15" s="7">
        <v>33297</v>
      </c>
      <c r="B15" s="8">
        <v>250.115005</v>
      </c>
      <c r="C15" s="11">
        <f t="shared" si="0"/>
        <v>250.115005</v>
      </c>
      <c r="D15" s="11">
        <f t="shared" si="6"/>
        <v>264.90499899999998</v>
      </c>
      <c r="E15" s="11">
        <f t="shared" si="1"/>
        <v>263.65499899999998</v>
      </c>
      <c r="F15" s="11">
        <f t="shared" si="1"/>
        <v>279</v>
      </c>
      <c r="G15" s="11">
        <f t="shared" si="1"/>
        <v>254.195007</v>
      </c>
      <c r="H15" s="11">
        <f t="shared" si="1"/>
        <v>272.15499899999998</v>
      </c>
      <c r="I15" s="11">
        <f t="shared" si="1"/>
        <v>287.40499899999998</v>
      </c>
      <c r="J15" s="11">
        <f t="shared" si="1"/>
        <v>287.53500400000001</v>
      </c>
      <c r="K15" s="11">
        <f t="shared" si="1"/>
        <v>292.50500499999998</v>
      </c>
      <c r="L15" s="11">
        <f t="shared" si="1"/>
        <v>284.790009</v>
      </c>
      <c r="M15" s="11">
        <f t="shared" si="1"/>
        <v>330.85501099999999</v>
      </c>
      <c r="N15" s="11">
        <f t="shared" si="1"/>
        <v>338.31500199999999</v>
      </c>
      <c r="O15" s="11">
        <f t="shared" si="1"/>
        <v>345.88000499999998</v>
      </c>
      <c r="P15" s="11">
        <f t="shared" si="1"/>
        <v>323.04998799999998</v>
      </c>
      <c r="Q15" s="11">
        <f t="shared" si="1"/>
        <v>307.85998499999999</v>
      </c>
      <c r="R15" s="11">
        <f t="shared" si="1"/>
        <v>315.29501299999998</v>
      </c>
      <c r="S15" s="11">
        <f t="shared" si="1"/>
        <v>301.23001099999999</v>
      </c>
      <c r="T15" s="11">
        <f t="shared" si="1"/>
        <v>310.89498900000001</v>
      </c>
      <c r="U15" s="12" cm="1">
        <f t="array" ref="U15">quota_mese*SUMPRODUCT(1/C15:T15)</f>
        <v>513.0579558229939</v>
      </c>
      <c r="V15" s="13">
        <f t="shared" si="7"/>
        <v>159507.14753195219</v>
      </c>
      <c r="W15" s="14">
        <f t="shared" si="2"/>
        <v>6.3380983546347913E-2</v>
      </c>
      <c r="X15" s="13">
        <f t="shared" si="3"/>
        <v>186451.22210880552</v>
      </c>
      <c r="Y15" s="14">
        <f t="shared" si="4"/>
        <v>0.24300814739203691</v>
      </c>
      <c r="Z15" s="6" t="str">
        <f t="shared" si="5"/>
        <v>Il PAC NON conviene</v>
      </c>
    </row>
    <row r="16" spans="1:35" x14ac:dyDescent="0.25">
      <c r="A16" s="7">
        <v>33325</v>
      </c>
      <c r="B16" s="8">
        <v>264.90499899999998</v>
      </c>
      <c r="C16" s="11">
        <f t="shared" si="0"/>
        <v>264.90499899999998</v>
      </c>
      <c r="D16" s="11">
        <f t="shared" si="6"/>
        <v>263.65499899999998</v>
      </c>
      <c r="E16" s="11">
        <f t="shared" si="1"/>
        <v>279</v>
      </c>
      <c r="F16" s="11">
        <f t="shared" si="1"/>
        <v>254.195007</v>
      </c>
      <c r="G16" s="11">
        <f t="shared" si="1"/>
        <v>272.15499899999998</v>
      </c>
      <c r="H16" s="11">
        <f t="shared" si="1"/>
        <v>287.40499899999998</v>
      </c>
      <c r="I16" s="11">
        <f t="shared" si="1"/>
        <v>287.53500400000001</v>
      </c>
      <c r="J16" s="11">
        <f t="shared" si="1"/>
        <v>292.50500499999998</v>
      </c>
      <c r="K16" s="11">
        <f t="shared" si="1"/>
        <v>284.790009</v>
      </c>
      <c r="L16" s="11">
        <f t="shared" si="1"/>
        <v>330.85501099999999</v>
      </c>
      <c r="M16" s="11">
        <f t="shared" si="1"/>
        <v>338.31500199999999</v>
      </c>
      <c r="N16" s="11">
        <f t="shared" si="1"/>
        <v>345.88000499999998</v>
      </c>
      <c r="O16" s="11">
        <f t="shared" si="1"/>
        <v>323.04998799999998</v>
      </c>
      <c r="P16" s="11">
        <f t="shared" si="1"/>
        <v>307.85998499999999</v>
      </c>
      <c r="Q16" s="11">
        <f t="shared" si="1"/>
        <v>315.29501299999998</v>
      </c>
      <c r="R16" s="11">
        <f t="shared" si="1"/>
        <v>301.23001099999999</v>
      </c>
      <c r="S16" s="11">
        <f t="shared" si="1"/>
        <v>310.89498900000001</v>
      </c>
      <c r="T16" s="11">
        <f t="shared" si="1"/>
        <v>299.26001000000002</v>
      </c>
      <c r="U16" s="12" cm="1">
        <f t="array" ref="U16">quota_mese*SUMPRODUCT(1/C16:T16)</f>
        <v>507.58641423501649</v>
      </c>
      <c r="V16" s="13">
        <f t="shared" si="7"/>
        <v>151900.31539983518</v>
      </c>
      <c r="W16" s="14">
        <f t="shared" si="2"/>
        <v>1.2668769332234486E-2</v>
      </c>
      <c r="X16" s="13">
        <f t="shared" si="3"/>
        <v>169453.20650592935</v>
      </c>
      <c r="Y16" s="14">
        <f t="shared" si="4"/>
        <v>0.12968804337286244</v>
      </c>
      <c r="Z16" s="6" t="str">
        <f t="shared" si="5"/>
        <v>Il PAC NON conviene</v>
      </c>
    </row>
    <row r="17" spans="1:26" x14ac:dyDescent="0.25">
      <c r="A17" s="7">
        <v>33358</v>
      </c>
      <c r="B17" s="8">
        <v>263.65499899999998</v>
      </c>
      <c r="C17" s="11">
        <f t="shared" si="0"/>
        <v>263.65499899999998</v>
      </c>
      <c r="D17" s="11">
        <f t="shared" si="6"/>
        <v>279</v>
      </c>
      <c r="E17" s="11">
        <f t="shared" si="1"/>
        <v>254.195007</v>
      </c>
      <c r="F17" s="11">
        <f t="shared" si="1"/>
        <v>272.15499899999998</v>
      </c>
      <c r="G17" s="11">
        <f t="shared" si="1"/>
        <v>287.40499899999998</v>
      </c>
      <c r="H17" s="11">
        <f t="shared" si="1"/>
        <v>287.53500400000001</v>
      </c>
      <c r="I17" s="11">
        <f t="shared" si="1"/>
        <v>292.50500499999998</v>
      </c>
      <c r="J17" s="11">
        <f t="shared" si="1"/>
        <v>284.790009</v>
      </c>
      <c r="K17" s="11">
        <f t="shared" si="1"/>
        <v>330.85501099999999</v>
      </c>
      <c r="L17" s="11">
        <f t="shared" si="1"/>
        <v>338.31500199999999</v>
      </c>
      <c r="M17" s="11">
        <f t="shared" si="1"/>
        <v>345.88000499999998</v>
      </c>
      <c r="N17" s="11">
        <f t="shared" si="1"/>
        <v>323.04998799999998</v>
      </c>
      <c r="O17" s="11">
        <f t="shared" si="1"/>
        <v>307.85998499999999</v>
      </c>
      <c r="P17" s="11">
        <f t="shared" si="1"/>
        <v>315.29501299999998</v>
      </c>
      <c r="Q17" s="11">
        <f t="shared" si="1"/>
        <v>301.23001099999999</v>
      </c>
      <c r="R17" s="11">
        <f t="shared" si="1"/>
        <v>310.89498900000001</v>
      </c>
      <c r="S17" s="11">
        <f t="shared" si="1"/>
        <v>299.26001000000002</v>
      </c>
      <c r="T17" s="11">
        <f t="shared" ref="T17:T47" si="8">S18</f>
        <v>313.18499800000001</v>
      </c>
      <c r="U17" s="12" cm="1">
        <f t="array" ref="U17">quota_mese*SUMPRODUCT(1/C17:T17)</f>
        <v>502.73693725742004</v>
      </c>
      <c r="V17" s="13">
        <f t="shared" si="7"/>
        <v>157449.66668949122</v>
      </c>
      <c r="W17" s="14">
        <f t="shared" si="2"/>
        <v>4.9664444596608126E-2</v>
      </c>
      <c r="X17" s="13">
        <f t="shared" si="3"/>
        <v>178178.86965230654</v>
      </c>
      <c r="Y17" s="14">
        <f t="shared" si="4"/>
        <v>0.18785913101537699</v>
      </c>
      <c r="Z17" s="6" t="str">
        <f t="shared" si="5"/>
        <v>Il PAC NON conviene</v>
      </c>
    </row>
    <row r="18" spans="1:26" x14ac:dyDescent="0.25">
      <c r="A18" s="7">
        <v>33389</v>
      </c>
      <c r="B18" s="8">
        <v>279</v>
      </c>
      <c r="C18" s="11">
        <f t="shared" si="0"/>
        <v>279</v>
      </c>
      <c r="D18" s="11">
        <f t="shared" si="6"/>
        <v>254.195007</v>
      </c>
      <c r="E18" s="11">
        <f t="shared" si="6"/>
        <v>272.15499899999998</v>
      </c>
      <c r="F18" s="11">
        <f t="shared" si="6"/>
        <v>287.40499899999998</v>
      </c>
      <c r="G18" s="11">
        <f t="shared" si="6"/>
        <v>287.53500400000001</v>
      </c>
      <c r="H18" s="11">
        <f t="shared" si="6"/>
        <v>292.50500499999998</v>
      </c>
      <c r="I18" s="11">
        <f t="shared" si="6"/>
        <v>284.790009</v>
      </c>
      <c r="J18" s="11">
        <f t="shared" si="6"/>
        <v>330.85501099999999</v>
      </c>
      <c r="K18" s="11">
        <f t="shared" si="6"/>
        <v>338.31500199999999</v>
      </c>
      <c r="L18" s="11">
        <f t="shared" si="6"/>
        <v>345.88000499999998</v>
      </c>
      <c r="M18" s="11">
        <f t="shared" si="6"/>
        <v>323.04998799999998</v>
      </c>
      <c r="N18" s="11">
        <f t="shared" si="6"/>
        <v>307.85998499999999</v>
      </c>
      <c r="O18" s="11">
        <f t="shared" si="6"/>
        <v>315.29501299999998</v>
      </c>
      <c r="P18" s="11">
        <f t="shared" si="6"/>
        <v>301.23001099999999</v>
      </c>
      <c r="Q18" s="11">
        <f t="shared" si="6"/>
        <v>310.89498900000001</v>
      </c>
      <c r="R18" s="11">
        <f t="shared" si="6"/>
        <v>299.26001000000002</v>
      </c>
      <c r="S18" s="11">
        <f t="shared" si="6"/>
        <v>313.18499800000001</v>
      </c>
      <c r="T18" s="11">
        <f t="shared" si="8"/>
        <v>329.15499899999998</v>
      </c>
      <c r="U18" s="12" cm="1">
        <f t="array" ref="U18">quota_mese*SUMPRODUCT(1/C18:T18)</f>
        <v>496.44732911744677</v>
      </c>
      <c r="V18" s="13">
        <f t="shared" si="7"/>
        <v>163408.12011920585</v>
      </c>
      <c r="W18" s="14">
        <f t="shared" si="2"/>
        <v>8.9387467461372383E-2</v>
      </c>
      <c r="X18" s="13">
        <f t="shared" si="3"/>
        <v>176965.05322580645</v>
      </c>
      <c r="Y18" s="14">
        <f t="shared" si="4"/>
        <v>0.17976702150537638</v>
      </c>
      <c r="Z18" s="6" t="str">
        <f t="shared" si="5"/>
        <v>Il PAC NON conviene</v>
      </c>
    </row>
    <row r="19" spans="1:26" x14ac:dyDescent="0.25">
      <c r="A19" s="7">
        <v>33417</v>
      </c>
      <c r="B19" s="8">
        <v>254.195007</v>
      </c>
      <c r="C19" s="11">
        <f t="shared" si="0"/>
        <v>254.195007</v>
      </c>
      <c r="D19" s="11">
        <f t="shared" si="6"/>
        <v>272.15499899999998</v>
      </c>
      <c r="E19" s="11">
        <f t="shared" si="6"/>
        <v>287.40499899999998</v>
      </c>
      <c r="F19" s="11">
        <f t="shared" si="6"/>
        <v>287.53500400000001</v>
      </c>
      <c r="G19" s="11">
        <f t="shared" si="6"/>
        <v>292.50500499999998</v>
      </c>
      <c r="H19" s="11">
        <f t="shared" si="6"/>
        <v>284.790009</v>
      </c>
      <c r="I19" s="11">
        <f t="shared" si="6"/>
        <v>330.85501099999999</v>
      </c>
      <c r="J19" s="11">
        <f t="shared" si="6"/>
        <v>338.31500199999999</v>
      </c>
      <c r="K19" s="11">
        <f t="shared" si="6"/>
        <v>345.88000499999998</v>
      </c>
      <c r="L19" s="11">
        <f t="shared" si="6"/>
        <v>323.04998799999998</v>
      </c>
      <c r="M19" s="11">
        <f t="shared" si="6"/>
        <v>307.85998499999999</v>
      </c>
      <c r="N19" s="11">
        <f t="shared" si="6"/>
        <v>315.29501299999998</v>
      </c>
      <c r="O19" s="11">
        <f t="shared" si="6"/>
        <v>301.23001099999999</v>
      </c>
      <c r="P19" s="11">
        <f t="shared" si="6"/>
        <v>310.89498900000001</v>
      </c>
      <c r="Q19" s="11">
        <f t="shared" si="6"/>
        <v>299.26001000000002</v>
      </c>
      <c r="R19" s="11">
        <f t="shared" si="6"/>
        <v>313.18499800000001</v>
      </c>
      <c r="S19" s="11">
        <f t="shared" si="6"/>
        <v>329.15499899999998</v>
      </c>
      <c r="T19" s="11">
        <f t="shared" si="8"/>
        <v>350.959991</v>
      </c>
      <c r="U19" s="12" cm="1">
        <f t="array" ref="U19">quota_mese*SUMPRODUCT(1/C19:T19)</f>
        <v>490.32314779313975</v>
      </c>
      <c r="V19" s="13">
        <f t="shared" si="7"/>
        <v>172083.80753657199</v>
      </c>
      <c r="W19" s="14">
        <f t="shared" si="2"/>
        <v>0.14722538357714665</v>
      </c>
      <c r="X19" s="13">
        <f t="shared" si="3"/>
        <v>207100.83676033808</v>
      </c>
      <c r="Y19" s="14">
        <f t="shared" si="4"/>
        <v>0.38067224506892061</v>
      </c>
      <c r="Z19" s="6" t="str">
        <f t="shared" si="5"/>
        <v>Il PAC NON conviene</v>
      </c>
    </row>
    <row r="20" spans="1:26" x14ac:dyDescent="0.25">
      <c r="A20" s="7">
        <v>33450</v>
      </c>
      <c r="B20" s="8">
        <v>272.15499899999998</v>
      </c>
      <c r="C20" s="11">
        <f t="shared" si="0"/>
        <v>272.15499899999998</v>
      </c>
      <c r="D20" s="11">
        <f t="shared" si="6"/>
        <v>287.40499899999998</v>
      </c>
      <c r="E20" s="11">
        <f t="shared" si="6"/>
        <v>287.53500400000001</v>
      </c>
      <c r="F20" s="11">
        <f t="shared" si="6"/>
        <v>292.50500499999998</v>
      </c>
      <c r="G20" s="11">
        <f t="shared" si="6"/>
        <v>284.790009</v>
      </c>
      <c r="H20" s="11">
        <f t="shared" si="6"/>
        <v>330.85501099999999</v>
      </c>
      <c r="I20" s="11">
        <f t="shared" si="6"/>
        <v>338.31500199999999</v>
      </c>
      <c r="J20" s="11">
        <f t="shared" si="6"/>
        <v>345.88000499999998</v>
      </c>
      <c r="K20" s="11">
        <f t="shared" si="6"/>
        <v>323.04998799999998</v>
      </c>
      <c r="L20" s="11">
        <f t="shared" si="6"/>
        <v>307.85998499999999</v>
      </c>
      <c r="M20" s="11">
        <f t="shared" si="6"/>
        <v>315.29501299999998</v>
      </c>
      <c r="N20" s="11">
        <f t="shared" si="6"/>
        <v>301.23001099999999</v>
      </c>
      <c r="O20" s="11">
        <f t="shared" si="6"/>
        <v>310.89498900000001</v>
      </c>
      <c r="P20" s="11">
        <f t="shared" si="6"/>
        <v>299.26001000000002</v>
      </c>
      <c r="Q20" s="11">
        <f t="shared" si="6"/>
        <v>313.18499800000001</v>
      </c>
      <c r="R20" s="11">
        <f t="shared" si="6"/>
        <v>329.15499899999998</v>
      </c>
      <c r="S20" s="11">
        <f t="shared" si="6"/>
        <v>350.959991</v>
      </c>
      <c r="T20" s="11">
        <f t="shared" si="8"/>
        <v>360.18499800000001</v>
      </c>
      <c r="U20" s="12" cm="1">
        <f t="array" ref="U20">quota_mese*SUMPRODUCT(1/C20:T20)</f>
        <v>480.67617678445015</v>
      </c>
      <c r="V20" s="13">
        <f t="shared" si="7"/>
        <v>173132.34777375482</v>
      </c>
      <c r="W20" s="14">
        <f t="shared" si="2"/>
        <v>0.15421565182503216</v>
      </c>
      <c r="X20" s="13">
        <f t="shared" si="3"/>
        <v>198518.30720919443</v>
      </c>
      <c r="Y20" s="14">
        <f t="shared" si="4"/>
        <v>0.32345538139462948</v>
      </c>
      <c r="Z20" s="6" t="str">
        <f t="shared" si="5"/>
        <v>Il PAC NON conviene</v>
      </c>
    </row>
    <row r="21" spans="1:26" x14ac:dyDescent="0.25">
      <c r="A21" s="7">
        <v>33480</v>
      </c>
      <c r="B21" s="8">
        <v>287.40499899999998</v>
      </c>
      <c r="C21" s="11">
        <f t="shared" si="0"/>
        <v>287.40499899999998</v>
      </c>
      <c r="D21" s="11">
        <f t="shared" si="6"/>
        <v>287.53500400000001</v>
      </c>
      <c r="E21" s="11">
        <f t="shared" si="6"/>
        <v>292.50500499999998</v>
      </c>
      <c r="F21" s="11">
        <f t="shared" si="6"/>
        <v>284.790009</v>
      </c>
      <c r="G21" s="11">
        <f t="shared" si="6"/>
        <v>330.85501099999999</v>
      </c>
      <c r="H21" s="11">
        <f t="shared" si="6"/>
        <v>338.31500199999999</v>
      </c>
      <c r="I21" s="11">
        <f t="shared" si="6"/>
        <v>345.88000499999998</v>
      </c>
      <c r="J21" s="11">
        <f t="shared" si="6"/>
        <v>323.04998799999998</v>
      </c>
      <c r="K21" s="11">
        <f t="shared" si="6"/>
        <v>307.85998499999999</v>
      </c>
      <c r="L21" s="11">
        <f t="shared" si="6"/>
        <v>315.29501299999998</v>
      </c>
      <c r="M21" s="11">
        <f t="shared" si="6"/>
        <v>301.23001099999999</v>
      </c>
      <c r="N21" s="11">
        <f t="shared" si="6"/>
        <v>310.89498900000001</v>
      </c>
      <c r="O21" s="11">
        <f t="shared" si="6"/>
        <v>299.26001000000002</v>
      </c>
      <c r="P21" s="11">
        <f t="shared" si="6"/>
        <v>313.18499800000001</v>
      </c>
      <c r="Q21" s="11">
        <f t="shared" si="6"/>
        <v>329.15499899999998</v>
      </c>
      <c r="R21" s="11">
        <f t="shared" si="6"/>
        <v>350.959991</v>
      </c>
      <c r="S21" s="11">
        <f t="shared" si="6"/>
        <v>360.18499800000001</v>
      </c>
      <c r="T21" s="11">
        <f t="shared" si="8"/>
        <v>370.55999800000001</v>
      </c>
      <c r="U21" s="12" cm="1">
        <f t="array" ref="U21">quota_mese*SUMPRODUCT(1/C21:T21)</f>
        <v>472.54485657315109</v>
      </c>
      <c r="V21" s="13">
        <f t="shared" si="7"/>
        <v>175106.22110665715</v>
      </c>
      <c r="W21" s="14">
        <f t="shared" si="2"/>
        <v>0.16737480737771437</v>
      </c>
      <c r="X21" s="13">
        <f t="shared" si="3"/>
        <v>193399.55774394865</v>
      </c>
      <c r="Y21" s="14">
        <f t="shared" si="4"/>
        <v>0.28933038495965757</v>
      </c>
      <c r="Z21" s="6" t="str">
        <f t="shared" si="5"/>
        <v>Il PAC NON conviene</v>
      </c>
    </row>
    <row r="22" spans="1:26" x14ac:dyDescent="0.25">
      <c r="A22" s="7">
        <v>33511</v>
      </c>
      <c r="B22" s="8">
        <v>287.53500400000001</v>
      </c>
      <c r="C22" s="11">
        <f t="shared" si="0"/>
        <v>287.53500400000001</v>
      </c>
      <c r="D22" s="11">
        <f t="shared" si="6"/>
        <v>292.50500499999998</v>
      </c>
      <c r="E22" s="11">
        <f t="shared" si="6"/>
        <v>284.790009</v>
      </c>
      <c r="F22" s="11">
        <f t="shared" si="6"/>
        <v>330.85501099999999</v>
      </c>
      <c r="G22" s="11">
        <f t="shared" si="6"/>
        <v>338.31500199999999</v>
      </c>
      <c r="H22" s="11">
        <f t="shared" si="6"/>
        <v>345.88000499999998</v>
      </c>
      <c r="I22" s="11">
        <f t="shared" si="6"/>
        <v>323.04998799999998</v>
      </c>
      <c r="J22" s="11">
        <f t="shared" si="6"/>
        <v>307.85998499999999</v>
      </c>
      <c r="K22" s="11">
        <f t="shared" si="6"/>
        <v>315.29501299999998</v>
      </c>
      <c r="L22" s="11">
        <f t="shared" si="6"/>
        <v>301.23001099999999</v>
      </c>
      <c r="M22" s="11">
        <f t="shared" si="6"/>
        <v>310.89498900000001</v>
      </c>
      <c r="N22" s="11">
        <f t="shared" si="6"/>
        <v>299.26001000000002</v>
      </c>
      <c r="O22" s="11">
        <f t="shared" si="6"/>
        <v>313.18499800000001</v>
      </c>
      <c r="P22" s="11">
        <f t="shared" si="6"/>
        <v>329.15499899999998</v>
      </c>
      <c r="Q22" s="11">
        <f t="shared" si="6"/>
        <v>350.959991</v>
      </c>
      <c r="R22" s="11">
        <f t="shared" si="6"/>
        <v>360.18499800000001</v>
      </c>
      <c r="S22" s="11">
        <f t="shared" si="6"/>
        <v>370.55999800000001</v>
      </c>
      <c r="T22" s="11">
        <f t="shared" si="8"/>
        <v>351.14001500000001</v>
      </c>
      <c r="U22" s="12" cm="1">
        <f t="array" ref="U22">quota_mese*SUMPRODUCT(1/C22:T22)</f>
        <v>467.28199179022027</v>
      </c>
      <c r="V22" s="13">
        <f t="shared" si="7"/>
        <v>164081.40560644784</v>
      </c>
      <c r="W22" s="14">
        <f t="shared" si="2"/>
        <v>9.3876037376318999E-2</v>
      </c>
      <c r="X22" s="13">
        <f t="shared" si="3"/>
        <v>183181.18322039151</v>
      </c>
      <c r="Y22" s="14">
        <f t="shared" si="4"/>
        <v>0.22120788813594339</v>
      </c>
      <c r="Z22" s="6" t="str">
        <f t="shared" si="5"/>
        <v>Il PAC NON conviene</v>
      </c>
    </row>
    <row r="23" spans="1:26" x14ac:dyDescent="0.25">
      <c r="A23" s="7">
        <v>33542</v>
      </c>
      <c r="B23" s="8">
        <v>292.50500499999998</v>
      </c>
      <c r="C23" s="11">
        <f t="shared" si="0"/>
        <v>292.50500499999998</v>
      </c>
      <c r="D23" s="11">
        <f t="shared" si="6"/>
        <v>284.790009</v>
      </c>
      <c r="E23" s="11">
        <f t="shared" si="6"/>
        <v>330.85501099999999</v>
      </c>
      <c r="F23" s="11">
        <f t="shared" si="6"/>
        <v>338.31500199999999</v>
      </c>
      <c r="G23" s="11">
        <f t="shared" si="6"/>
        <v>345.88000499999998</v>
      </c>
      <c r="H23" s="11">
        <f t="shared" si="6"/>
        <v>323.04998799999998</v>
      </c>
      <c r="I23" s="11">
        <f t="shared" si="6"/>
        <v>307.85998499999999</v>
      </c>
      <c r="J23" s="11">
        <f t="shared" si="6"/>
        <v>315.29501299999998</v>
      </c>
      <c r="K23" s="11">
        <f t="shared" si="6"/>
        <v>301.23001099999999</v>
      </c>
      <c r="L23" s="11">
        <f t="shared" si="6"/>
        <v>310.89498900000001</v>
      </c>
      <c r="M23" s="11">
        <f t="shared" si="6"/>
        <v>299.26001000000002</v>
      </c>
      <c r="N23" s="11">
        <f t="shared" si="6"/>
        <v>313.18499800000001</v>
      </c>
      <c r="O23" s="11">
        <f t="shared" si="6"/>
        <v>329.15499899999998</v>
      </c>
      <c r="P23" s="11">
        <f t="shared" si="6"/>
        <v>350.959991</v>
      </c>
      <c r="Q23" s="11">
        <f t="shared" si="6"/>
        <v>360.18499800000001</v>
      </c>
      <c r="R23" s="11">
        <f t="shared" si="6"/>
        <v>370.55999800000001</v>
      </c>
      <c r="S23" s="11">
        <f t="shared" si="6"/>
        <v>351.14001500000001</v>
      </c>
      <c r="T23" s="11">
        <f t="shared" si="8"/>
        <v>359.42001299999998</v>
      </c>
      <c r="U23" s="12" cm="1">
        <f t="array" ref="U23">quota_mese*SUMPRODUCT(1/C23:T23)</f>
        <v>461.48551491829267</v>
      </c>
      <c r="V23" s="13">
        <f t="shared" si="7"/>
        <v>165867.12977124445</v>
      </c>
      <c r="W23" s="14">
        <f t="shared" si="2"/>
        <v>0.10578086514162965</v>
      </c>
      <c r="X23" s="13">
        <f t="shared" si="3"/>
        <v>184314.80155356659</v>
      </c>
      <c r="Y23" s="14">
        <f t="shared" si="4"/>
        <v>0.22876534369044399</v>
      </c>
      <c r="Z23" s="6" t="str">
        <f t="shared" si="5"/>
        <v>Il PAC NON conviene</v>
      </c>
    </row>
    <row r="24" spans="1:26" x14ac:dyDescent="0.25">
      <c r="A24" s="7">
        <v>33571</v>
      </c>
      <c r="B24" s="8">
        <v>284.790009</v>
      </c>
      <c r="C24" s="11">
        <f t="shared" si="0"/>
        <v>284.790009</v>
      </c>
      <c r="D24" s="11">
        <f t="shared" si="6"/>
        <v>330.85501099999999</v>
      </c>
      <c r="E24" s="11">
        <f t="shared" si="6"/>
        <v>338.31500199999999</v>
      </c>
      <c r="F24" s="11">
        <f t="shared" si="6"/>
        <v>345.88000499999998</v>
      </c>
      <c r="G24" s="11">
        <f t="shared" si="6"/>
        <v>323.04998799999998</v>
      </c>
      <c r="H24" s="11">
        <f t="shared" si="6"/>
        <v>307.85998499999999</v>
      </c>
      <c r="I24" s="11">
        <f t="shared" si="6"/>
        <v>315.29501299999998</v>
      </c>
      <c r="J24" s="11">
        <f t="shared" si="6"/>
        <v>301.23001099999999</v>
      </c>
      <c r="K24" s="11">
        <f t="shared" si="6"/>
        <v>310.89498900000001</v>
      </c>
      <c r="L24" s="11">
        <f t="shared" si="6"/>
        <v>299.26001000000002</v>
      </c>
      <c r="M24" s="11">
        <f t="shared" si="6"/>
        <v>313.18499800000001</v>
      </c>
      <c r="N24" s="11">
        <f t="shared" si="6"/>
        <v>329.15499899999998</v>
      </c>
      <c r="O24" s="11">
        <f t="shared" si="6"/>
        <v>350.959991</v>
      </c>
      <c r="P24" s="11">
        <f t="shared" si="6"/>
        <v>360.18499800000001</v>
      </c>
      <c r="Q24" s="11">
        <f t="shared" si="6"/>
        <v>370.55999800000001</v>
      </c>
      <c r="R24" s="11">
        <f t="shared" si="6"/>
        <v>351.14001500000001</v>
      </c>
      <c r="S24" s="11">
        <f t="shared" si="6"/>
        <v>359.42001299999998</v>
      </c>
      <c r="T24" s="11">
        <f t="shared" si="8"/>
        <v>339.94500699999998</v>
      </c>
      <c r="U24" s="12" cm="1">
        <f t="array" ref="U24">quota_mese*SUMPRODUCT(1/C24:T24)</f>
        <v>457.50974279545204</v>
      </c>
      <c r="V24" s="13">
        <f t="shared" si="7"/>
        <v>155528.15271716812</v>
      </c>
      <c r="W24" s="14">
        <f t="shared" si="2"/>
        <v>3.6854351447787481E-2</v>
      </c>
      <c r="X24" s="13">
        <f t="shared" si="3"/>
        <v>179050.3509201406</v>
      </c>
      <c r="Y24" s="14">
        <f t="shared" si="4"/>
        <v>0.19366900613427074</v>
      </c>
      <c r="Z24" s="6" t="str">
        <f t="shared" si="5"/>
        <v>Il PAC NON conviene</v>
      </c>
    </row>
    <row r="25" spans="1:26" x14ac:dyDescent="0.25">
      <c r="A25" s="7">
        <v>33603</v>
      </c>
      <c r="B25" s="8">
        <v>330.85501099999999</v>
      </c>
      <c r="C25" s="11">
        <f t="shared" si="0"/>
        <v>330.85501099999999</v>
      </c>
      <c r="D25" s="11">
        <f t="shared" si="6"/>
        <v>338.31500199999999</v>
      </c>
      <c r="E25" s="11">
        <f t="shared" si="6"/>
        <v>345.88000499999998</v>
      </c>
      <c r="F25" s="11">
        <f t="shared" si="6"/>
        <v>323.04998799999998</v>
      </c>
      <c r="G25" s="11">
        <f t="shared" si="6"/>
        <v>307.85998499999999</v>
      </c>
      <c r="H25" s="11">
        <f t="shared" si="6"/>
        <v>315.29501299999998</v>
      </c>
      <c r="I25" s="11">
        <f t="shared" si="6"/>
        <v>301.23001099999999</v>
      </c>
      <c r="J25" s="11">
        <f t="shared" si="6"/>
        <v>310.89498900000001</v>
      </c>
      <c r="K25" s="11">
        <f t="shared" si="6"/>
        <v>299.26001000000002</v>
      </c>
      <c r="L25" s="11">
        <f t="shared" si="6"/>
        <v>313.18499800000001</v>
      </c>
      <c r="M25" s="11">
        <f t="shared" si="6"/>
        <v>329.15499899999998</v>
      </c>
      <c r="N25" s="11">
        <f t="shared" si="6"/>
        <v>350.959991</v>
      </c>
      <c r="O25" s="11">
        <f t="shared" si="6"/>
        <v>360.18499800000001</v>
      </c>
      <c r="P25" s="11">
        <f t="shared" si="6"/>
        <v>370.55999800000001</v>
      </c>
      <c r="Q25" s="11">
        <f t="shared" si="6"/>
        <v>351.14001500000001</v>
      </c>
      <c r="R25" s="11">
        <f t="shared" si="6"/>
        <v>359.42001299999998</v>
      </c>
      <c r="S25" s="11">
        <f t="shared" si="6"/>
        <v>339.94500699999998</v>
      </c>
      <c r="T25" s="11">
        <f t="shared" si="8"/>
        <v>368.10998499999999</v>
      </c>
      <c r="U25" s="12" cm="1">
        <f t="array" ref="U25">quota_mese*SUMPRODUCT(1/C25:T25)</f>
        <v>450.88657827766565</v>
      </c>
      <c r="V25" s="13">
        <f t="shared" si="7"/>
        <v>165975.85156649281</v>
      </c>
      <c r="W25" s="14">
        <f t="shared" si="2"/>
        <v>0.10650567710995218</v>
      </c>
      <c r="X25" s="13">
        <f t="shared" si="3"/>
        <v>166890.31725138359</v>
      </c>
      <c r="Y25" s="14">
        <f t="shared" si="4"/>
        <v>0.11260211500922401</v>
      </c>
      <c r="Z25" s="6" t="str">
        <f t="shared" si="5"/>
        <v>In Linea</v>
      </c>
    </row>
    <row r="26" spans="1:26" x14ac:dyDescent="0.25">
      <c r="A26" s="7">
        <v>33634</v>
      </c>
      <c r="B26" s="8">
        <v>338.31500199999999</v>
      </c>
      <c r="C26" s="11">
        <f t="shared" si="0"/>
        <v>338.31500199999999</v>
      </c>
      <c r="D26" s="11">
        <f t="shared" si="6"/>
        <v>345.88000499999998</v>
      </c>
      <c r="E26" s="11">
        <f t="shared" si="6"/>
        <v>323.04998799999998</v>
      </c>
      <c r="F26" s="11">
        <f t="shared" si="6"/>
        <v>307.85998499999999</v>
      </c>
      <c r="G26" s="11">
        <f t="shared" si="6"/>
        <v>315.29501299999998</v>
      </c>
      <c r="H26" s="11">
        <f t="shared" si="6"/>
        <v>301.23001099999999</v>
      </c>
      <c r="I26" s="11">
        <f t="shared" si="6"/>
        <v>310.89498900000001</v>
      </c>
      <c r="J26" s="11">
        <f t="shared" si="6"/>
        <v>299.26001000000002</v>
      </c>
      <c r="K26" s="11">
        <f t="shared" si="6"/>
        <v>313.18499800000001</v>
      </c>
      <c r="L26" s="11">
        <f t="shared" si="6"/>
        <v>329.15499899999998</v>
      </c>
      <c r="M26" s="11">
        <f t="shared" si="6"/>
        <v>350.959991</v>
      </c>
      <c r="N26" s="11">
        <f t="shared" si="6"/>
        <v>360.18499800000001</v>
      </c>
      <c r="O26" s="11">
        <f t="shared" si="6"/>
        <v>370.55999800000001</v>
      </c>
      <c r="P26" s="11">
        <f t="shared" si="6"/>
        <v>351.14001500000001</v>
      </c>
      <c r="Q26" s="11">
        <f t="shared" si="6"/>
        <v>359.42001299999998</v>
      </c>
      <c r="R26" s="11">
        <f t="shared" si="6"/>
        <v>339.94500699999998</v>
      </c>
      <c r="S26" s="11">
        <f t="shared" si="6"/>
        <v>368.10998499999999</v>
      </c>
      <c r="T26" s="11">
        <f t="shared" si="8"/>
        <v>366.125</v>
      </c>
      <c r="U26" s="12" cm="1">
        <f t="array" ref="U26">quota_mese*SUMPRODUCT(1/C26:T26)</f>
        <v>448.46020856178677</v>
      </c>
      <c r="V26" s="13">
        <f t="shared" si="7"/>
        <v>164192.49385968418</v>
      </c>
      <c r="W26" s="14">
        <f t="shared" si="2"/>
        <v>9.4616625731227977E-2</v>
      </c>
      <c r="X26" s="13">
        <f t="shared" si="3"/>
        <v>162330.22383086637</v>
      </c>
      <c r="Y26" s="14">
        <f t="shared" si="4"/>
        <v>8.2201492205775661E-2</v>
      </c>
      <c r="Z26" s="6" t="str">
        <f t="shared" si="5"/>
        <v>In Linea</v>
      </c>
    </row>
    <row r="27" spans="1:26" x14ac:dyDescent="0.25">
      <c r="A27" s="7">
        <v>33662</v>
      </c>
      <c r="B27" s="8">
        <v>345.88000499999998</v>
      </c>
      <c r="C27" s="11">
        <f t="shared" si="0"/>
        <v>345.88000499999998</v>
      </c>
      <c r="D27" s="11">
        <f t="shared" si="6"/>
        <v>323.04998799999998</v>
      </c>
      <c r="E27" s="11">
        <f t="shared" si="6"/>
        <v>307.85998499999999</v>
      </c>
      <c r="F27" s="11">
        <f t="shared" si="6"/>
        <v>315.29501299999998</v>
      </c>
      <c r="G27" s="11">
        <f t="shared" si="6"/>
        <v>301.23001099999999</v>
      </c>
      <c r="H27" s="11">
        <f t="shared" si="6"/>
        <v>310.89498900000001</v>
      </c>
      <c r="I27" s="11">
        <f t="shared" si="6"/>
        <v>299.26001000000002</v>
      </c>
      <c r="J27" s="11">
        <f t="shared" si="6"/>
        <v>313.18499800000001</v>
      </c>
      <c r="K27" s="11">
        <f t="shared" si="6"/>
        <v>329.15499899999998</v>
      </c>
      <c r="L27" s="11">
        <f t="shared" si="6"/>
        <v>350.959991</v>
      </c>
      <c r="M27" s="11">
        <f t="shared" si="6"/>
        <v>360.18499800000001</v>
      </c>
      <c r="N27" s="11">
        <f t="shared" si="6"/>
        <v>370.55999800000001</v>
      </c>
      <c r="O27" s="11">
        <f t="shared" si="6"/>
        <v>351.14001500000001</v>
      </c>
      <c r="P27" s="11">
        <f t="shared" si="6"/>
        <v>359.42001299999998</v>
      </c>
      <c r="Q27" s="11">
        <f t="shared" si="6"/>
        <v>339.94500699999998</v>
      </c>
      <c r="R27" s="11">
        <f t="shared" si="6"/>
        <v>368.10998499999999</v>
      </c>
      <c r="S27" s="11">
        <f t="shared" si="6"/>
        <v>366.125</v>
      </c>
      <c r="T27" s="11">
        <f t="shared" si="8"/>
        <v>352.86498999999998</v>
      </c>
      <c r="U27" s="12" cm="1">
        <f t="array" ref="U27">quota_mese*SUMPRODUCT(1/C27:T27)</f>
        <v>447.44454104858511</v>
      </c>
      <c r="V27" s="13">
        <f t="shared" si="7"/>
        <v>157887.51350266355</v>
      </c>
      <c r="W27" s="14">
        <f t="shared" si="2"/>
        <v>5.2583423351090453E-2</v>
      </c>
      <c r="X27" s="13">
        <f t="shared" si="3"/>
        <v>153029.22324174247</v>
      </c>
      <c r="Y27" s="14">
        <f t="shared" si="4"/>
        <v>2.0194821611616343E-2</v>
      </c>
      <c r="Z27" s="6" t="str">
        <f t="shared" si="5"/>
        <v>Il PAC conviene</v>
      </c>
    </row>
    <row r="28" spans="1:26" x14ac:dyDescent="0.25">
      <c r="A28" s="7">
        <v>33694</v>
      </c>
      <c r="B28" s="8">
        <v>323.04998799999998</v>
      </c>
      <c r="C28" s="11">
        <f t="shared" si="0"/>
        <v>323.04998799999998</v>
      </c>
      <c r="D28" s="11">
        <f t="shared" si="6"/>
        <v>307.85998499999999</v>
      </c>
      <c r="E28" s="11">
        <f t="shared" si="6"/>
        <v>315.29501299999998</v>
      </c>
      <c r="F28" s="11">
        <f t="shared" si="6"/>
        <v>301.23001099999999</v>
      </c>
      <c r="G28" s="11">
        <f t="shared" si="6"/>
        <v>310.89498900000001</v>
      </c>
      <c r="H28" s="11">
        <f t="shared" si="6"/>
        <v>299.26001000000002</v>
      </c>
      <c r="I28" s="11">
        <f t="shared" si="6"/>
        <v>313.18499800000001</v>
      </c>
      <c r="J28" s="11">
        <f t="shared" si="6"/>
        <v>329.15499899999998</v>
      </c>
      <c r="K28" s="11">
        <f t="shared" si="6"/>
        <v>350.959991</v>
      </c>
      <c r="L28" s="11">
        <f t="shared" si="6"/>
        <v>360.18499800000001</v>
      </c>
      <c r="M28" s="11">
        <f t="shared" si="6"/>
        <v>370.55999800000001</v>
      </c>
      <c r="N28" s="11">
        <f t="shared" si="6"/>
        <v>351.14001500000001</v>
      </c>
      <c r="O28" s="11">
        <f t="shared" si="6"/>
        <v>359.42001299999998</v>
      </c>
      <c r="P28" s="11">
        <f t="shared" si="6"/>
        <v>339.94500699999998</v>
      </c>
      <c r="Q28" s="11">
        <f t="shared" si="6"/>
        <v>368.10998499999999</v>
      </c>
      <c r="R28" s="11">
        <f t="shared" si="6"/>
        <v>366.125</v>
      </c>
      <c r="S28" s="11">
        <f t="shared" si="6"/>
        <v>352.86498999999998</v>
      </c>
      <c r="T28" s="11">
        <f t="shared" si="8"/>
        <v>372.64999399999999</v>
      </c>
      <c r="U28" s="12" cm="1">
        <f t="array" ref="U28">quota_mese*SUMPRODUCT(1/C28:T28)</f>
        <v>445.71376701270412</v>
      </c>
      <c r="V28" s="13">
        <f t="shared" si="7"/>
        <v>166095.23260300158</v>
      </c>
      <c r="W28" s="14">
        <f t="shared" si="2"/>
        <v>0.10730155068667724</v>
      </c>
      <c r="X28" s="13">
        <f t="shared" si="3"/>
        <v>173030.49427756053</v>
      </c>
      <c r="Y28" s="14">
        <f t="shared" si="4"/>
        <v>0.15353662851707028</v>
      </c>
      <c r="Z28" s="6" t="str">
        <f t="shared" si="5"/>
        <v>Il PAC NON conviene</v>
      </c>
    </row>
    <row r="29" spans="1:26" x14ac:dyDescent="0.25">
      <c r="A29" s="7">
        <v>33724</v>
      </c>
      <c r="B29" s="8">
        <v>307.85998499999999</v>
      </c>
      <c r="C29" s="11">
        <f t="shared" si="0"/>
        <v>307.85998499999999</v>
      </c>
      <c r="D29" s="11">
        <f t="shared" si="6"/>
        <v>315.29501299999998</v>
      </c>
      <c r="E29" s="11">
        <f t="shared" si="6"/>
        <v>301.23001099999999</v>
      </c>
      <c r="F29" s="11">
        <f t="shared" si="6"/>
        <v>310.89498900000001</v>
      </c>
      <c r="G29" s="11">
        <f t="shared" si="6"/>
        <v>299.26001000000002</v>
      </c>
      <c r="H29" s="11">
        <f t="shared" si="6"/>
        <v>313.18499800000001</v>
      </c>
      <c r="I29" s="11">
        <f t="shared" si="6"/>
        <v>329.15499899999998</v>
      </c>
      <c r="J29" s="11">
        <f t="shared" si="6"/>
        <v>350.959991</v>
      </c>
      <c r="K29" s="11">
        <f t="shared" si="6"/>
        <v>360.18499800000001</v>
      </c>
      <c r="L29" s="11">
        <f t="shared" si="6"/>
        <v>370.55999800000001</v>
      </c>
      <c r="M29" s="11">
        <f t="shared" si="6"/>
        <v>351.14001500000001</v>
      </c>
      <c r="N29" s="11">
        <f t="shared" si="6"/>
        <v>359.42001299999998</v>
      </c>
      <c r="O29" s="11">
        <f t="shared" si="6"/>
        <v>339.94500699999998</v>
      </c>
      <c r="P29" s="11">
        <f t="shared" si="6"/>
        <v>368.10998499999999</v>
      </c>
      <c r="Q29" s="11">
        <f t="shared" si="6"/>
        <v>366.125</v>
      </c>
      <c r="R29" s="11">
        <f t="shared" si="6"/>
        <v>352.86498999999998</v>
      </c>
      <c r="S29" s="11">
        <f t="shared" si="6"/>
        <v>372.64999399999999</v>
      </c>
      <c r="T29" s="11">
        <f t="shared" si="8"/>
        <v>382.71499599999999</v>
      </c>
      <c r="U29" s="12" cm="1">
        <f t="array" ref="U29">quota_mese*SUMPRODUCT(1/C29:T29)</f>
        <v>441.69221909036816</v>
      </c>
      <c r="V29" s="13">
        <f t="shared" si="7"/>
        <v>169042.23586240137</v>
      </c>
      <c r="W29" s="14">
        <f t="shared" si="2"/>
        <v>0.12694823908267572</v>
      </c>
      <c r="X29" s="13">
        <f t="shared" si="3"/>
        <v>186471.94243188182</v>
      </c>
      <c r="Y29" s="14">
        <f t="shared" si="4"/>
        <v>0.24314628287921214</v>
      </c>
      <c r="Z29" s="6" t="str">
        <f t="shared" si="5"/>
        <v>Il PAC NON conviene</v>
      </c>
    </row>
    <row r="30" spans="1:26" x14ac:dyDescent="0.25">
      <c r="A30" s="7">
        <v>33753</v>
      </c>
      <c r="B30" s="8">
        <v>315.29501299999998</v>
      </c>
      <c r="C30" s="11">
        <f t="shared" si="0"/>
        <v>315.29501299999998</v>
      </c>
      <c r="D30" s="11">
        <f t="shared" si="6"/>
        <v>301.23001099999999</v>
      </c>
      <c r="E30" s="11">
        <f t="shared" si="6"/>
        <v>310.89498900000001</v>
      </c>
      <c r="F30" s="11">
        <f t="shared" si="6"/>
        <v>299.26001000000002</v>
      </c>
      <c r="G30" s="11">
        <f t="shared" si="6"/>
        <v>313.18499800000001</v>
      </c>
      <c r="H30" s="11">
        <f t="shared" si="6"/>
        <v>329.15499899999998</v>
      </c>
      <c r="I30" s="11">
        <f t="shared" si="6"/>
        <v>350.959991</v>
      </c>
      <c r="J30" s="11">
        <f t="shared" si="6"/>
        <v>360.18499800000001</v>
      </c>
      <c r="K30" s="11">
        <f t="shared" si="6"/>
        <v>370.55999800000001</v>
      </c>
      <c r="L30" s="11">
        <f t="shared" si="6"/>
        <v>351.14001500000001</v>
      </c>
      <c r="M30" s="11">
        <f t="shared" si="6"/>
        <v>359.42001299999998</v>
      </c>
      <c r="N30" s="11">
        <f t="shared" si="6"/>
        <v>339.94500699999998</v>
      </c>
      <c r="O30" s="11">
        <f t="shared" si="6"/>
        <v>368.10998499999999</v>
      </c>
      <c r="P30" s="11">
        <f t="shared" si="6"/>
        <v>366.125</v>
      </c>
      <c r="Q30" s="11">
        <f t="shared" si="6"/>
        <v>352.86498999999998</v>
      </c>
      <c r="R30" s="11">
        <f t="shared" si="6"/>
        <v>372.64999399999999</v>
      </c>
      <c r="S30" s="11">
        <f t="shared" si="6"/>
        <v>382.71499599999999</v>
      </c>
      <c r="T30" s="11">
        <f t="shared" si="8"/>
        <v>390.98498499999999</v>
      </c>
      <c r="U30" s="12" cm="1">
        <f t="array" ref="U30">quota_mese*SUMPRODUCT(1/C30:T30)</f>
        <v>435.93732826851698</v>
      </c>
      <c r="V30" s="13">
        <f t="shared" si="7"/>
        <v>170444.94975400617</v>
      </c>
      <c r="W30" s="14">
        <f t="shared" si="2"/>
        <v>0.13629966502670787</v>
      </c>
      <c r="X30" s="13">
        <f t="shared" si="3"/>
        <v>186009.11949723735</v>
      </c>
      <c r="Y30" s="14">
        <f t="shared" si="4"/>
        <v>0.24006079664824909</v>
      </c>
      <c r="Z30" s="6" t="str">
        <f t="shared" si="5"/>
        <v>Il PAC NON conviene</v>
      </c>
    </row>
    <row r="31" spans="1:26" x14ac:dyDescent="0.25">
      <c r="A31" s="7">
        <v>33785</v>
      </c>
      <c r="B31" s="8">
        <v>301.23001099999999</v>
      </c>
      <c r="C31" s="11">
        <f t="shared" si="0"/>
        <v>301.23001099999999</v>
      </c>
      <c r="D31" s="11">
        <f t="shared" si="6"/>
        <v>310.89498900000001</v>
      </c>
      <c r="E31" s="11">
        <f t="shared" si="6"/>
        <v>299.26001000000002</v>
      </c>
      <c r="F31" s="11">
        <f t="shared" si="6"/>
        <v>313.18499800000001</v>
      </c>
      <c r="G31" s="11">
        <f t="shared" si="6"/>
        <v>329.15499899999998</v>
      </c>
      <c r="H31" s="11">
        <f t="shared" si="6"/>
        <v>350.959991</v>
      </c>
      <c r="I31" s="11">
        <f t="shared" si="6"/>
        <v>360.18499800000001</v>
      </c>
      <c r="J31" s="11">
        <f t="shared" si="6"/>
        <v>370.55999800000001</v>
      </c>
      <c r="K31" s="11">
        <f t="shared" si="6"/>
        <v>351.14001500000001</v>
      </c>
      <c r="L31" s="11">
        <f t="shared" si="6"/>
        <v>359.42001299999998</v>
      </c>
      <c r="M31" s="11">
        <f t="shared" si="6"/>
        <v>339.94500699999998</v>
      </c>
      <c r="N31" s="11">
        <f t="shared" si="6"/>
        <v>368.10998499999999</v>
      </c>
      <c r="O31" s="11">
        <f t="shared" si="6"/>
        <v>366.125</v>
      </c>
      <c r="P31" s="11">
        <f t="shared" si="6"/>
        <v>352.86498999999998</v>
      </c>
      <c r="Q31" s="11">
        <f t="shared" si="6"/>
        <v>372.64999399999999</v>
      </c>
      <c r="R31" s="11">
        <f t="shared" si="6"/>
        <v>382.71499599999999</v>
      </c>
      <c r="S31" s="11">
        <f t="shared" si="6"/>
        <v>390.98498499999999</v>
      </c>
      <c r="T31" s="11">
        <f t="shared" si="8"/>
        <v>386.76001000000002</v>
      </c>
      <c r="U31" s="12" cm="1">
        <f t="array" ref="U31">quota_mese*SUMPRODUCT(1/C31:T31)</f>
        <v>431.05357776078773</v>
      </c>
      <c r="V31" s="13">
        <f t="shared" si="7"/>
        <v>166714.28604529804</v>
      </c>
      <c r="W31" s="14">
        <f t="shared" si="2"/>
        <v>0.11142857363532022</v>
      </c>
      <c r="X31" s="13">
        <f t="shared" si="3"/>
        <v>192590.37739104955</v>
      </c>
      <c r="Y31" s="14">
        <f t="shared" si="4"/>
        <v>0.28393584927366367</v>
      </c>
      <c r="Z31" s="6" t="str">
        <f t="shared" si="5"/>
        <v>Il PAC NON conviene</v>
      </c>
    </row>
    <row r="32" spans="1:26" x14ac:dyDescent="0.25">
      <c r="A32" s="7">
        <v>33816</v>
      </c>
      <c r="B32" s="8">
        <v>310.89498900000001</v>
      </c>
      <c r="C32" s="11">
        <f t="shared" si="0"/>
        <v>310.89498900000001</v>
      </c>
      <c r="D32" s="11">
        <f t="shared" si="6"/>
        <v>299.26001000000002</v>
      </c>
      <c r="E32" s="11">
        <f t="shared" si="6"/>
        <v>313.18499800000001</v>
      </c>
      <c r="F32" s="11">
        <f t="shared" si="6"/>
        <v>329.15499899999998</v>
      </c>
      <c r="G32" s="11">
        <f t="shared" si="6"/>
        <v>350.959991</v>
      </c>
      <c r="H32" s="11">
        <f t="shared" si="6"/>
        <v>360.18499800000001</v>
      </c>
      <c r="I32" s="11">
        <f t="shared" si="6"/>
        <v>370.55999800000001</v>
      </c>
      <c r="J32" s="11">
        <f t="shared" si="6"/>
        <v>351.14001500000001</v>
      </c>
      <c r="K32" s="11">
        <f t="shared" si="6"/>
        <v>359.42001299999998</v>
      </c>
      <c r="L32" s="11">
        <f t="shared" si="6"/>
        <v>339.94500699999998</v>
      </c>
      <c r="M32" s="11">
        <f t="shared" si="6"/>
        <v>368.10998499999999</v>
      </c>
      <c r="N32" s="11">
        <f t="shared" si="6"/>
        <v>366.125</v>
      </c>
      <c r="O32" s="11">
        <f t="shared" si="6"/>
        <v>352.86498999999998</v>
      </c>
      <c r="P32" s="11">
        <f t="shared" si="6"/>
        <v>372.64999399999999</v>
      </c>
      <c r="Q32" s="11">
        <f t="shared" si="6"/>
        <v>382.71499599999999</v>
      </c>
      <c r="R32" s="11">
        <f t="shared" si="6"/>
        <v>390.98498499999999</v>
      </c>
      <c r="S32" s="11">
        <f t="shared" si="6"/>
        <v>386.76001000000002</v>
      </c>
      <c r="T32" s="11">
        <f t="shared" si="8"/>
        <v>398.27999899999998</v>
      </c>
      <c r="U32" s="12" cm="1">
        <f t="array" ref="U32">quota_mese*SUMPRODUCT(1/C32:T32)</f>
        <v>424.31252843541029</v>
      </c>
      <c r="V32" s="13">
        <f t="shared" si="7"/>
        <v>168995.19340094266</v>
      </c>
      <c r="W32" s="14">
        <f t="shared" si="2"/>
        <v>0.12663462267295111</v>
      </c>
      <c r="X32" s="13">
        <f t="shared" si="3"/>
        <v>192161.34696207661</v>
      </c>
      <c r="Y32" s="14">
        <f t="shared" si="4"/>
        <v>0.28107564641384397</v>
      </c>
      <c r="Z32" s="6" t="str">
        <f t="shared" si="5"/>
        <v>Il PAC NON conviene</v>
      </c>
    </row>
    <row r="33" spans="1:26" x14ac:dyDescent="0.25">
      <c r="A33" s="7">
        <v>33847</v>
      </c>
      <c r="B33" s="8">
        <v>299.26001000000002</v>
      </c>
      <c r="C33" s="11">
        <f t="shared" si="0"/>
        <v>299.26001000000002</v>
      </c>
      <c r="D33" s="11">
        <f t="shared" ref="D33:S48" si="9">C34</f>
        <v>313.18499800000001</v>
      </c>
      <c r="E33" s="11">
        <f t="shared" si="9"/>
        <v>329.15499899999998</v>
      </c>
      <c r="F33" s="11">
        <f t="shared" si="9"/>
        <v>350.959991</v>
      </c>
      <c r="G33" s="11">
        <f t="shared" si="9"/>
        <v>360.18499800000001</v>
      </c>
      <c r="H33" s="11">
        <f t="shared" si="9"/>
        <v>370.55999800000001</v>
      </c>
      <c r="I33" s="11">
        <f t="shared" si="9"/>
        <v>351.14001500000001</v>
      </c>
      <c r="J33" s="11">
        <f t="shared" si="9"/>
        <v>359.42001299999998</v>
      </c>
      <c r="K33" s="11">
        <f t="shared" si="9"/>
        <v>339.94500699999998</v>
      </c>
      <c r="L33" s="11">
        <f t="shared" si="9"/>
        <v>368.10998499999999</v>
      </c>
      <c r="M33" s="11">
        <f t="shared" si="9"/>
        <v>366.125</v>
      </c>
      <c r="N33" s="11">
        <f t="shared" si="9"/>
        <v>352.86498999999998</v>
      </c>
      <c r="O33" s="11">
        <f t="shared" si="9"/>
        <v>372.64999399999999</v>
      </c>
      <c r="P33" s="11">
        <f t="shared" si="9"/>
        <v>382.71499599999999</v>
      </c>
      <c r="Q33" s="11">
        <f t="shared" si="9"/>
        <v>390.98498499999999</v>
      </c>
      <c r="R33" s="11">
        <f t="shared" si="9"/>
        <v>386.76001000000002</v>
      </c>
      <c r="S33" s="11">
        <f t="shared" si="9"/>
        <v>398.27999899999998</v>
      </c>
      <c r="T33" s="11">
        <f t="shared" si="8"/>
        <v>413.98998999999998</v>
      </c>
      <c r="U33" s="12" cm="1">
        <f t="array" ref="U33">quota_mese*SUMPRODUCT(1/C33:T33)</f>
        <v>417.63750494046184</v>
      </c>
      <c r="V33" s="13">
        <f t="shared" si="7"/>
        <v>172897.74649392674</v>
      </c>
      <c r="W33" s="14">
        <f t="shared" si="2"/>
        <v>0.15265164329284486</v>
      </c>
      <c r="X33" s="13">
        <f t="shared" si="3"/>
        <v>207506.8382842064</v>
      </c>
      <c r="Y33" s="14">
        <f t="shared" si="4"/>
        <v>0.38337892189470946</v>
      </c>
      <c r="Z33" s="6" t="str">
        <f t="shared" si="5"/>
        <v>Il PAC NON conviene</v>
      </c>
    </row>
    <row r="34" spans="1:26" x14ac:dyDescent="0.25">
      <c r="A34" s="7">
        <v>33877</v>
      </c>
      <c r="B34" s="8">
        <v>313.18499800000001</v>
      </c>
      <c r="C34" s="11">
        <f t="shared" si="0"/>
        <v>313.18499800000001</v>
      </c>
      <c r="D34" s="11">
        <f t="shared" si="9"/>
        <v>329.15499899999998</v>
      </c>
      <c r="E34" s="11">
        <f t="shared" si="9"/>
        <v>350.959991</v>
      </c>
      <c r="F34" s="11">
        <f t="shared" si="9"/>
        <v>360.18499800000001</v>
      </c>
      <c r="G34" s="11">
        <f t="shared" si="9"/>
        <v>370.55999800000001</v>
      </c>
      <c r="H34" s="11">
        <f t="shared" si="9"/>
        <v>351.14001500000001</v>
      </c>
      <c r="I34" s="11">
        <f t="shared" si="9"/>
        <v>359.42001299999998</v>
      </c>
      <c r="J34" s="11">
        <f t="shared" si="9"/>
        <v>339.94500699999998</v>
      </c>
      <c r="K34" s="11">
        <f t="shared" si="9"/>
        <v>368.10998499999999</v>
      </c>
      <c r="L34" s="11">
        <f t="shared" si="9"/>
        <v>366.125</v>
      </c>
      <c r="M34" s="11">
        <f t="shared" si="9"/>
        <v>352.86498999999998</v>
      </c>
      <c r="N34" s="11">
        <f t="shared" si="9"/>
        <v>372.64999399999999</v>
      </c>
      <c r="O34" s="11">
        <f t="shared" si="9"/>
        <v>382.71499599999999</v>
      </c>
      <c r="P34" s="11">
        <f t="shared" si="9"/>
        <v>390.98498499999999</v>
      </c>
      <c r="Q34" s="11">
        <f t="shared" si="9"/>
        <v>386.76001000000002</v>
      </c>
      <c r="R34" s="11">
        <f t="shared" si="9"/>
        <v>398.27999899999998</v>
      </c>
      <c r="S34" s="11">
        <f t="shared" si="9"/>
        <v>413.98998999999998</v>
      </c>
      <c r="T34" s="11">
        <f t="shared" si="8"/>
        <v>412.17001299999998</v>
      </c>
      <c r="U34" s="12" cm="1">
        <f t="array" ref="U34">quota_mese*SUMPRODUCT(1/C34:T34)</f>
        <v>410.00923426453954</v>
      </c>
      <c r="V34" s="13">
        <f t="shared" si="7"/>
        <v>168993.5114169353</v>
      </c>
      <c r="W34" s="14">
        <f t="shared" si="2"/>
        <v>0.12662340944623529</v>
      </c>
      <c r="X34" s="13">
        <f t="shared" si="3"/>
        <v>197408.88722262488</v>
      </c>
      <c r="Y34" s="14">
        <f t="shared" si="4"/>
        <v>0.31605924815083242</v>
      </c>
      <c r="Z34" s="6" t="str">
        <f t="shared" si="5"/>
        <v>Il PAC NON conviene</v>
      </c>
    </row>
    <row r="35" spans="1:26" x14ac:dyDescent="0.25">
      <c r="A35" s="7">
        <v>33907</v>
      </c>
      <c r="B35" s="8">
        <v>329.15499899999998</v>
      </c>
      <c r="C35" s="11">
        <f t="shared" si="0"/>
        <v>329.15499899999998</v>
      </c>
      <c r="D35" s="11">
        <f t="shared" si="9"/>
        <v>350.959991</v>
      </c>
      <c r="E35" s="11">
        <f t="shared" si="9"/>
        <v>360.18499800000001</v>
      </c>
      <c r="F35" s="11">
        <f t="shared" si="9"/>
        <v>370.55999800000001</v>
      </c>
      <c r="G35" s="11">
        <f t="shared" si="9"/>
        <v>351.14001500000001</v>
      </c>
      <c r="H35" s="11">
        <f t="shared" si="9"/>
        <v>359.42001299999998</v>
      </c>
      <c r="I35" s="11">
        <f t="shared" si="9"/>
        <v>339.94500699999998</v>
      </c>
      <c r="J35" s="11">
        <f t="shared" si="9"/>
        <v>368.10998499999999</v>
      </c>
      <c r="K35" s="11">
        <f t="shared" si="9"/>
        <v>366.125</v>
      </c>
      <c r="L35" s="11">
        <f t="shared" si="9"/>
        <v>352.86498999999998</v>
      </c>
      <c r="M35" s="11">
        <f t="shared" si="9"/>
        <v>372.64999399999999</v>
      </c>
      <c r="N35" s="11">
        <f t="shared" si="9"/>
        <v>382.71499599999999</v>
      </c>
      <c r="O35" s="11">
        <f t="shared" si="9"/>
        <v>390.98498499999999</v>
      </c>
      <c r="P35" s="11">
        <f t="shared" si="9"/>
        <v>386.76001000000002</v>
      </c>
      <c r="Q35" s="11">
        <f t="shared" si="9"/>
        <v>398.27999899999998</v>
      </c>
      <c r="R35" s="11">
        <f t="shared" si="9"/>
        <v>413.98998999999998</v>
      </c>
      <c r="S35" s="11">
        <f t="shared" si="9"/>
        <v>412.17001299999998</v>
      </c>
      <c r="T35" s="11">
        <f t="shared" si="8"/>
        <v>382.959991</v>
      </c>
      <c r="U35" s="12" cm="1">
        <f t="array" ref="U35">quota_mese*SUMPRODUCT(1/C35:T35)</f>
        <v>405.16121652049463</v>
      </c>
      <c r="V35" s="13">
        <f t="shared" si="7"/>
        <v>155160.53583223769</v>
      </c>
      <c r="W35" s="14">
        <f t="shared" si="2"/>
        <v>3.4403572214917855E-2</v>
      </c>
      <c r="X35" s="13">
        <f t="shared" si="3"/>
        <v>174519.59965523719</v>
      </c>
      <c r="Y35" s="14">
        <f t="shared" si="4"/>
        <v>0.16346399770158127</v>
      </c>
      <c r="Z35" s="6" t="str">
        <f t="shared" si="5"/>
        <v>Il PAC NON conviene</v>
      </c>
    </row>
    <row r="36" spans="1:26" x14ac:dyDescent="0.25">
      <c r="A36" s="7">
        <v>33938</v>
      </c>
      <c r="B36" s="8">
        <v>350.959991</v>
      </c>
      <c r="C36" s="11">
        <f t="shared" si="0"/>
        <v>350.959991</v>
      </c>
      <c r="D36" s="11">
        <f t="shared" si="9"/>
        <v>360.18499800000001</v>
      </c>
      <c r="E36" s="11">
        <f t="shared" si="9"/>
        <v>370.55999800000001</v>
      </c>
      <c r="F36" s="11">
        <f t="shared" si="9"/>
        <v>351.14001500000001</v>
      </c>
      <c r="G36" s="11">
        <f t="shared" si="9"/>
        <v>359.42001299999998</v>
      </c>
      <c r="H36" s="11">
        <f t="shared" si="9"/>
        <v>339.94500699999998</v>
      </c>
      <c r="I36" s="11">
        <f t="shared" si="9"/>
        <v>368.10998499999999</v>
      </c>
      <c r="J36" s="11">
        <f t="shared" si="9"/>
        <v>366.125</v>
      </c>
      <c r="K36" s="11">
        <f t="shared" si="9"/>
        <v>352.86498999999998</v>
      </c>
      <c r="L36" s="11">
        <f t="shared" si="9"/>
        <v>372.64999399999999</v>
      </c>
      <c r="M36" s="11">
        <f t="shared" si="9"/>
        <v>382.71499599999999</v>
      </c>
      <c r="N36" s="11">
        <f t="shared" si="9"/>
        <v>390.98498499999999</v>
      </c>
      <c r="O36" s="11">
        <f t="shared" si="9"/>
        <v>386.76001000000002</v>
      </c>
      <c r="P36" s="11">
        <f t="shared" si="9"/>
        <v>398.27999899999998</v>
      </c>
      <c r="Q36" s="11">
        <f t="shared" si="9"/>
        <v>413.98998999999998</v>
      </c>
      <c r="R36" s="11">
        <f t="shared" si="9"/>
        <v>412.17001299999998</v>
      </c>
      <c r="S36" s="11">
        <f t="shared" si="9"/>
        <v>382.959991</v>
      </c>
      <c r="T36" s="11">
        <f t="shared" si="8"/>
        <v>373.25</v>
      </c>
      <c r="U36" s="12" cm="1">
        <f t="array" ref="U36">quota_mese*SUMPRODUCT(1/C36:T36)</f>
        <v>402.17027556903963</v>
      </c>
      <c r="V36" s="13">
        <f t="shared" si="7"/>
        <v>150110.05535614403</v>
      </c>
      <c r="W36" s="14">
        <f t="shared" si="2"/>
        <v>7.3370237429348784E-4</v>
      </c>
      <c r="X36" s="13">
        <f t="shared" si="3"/>
        <v>159526.73078339576</v>
      </c>
      <c r="Y36" s="14">
        <f t="shared" si="4"/>
        <v>6.3511538555971692E-2</v>
      </c>
      <c r="Z36" s="6" t="str">
        <f t="shared" si="5"/>
        <v>Il PAC NON conviene</v>
      </c>
    </row>
    <row r="37" spans="1:26" x14ac:dyDescent="0.25">
      <c r="A37" s="7">
        <v>33969</v>
      </c>
      <c r="B37" s="8">
        <v>360.18499800000001</v>
      </c>
      <c r="C37" s="11">
        <f t="shared" si="0"/>
        <v>360.18499800000001</v>
      </c>
      <c r="D37" s="11">
        <f t="shared" si="9"/>
        <v>370.55999800000001</v>
      </c>
      <c r="E37" s="11">
        <f t="shared" si="9"/>
        <v>351.14001500000001</v>
      </c>
      <c r="F37" s="11">
        <f t="shared" si="9"/>
        <v>359.42001299999998</v>
      </c>
      <c r="G37" s="11">
        <f t="shared" si="9"/>
        <v>339.94500699999998</v>
      </c>
      <c r="H37" s="11">
        <f t="shared" si="9"/>
        <v>368.10998499999999</v>
      </c>
      <c r="I37" s="11">
        <f t="shared" si="9"/>
        <v>366.125</v>
      </c>
      <c r="J37" s="11">
        <f t="shared" si="9"/>
        <v>352.86498999999998</v>
      </c>
      <c r="K37" s="11">
        <f t="shared" si="9"/>
        <v>372.64999399999999</v>
      </c>
      <c r="L37" s="11">
        <f t="shared" si="9"/>
        <v>382.71499599999999</v>
      </c>
      <c r="M37" s="11">
        <f t="shared" si="9"/>
        <v>390.98498499999999</v>
      </c>
      <c r="N37" s="11">
        <f t="shared" si="9"/>
        <v>386.76001000000002</v>
      </c>
      <c r="O37" s="11">
        <f t="shared" si="9"/>
        <v>398.27999899999998</v>
      </c>
      <c r="P37" s="11">
        <f t="shared" si="9"/>
        <v>413.98998999999998</v>
      </c>
      <c r="Q37" s="11">
        <f t="shared" si="9"/>
        <v>412.17001299999998</v>
      </c>
      <c r="R37" s="11">
        <f t="shared" si="9"/>
        <v>382.959991</v>
      </c>
      <c r="S37" s="11">
        <f t="shared" si="9"/>
        <v>373.25</v>
      </c>
      <c r="T37" s="11">
        <f t="shared" si="8"/>
        <v>378.85000600000001</v>
      </c>
      <c r="U37" s="12" cm="1">
        <f t="array" ref="U37">quota_mese*SUMPRODUCT(1/C37:T37)</f>
        <v>400.42227088092091</v>
      </c>
      <c r="V37" s="13">
        <f t="shared" si="7"/>
        <v>151699.97972577051</v>
      </c>
      <c r="W37" s="14">
        <f t="shared" si="2"/>
        <v>1.1333198171803449E-2</v>
      </c>
      <c r="X37" s="13">
        <f t="shared" si="3"/>
        <v>157773.0922041345</v>
      </c>
      <c r="Y37" s="14">
        <f t="shared" si="4"/>
        <v>5.1820614694229938E-2</v>
      </c>
      <c r="Z37" s="6" t="str">
        <f t="shared" si="5"/>
        <v>Il PAC NON conviene</v>
      </c>
    </row>
    <row r="38" spans="1:26" x14ac:dyDescent="0.25">
      <c r="A38" s="7">
        <v>33998</v>
      </c>
      <c r="B38" s="8">
        <v>370.55999800000001</v>
      </c>
      <c r="C38" s="11">
        <f t="shared" si="0"/>
        <v>370.55999800000001</v>
      </c>
      <c r="D38" s="11">
        <f t="shared" si="9"/>
        <v>351.14001500000001</v>
      </c>
      <c r="E38" s="11">
        <f t="shared" si="9"/>
        <v>359.42001299999998</v>
      </c>
      <c r="F38" s="11">
        <f t="shared" si="9"/>
        <v>339.94500699999998</v>
      </c>
      <c r="G38" s="11">
        <f t="shared" si="9"/>
        <v>368.10998499999999</v>
      </c>
      <c r="H38" s="11">
        <f t="shared" si="9"/>
        <v>366.125</v>
      </c>
      <c r="I38" s="11">
        <f t="shared" si="9"/>
        <v>352.86498999999998</v>
      </c>
      <c r="J38" s="11">
        <f t="shared" si="9"/>
        <v>372.64999399999999</v>
      </c>
      <c r="K38" s="11">
        <f t="shared" si="9"/>
        <v>382.71499599999999</v>
      </c>
      <c r="L38" s="11">
        <f t="shared" si="9"/>
        <v>390.98498499999999</v>
      </c>
      <c r="M38" s="11">
        <f t="shared" si="9"/>
        <v>386.76001000000002</v>
      </c>
      <c r="N38" s="11">
        <f t="shared" si="9"/>
        <v>398.27999899999998</v>
      </c>
      <c r="O38" s="11">
        <f t="shared" si="9"/>
        <v>413.98998999999998</v>
      </c>
      <c r="P38" s="11">
        <f t="shared" si="9"/>
        <v>412.17001299999998</v>
      </c>
      <c r="Q38" s="11">
        <f t="shared" si="9"/>
        <v>382.959991</v>
      </c>
      <c r="R38" s="11">
        <f t="shared" si="9"/>
        <v>373.25</v>
      </c>
      <c r="S38" s="11">
        <f t="shared" si="9"/>
        <v>378.85000600000001</v>
      </c>
      <c r="T38" s="11">
        <f t="shared" si="8"/>
        <v>360.29998799999998</v>
      </c>
      <c r="U38" s="12" cm="1">
        <f t="array" ref="U38">quota_mese*SUMPRODUCT(1/C38:T38)</f>
        <v>400.4148869273011</v>
      </c>
      <c r="V38" s="13">
        <f t="shared" si="7"/>
        <v>144269.47895492794</v>
      </c>
      <c r="W38" s="14">
        <f t="shared" si="2"/>
        <v>-3.8203473633813712E-2</v>
      </c>
      <c r="X38" s="13">
        <f t="shared" si="3"/>
        <v>145846.82235452731</v>
      </c>
      <c r="Y38" s="14">
        <f t="shared" si="4"/>
        <v>-2.7687850969817962E-2</v>
      </c>
      <c r="Z38" s="6" t="str">
        <f t="shared" si="5"/>
        <v>In Linea</v>
      </c>
    </row>
    <row r="39" spans="1:26" x14ac:dyDescent="0.25">
      <c r="A39" s="7">
        <v>34026</v>
      </c>
      <c r="B39" s="8">
        <v>351.14001500000001</v>
      </c>
      <c r="C39" s="11">
        <f t="shared" si="0"/>
        <v>351.14001500000001</v>
      </c>
      <c r="D39" s="11">
        <f t="shared" si="9"/>
        <v>359.42001299999998</v>
      </c>
      <c r="E39" s="11">
        <f t="shared" si="9"/>
        <v>339.94500699999998</v>
      </c>
      <c r="F39" s="11">
        <f t="shared" si="9"/>
        <v>368.10998499999999</v>
      </c>
      <c r="G39" s="11">
        <f t="shared" si="9"/>
        <v>366.125</v>
      </c>
      <c r="H39" s="11">
        <f t="shared" si="9"/>
        <v>352.86498999999998</v>
      </c>
      <c r="I39" s="11">
        <f t="shared" si="9"/>
        <v>372.64999399999999</v>
      </c>
      <c r="J39" s="11">
        <f t="shared" si="9"/>
        <v>382.71499599999999</v>
      </c>
      <c r="K39" s="11">
        <f t="shared" si="9"/>
        <v>390.98498499999999</v>
      </c>
      <c r="L39" s="11">
        <f t="shared" si="9"/>
        <v>386.76001000000002</v>
      </c>
      <c r="M39" s="11">
        <f t="shared" si="9"/>
        <v>398.27999899999998</v>
      </c>
      <c r="N39" s="11">
        <f t="shared" si="9"/>
        <v>413.98998999999998</v>
      </c>
      <c r="O39" s="11">
        <f t="shared" si="9"/>
        <v>412.17001299999998</v>
      </c>
      <c r="P39" s="11">
        <f t="shared" si="9"/>
        <v>382.959991</v>
      </c>
      <c r="Q39" s="11">
        <f t="shared" si="9"/>
        <v>373.25</v>
      </c>
      <c r="R39" s="11">
        <f t="shared" si="9"/>
        <v>378.85000600000001</v>
      </c>
      <c r="S39" s="11">
        <f t="shared" si="9"/>
        <v>360.29998799999998</v>
      </c>
      <c r="T39" s="11">
        <f t="shared" si="8"/>
        <v>370.16000400000001</v>
      </c>
      <c r="U39" s="12" cm="1">
        <f t="array" ref="U39">quota_mese*SUMPRODUCT(1/C39:T39)</f>
        <v>400.43918793059294</v>
      </c>
      <c r="V39" s="13">
        <f t="shared" si="7"/>
        <v>148226.57140614503</v>
      </c>
      <c r="W39" s="14">
        <f t="shared" si="2"/>
        <v>-1.182285729236654E-2</v>
      </c>
      <c r="X39" s="13">
        <f t="shared" si="3"/>
        <v>158124.95935560064</v>
      </c>
      <c r="Y39" s="14">
        <f t="shared" si="4"/>
        <v>5.4166395704004389E-2</v>
      </c>
      <c r="Z39" s="6" t="str">
        <f t="shared" si="5"/>
        <v>Il PAC NON conviene</v>
      </c>
    </row>
    <row r="40" spans="1:26" x14ac:dyDescent="0.25">
      <c r="A40" s="7">
        <v>34059</v>
      </c>
      <c r="B40" s="8">
        <v>359.42001299999998</v>
      </c>
      <c r="C40" s="11">
        <f t="shared" si="0"/>
        <v>359.42001299999998</v>
      </c>
      <c r="D40" s="11">
        <f t="shared" si="9"/>
        <v>339.94500699999998</v>
      </c>
      <c r="E40" s="11">
        <f t="shared" si="9"/>
        <v>368.10998499999999</v>
      </c>
      <c r="F40" s="11">
        <f t="shared" si="9"/>
        <v>366.125</v>
      </c>
      <c r="G40" s="11">
        <f t="shared" si="9"/>
        <v>352.86498999999998</v>
      </c>
      <c r="H40" s="11">
        <f t="shared" si="9"/>
        <v>372.64999399999999</v>
      </c>
      <c r="I40" s="11">
        <f t="shared" si="9"/>
        <v>382.71499599999999</v>
      </c>
      <c r="J40" s="11">
        <f t="shared" si="9"/>
        <v>390.98498499999999</v>
      </c>
      <c r="K40" s="11">
        <f t="shared" si="9"/>
        <v>386.76001000000002</v>
      </c>
      <c r="L40" s="11">
        <f t="shared" si="9"/>
        <v>398.27999899999998</v>
      </c>
      <c r="M40" s="11">
        <f t="shared" si="9"/>
        <v>413.98998999999998</v>
      </c>
      <c r="N40" s="11">
        <f t="shared" si="9"/>
        <v>412.17001299999998</v>
      </c>
      <c r="O40" s="11">
        <f t="shared" si="9"/>
        <v>382.959991</v>
      </c>
      <c r="P40" s="11">
        <f t="shared" si="9"/>
        <v>373.25</v>
      </c>
      <c r="Q40" s="11">
        <f t="shared" si="9"/>
        <v>378.85000600000001</v>
      </c>
      <c r="R40" s="11">
        <f t="shared" si="9"/>
        <v>360.29998799999998</v>
      </c>
      <c r="S40" s="11">
        <f t="shared" si="9"/>
        <v>370.16000400000001</v>
      </c>
      <c r="T40" s="11">
        <f t="shared" si="8"/>
        <v>397.89999399999999</v>
      </c>
      <c r="U40" s="12" cm="1">
        <f t="array" ref="U40">quota_mese*SUMPRODUCT(1/C40:T40)</f>
        <v>397.65025027903391</v>
      </c>
      <c r="V40" s="13">
        <f t="shared" si="7"/>
        <v>158225.03220012609</v>
      </c>
      <c r="W40" s="14">
        <f t="shared" si="2"/>
        <v>5.4833548000840615E-2</v>
      </c>
      <c r="X40" s="13">
        <f t="shared" si="3"/>
        <v>166059.19798906692</v>
      </c>
      <c r="Y40" s="14">
        <f t="shared" si="4"/>
        <v>0.10706131992711287</v>
      </c>
      <c r="Z40" s="6" t="str">
        <f t="shared" si="5"/>
        <v>Il PAC NON conviene</v>
      </c>
    </row>
    <row r="41" spans="1:26" x14ac:dyDescent="0.25">
      <c r="A41" s="7">
        <v>34089</v>
      </c>
      <c r="B41" s="8">
        <v>339.94500699999998</v>
      </c>
      <c r="C41" s="11">
        <f t="shared" si="0"/>
        <v>339.94500699999998</v>
      </c>
      <c r="D41" s="11">
        <f t="shared" si="9"/>
        <v>368.10998499999999</v>
      </c>
      <c r="E41" s="11">
        <f t="shared" si="9"/>
        <v>366.125</v>
      </c>
      <c r="F41" s="11">
        <f t="shared" si="9"/>
        <v>352.86498999999998</v>
      </c>
      <c r="G41" s="11">
        <f t="shared" si="9"/>
        <v>372.64999399999999</v>
      </c>
      <c r="H41" s="11">
        <f t="shared" si="9"/>
        <v>382.71499599999999</v>
      </c>
      <c r="I41" s="11">
        <f t="shared" si="9"/>
        <v>390.98498499999999</v>
      </c>
      <c r="J41" s="11">
        <f t="shared" si="9"/>
        <v>386.76001000000002</v>
      </c>
      <c r="K41" s="11">
        <f t="shared" si="9"/>
        <v>398.27999899999998</v>
      </c>
      <c r="L41" s="11">
        <f t="shared" si="9"/>
        <v>413.98998999999998</v>
      </c>
      <c r="M41" s="11">
        <f t="shared" si="9"/>
        <v>412.17001299999998</v>
      </c>
      <c r="N41" s="11">
        <f t="shared" si="9"/>
        <v>382.959991</v>
      </c>
      <c r="O41" s="11">
        <f t="shared" si="9"/>
        <v>373.25</v>
      </c>
      <c r="P41" s="11">
        <f t="shared" si="9"/>
        <v>378.85000600000001</v>
      </c>
      <c r="Q41" s="11">
        <f t="shared" si="9"/>
        <v>360.29998799999998</v>
      </c>
      <c r="R41" s="11">
        <f t="shared" si="9"/>
        <v>370.16000400000001</v>
      </c>
      <c r="S41" s="11">
        <f t="shared" si="9"/>
        <v>397.89999399999999</v>
      </c>
      <c r="T41" s="11">
        <f t="shared" si="8"/>
        <v>393.85000600000001</v>
      </c>
      <c r="U41" s="12" cm="1">
        <f t="array" ref="U41">quota_mese*SUMPRODUCT(1/C41:T41)</f>
        <v>395.62339576559924</v>
      </c>
      <c r="V41" s="13">
        <f t="shared" si="7"/>
        <v>155816.27679602164</v>
      </c>
      <c r="W41" s="14">
        <f t="shared" si="2"/>
        <v>3.8775178640144237E-2</v>
      </c>
      <c r="X41" s="13">
        <f t="shared" si="3"/>
        <v>173785.46436482889</v>
      </c>
      <c r="Y41" s="14">
        <f t="shared" si="4"/>
        <v>0.15856976243219267</v>
      </c>
      <c r="Z41" s="6" t="str">
        <f t="shared" si="5"/>
        <v>Il PAC NON conviene</v>
      </c>
    </row>
    <row r="42" spans="1:26" x14ac:dyDescent="0.25">
      <c r="A42" s="7">
        <v>34117</v>
      </c>
      <c r="B42" s="8">
        <v>368.10998499999999</v>
      </c>
      <c r="C42" s="11">
        <f t="shared" si="0"/>
        <v>368.10998499999999</v>
      </c>
      <c r="D42" s="11">
        <f t="shared" si="9"/>
        <v>366.125</v>
      </c>
      <c r="E42" s="11">
        <f t="shared" si="9"/>
        <v>352.86498999999998</v>
      </c>
      <c r="F42" s="11">
        <f t="shared" si="9"/>
        <v>372.64999399999999</v>
      </c>
      <c r="G42" s="11">
        <f t="shared" si="9"/>
        <v>382.71499599999999</v>
      </c>
      <c r="H42" s="11">
        <f t="shared" si="9"/>
        <v>390.98498499999999</v>
      </c>
      <c r="I42" s="11">
        <f t="shared" si="9"/>
        <v>386.76001000000002</v>
      </c>
      <c r="J42" s="11">
        <f t="shared" si="9"/>
        <v>398.27999899999998</v>
      </c>
      <c r="K42" s="11">
        <f t="shared" si="9"/>
        <v>413.98998999999998</v>
      </c>
      <c r="L42" s="11">
        <f t="shared" si="9"/>
        <v>412.17001299999998</v>
      </c>
      <c r="M42" s="11">
        <f t="shared" si="9"/>
        <v>382.959991</v>
      </c>
      <c r="N42" s="11">
        <f t="shared" si="9"/>
        <v>373.25</v>
      </c>
      <c r="O42" s="11">
        <f t="shared" si="9"/>
        <v>378.85000600000001</v>
      </c>
      <c r="P42" s="11">
        <f t="shared" si="9"/>
        <v>360.29998799999998</v>
      </c>
      <c r="Q42" s="11">
        <f t="shared" si="9"/>
        <v>370.16000400000001</v>
      </c>
      <c r="R42" s="11">
        <f t="shared" si="9"/>
        <v>397.89999399999999</v>
      </c>
      <c r="S42" s="11">
        <f t="shared" si="9"/>
        <v>393.85000600000001</v>
      </c>
      <c r="T42" s="11">
        <f t="shared" si="8"/>
        <v>413.04998799999998</v>
      </c>
      <c r="U42" s="12" cm="1">
        <f t="array" ref="U42">quota_mese*SUMPRODUCT(1/C42:T42)</f>
        <v>391.28474751420833</v>
      </c>
      <c r="V42" s="13">
        <f t="shared" si="7"/>
        <v>161620.16026532676</v>
      </c>
      <c r="W42" s="14">
        <f t="shared" si="2"/>
        <v>7.7467735102178414E-2</v>
      </c>
      <c r="X42" s="13">
        <f t="shared" si="3"/>
        <v>168312.46291784232</v>
      </c>
      <c r="Y42" s="14">
        <f t="shared" si="4"/>
        <v>0.1220830861189488</v>
      </c>
      <c r="Z42" s="6" t="str">
        <f t="shared" si="5"/>
        <v>Il PAC NON conviene</v>
      </c>
    </row>
    <row r="43" spans="1:26" x14ac:dyDescent="0.25">
      <c r="A43" s="7">
        <v>34150</v>
      </c>
      <c r="B43" s="8">
        <v>366.125</v>
      </c>
      <c r="C43" s="11">
        <f t="shared" si="0"/>
        <v>366.125</v>
      </c>
      <c r="D43" s="11">
        <f t="shared" si="9"/>
        <v>352.86498999999998</v>
      </c>
      <c r="E43" s="11">
        <f t="shared" si="9"/>
        <v>372.64999399999999</v>
      </c>
      <c r="F43" s="11">
        <f t="shared" si="9"/>
        <v>382.71499599999999</v>
      </c>
      <c r="G43" s="11">
        <f t="shared" si="9"/>
        <v>390.98498499999999</v>
      </c>
      <c r="H43" s="11">
        <f t="shared" si="9"/>
        <v>386.76001000000002</v>
      </c>
      <c r="I43" s="11">
        <f t="shared" si="9"/>
        <v>398.27999899999998</v>
      </c>
      <c r="J43" s="11">
        <f t="shared" si="9"/>
        <v>413.98998999999998</v>
      </c>
      <c r="K43" s="11">
        <f t="shared" si="9"/>
        <v>412.17001299999998</v>
      </c>
      <c r="L43" s="11">
        <f t="shared" si="9"/>
        <v>382.959991</v>
      </c>
      <c r="M43" s="11">
        <f t="shared" si="9"/>
        <v>373.25</v>
      </c>
      <c r="N43" s="11">
        <f t="shared" si="9"/>
        <v>378.85000600000001</v>
      </c>
      <c r="O43" s="11">
        <f t="shared" si="9"/>
        <v>360.29998799999998</v>
      </c>
      <c r="P43" s="11">
        <f t="shared" si="9"/>
        <v>370.16000400000001</v>
      </c>
      <c r="Q43" s="11">
        <f t="shared" si="9"/>
        <v>397.89999399999999</v>
      </c>
      <c r="R43" s="11">
        <f t="shared" si="9"/>
        <v>393.85000600000001</v>
      </c>
      <c r="S43" s="11">
        <f t="shared" si="9"/>
        <v>413.04998799999998</v>
      </c>
      <c r="T43" s="11">
        <f t="shared" si="8"/>
        <v>404.82000699999998</v>
      </c>
      <c r="U43" s="12" cm="1">
        <f t="array" ref="U43">quota_mese*SUMPRODUCT(1/C43:T43)</f>
        <v>389.2318662419475</v>
      </c>
      <c r="V43" s="13">
        <f t="shared" si="7"/>
        <v>157568.84681668825</v>
      </c>
      <c r="W43" s="14">
        <f t="shared" si="2"/>
        <v>5.0458978777921715E-2</v>
      </c>
      <c r="X43" s="13">
        <f t="shared" si="3"/>
        <v>165853.19508364628</v>
      </c>
      <c r="Y43" s="14">
        <f t="shared" si="4"/>
        <v>0.10568796722430851</v>
      </c>
      <c r="Z43" s="6" t="str">
        <f t="shared" si="5"/>
        <v>Il PAC NON conviene</v>
      </c>
    </row>
    <row r="44" spans="1:26" x14ac:dyDescent="0.25">
      <c r="A44" s="7">
        <v>34180</v>
      </c>
      <c r="B44" s="8">
        <v>352.86498999999998</v>
      </c>
      <c r="C44" s="11">
        <f t="shared" si="0"/>
        <v>352.86498999999998</v>
      </c>
      <c r="D44" s="11">
        <f t="shared" si="9"/>
        <v>372.64999399999999</v>
      </c>
      <c r="E44" s="11">
        <f t="shared" si="9"/>
        <v>382.71499599999999</v>
      </c>
      <c r="F44" s="11">
        <f t="shared" si="9"/>
        <v>390.98498499999999</v>
      </c>
      <c r="G44" s="11">
        <f t="shared" si="9"/>
        <v>386.76001000000002</v>
      </c>
      <c r="H44" s="11">
        <f t="shared" si="9"/>
        <v>398.27999899999998</v>
      </c>
      <c r="I44" s="11">
        <f t="shared" si="9"/>
        <v>413.98998999999998</v>
      </c>
      <c r="J44" s="11">
        <f t="shared" si="9"/>
        <v>412.17001299999998</v>
      </c>
      <c r="K44" s="11">
        <f t="shared" si="9"/>
        <v>382.959991</v>
      </c>
      <c r="L44" s="11">
        <f t="shared" si="9"/>
        <v>373.25</v>
      </c>
      <c r="M44" s="11">
        <f t="shared" si="9"/>
        <v>378.85000600000001</v>
      </c>
      <c r="N44" s="11">
        <f t="shared" si="9"/>
        <v>360.29998799999998</v>
      </c>
      <c r="O44" s="11">
        <f t="shared" si="9"/>
        <v>370.16000400000001</v>
      </c>
      <c r="P44" s="11">
        <f t="shared" si="9"/>
        <v>397.89999399999999</v>
      </c>
      <c r="Q44" s="11">
        <f t="shared" si="9"/>
        <v>393.85000600000001</v>
      </c>
      <c r="R44" s="11">
        <f t="shared" si="9"/>
        <v>413.04998799999998</v>
      </c>
      <c r="S44" s="11">
        <f t="shared" si="9"/>
        <v>404.82000699999998</v>
      </c>
      <c r="T44" s="11">
        <f t="shared" si="8"/>
        <v>404.26998900000001</v>
      </c>
      <c r="U44" s="12" cm="1">
        <f t="array" ref="U44">quota_mese*SUMPRODUCT(1/C44:T44)</f>
        <v>387.0842565234388</v>
      </c>
      <c r="V44" s="13">
        <f t="shared" si="7"/>
        <v>156486.5481268038</v>
      </c>
      <c r="W44" s="14">
        <f t="shared" si="2"/>
        <v>4.3243654178692026E-2</v>
      </c>
      <c r="X44" s="13">
        <f t="shared" si="3"/>
        <v>171851.84154993674</v>
      </c>
      <c r="Y44" s="14">
        <f t="shared" si="4"/>
        <v>0.1456789436662449</v>
      </c>
      <c r="Z44" s="6" t="str">
        <f t="shared" si="5"/>
        <v>Il PAC NON conviene</v>
      </c>
    </row>
    <row r="45" spans="1:26" x14ac:dyDescent="0.25">
      <c r="A45" s="7">
        <v>34212</v>
      </c>
      <c r="B45" s="8">
        <v>372.64999399999999</v>
      </c>
      <c r="C45" s="11">
        <f t="shared" si="0"/>
        <v>372.64999399999999</v>
      </c>
      <c r="D45" s="11">
        <f t="shared" si="9"/>
        <v>382.71499599999999</v>
      </c>
      <c r="E45" s="11">
        <f t="shared" si="9"/>
        <v>390.98498499999999</v>
      </c>
      <c r="F45" s="11">
        <f t="shared" si="9"/>
        <v>386.76001000000002</v>
      </c>
      <c r="G45" s="11">
        <f t="shared" si="9"/>
        <v>398.27999899999998</v>
      </c>
      <c r="H45" s="11">
        <f t="shared" si="9"/>
        <v>413.98998999999998</v>
      </c>
      <c r="I45" s="11">
        <f t="shared" si="9"/>
        <v>412.17001299999998</v>
      </c>
      <c r="J45" s="11">
        <f t="shared" si="9"/>
        <v>382.959991</v>
      </c>
      <c r="K45" s="11">
        <f t="shared" si="9"/>
        <v>373.25</v>
      </c>
      <c r="L45" s="11">
        <f t="shared" si="9"/>
        <v>378.85000600000001</v>
      </c>
      <c r="M45" s="11">
        <f t="shared" si="9"/>
        <v>360.29998799999998</v>
      </c>
      <c r="N45" s="11">
        <f t="shared" si="9"/>
        <v>370.16000400000001</v>
      </c>
      <c r="O45" s="11">
        <f t="shared" si="9"/>
        <v>397.89999399999999</v>
      </c>
      <c r="P45" s="11">
        <f t="shared" si="9"/>
        <v>393.85000600000001</v>
      </c>
      <c r="Q45" s="11">
        <f t="shared" si="9"/>
        <v>413.04998799999998</v>
      </c>
      <c r="R45" s="11">
        <f t="shared" si="9"/>
        <v>404.82000699999998</v>
      </c>
      <c r="S45" s="11">
        <f t="shared" si="9"/>
        <v>404.26998900000001</v>
      </c>
      <c r="T45" s="11">
        <f t="shared" si="8"/>
        <v>405.32998700000002</v>
      </c>
      <c r="U45" s="12" cm="1">
        <f t="array" ref="U45">quota_mese*SUMPRODUCT(1/C45:T45)</f>
        <v>384.02742783765899</v>
      </c>
      <c r="V45" s="13">
        <f t="shared" si="7"/>
        <v>155657.83233308175</v>
      </c>
      <c r="W45" s="14">
        <f t="shared" si="2"/>
        <v>3.771888222054498E-2</v>
      </c>
      <c r="X45" s="13">
        <f t="shared" si="3"/>
        <v>163154.43185006466</v>
      </c>
      <c r="Y45" s="14">
        <f t="shared" si="4"/>
        <v>8.7696212333764345E-2</v>
      </c>
      <c r="Z45" s="6" t="str">
        <f t="shared" si="5"/>
        <v>Il PAC NON conviene</v>
      </c>
    </row>
    <row r="46" spans="1:26" x14ac:dyDescent="0.25">
      <c r="A46" s="7">
        <v>34242</v>
      </c>
      <c r="B46" s="8">
        <v>382.71499599999999</v>
      </c>
      <c r="C46" s="11">
        <f t="shared" si="0"/>
        <v>382.71499599999999</v>
      </c>
      <c r="D46" s="11">
        <f t="shared" si="9"/>
        <v>390.98498499999999</v>
      </c>
      <c r="E46" s="11">
        <f t="shared" si="9"/>
        <v>386.76001000000002</v>
      </c>
      <c r="F46" s="11">
        <f t="shared" si="9"/>
        <v>398.27999899999998</v>
      </c>
      <c r="G46" s="11">
        <f t="shared" si="9"/>
        <v>413.98998999999998</v>
      </c>
      <c r="H46" s="11">
        <f t="shared" si="9"/>
        <v>412.17001299999998</v>
      </c>
      <c r="I46" s="11">
        <f t="shared" si="9"/>
        <v>382.959991</v>
      </c>
      <c r="J46" s="11">
        <f t="shared" si="9"/>
        <v>373.25</v>
      </c>
      <c r="K46" s="11">
        <f t="shared" si="9"/>
        <v>378.85000600000001</v>
      </c>
      <c r="L46" s="11">
        <f t="shared" si="9"/>
        <v>360.29998799999998</v>
      </c>
      <c r="M46" s="11">
        <f t="shared" si="9"/>
        <v>370.16000400000001</v>
      </c>
      <c r="N46" s="11">
        <f t="shared" si="9"/>
        <v>397.89999399999999</v>
      </c>
      <c r="O46" s="11">
        <f t="shared" si="9"/>
        <v>393.85000600000001</v>
      </c>
      <c r="P46" s="11">
        <f t="shared" si="9"/>
        <v>413.04998799999998</v>
      </c>
      <c r="Q46" s="11">
        <f t="shared" si="9"/>
        <v>404.82000699999998</v>
      </c>
      <c r="R46" s="11">
        <f t="shared" si="9"/>
        <v>404.26998900000001</v>
      </c>
      <c r="S46" s="11">
        <f t="shared" si="9"/>
        <v>405.32998700000002</v>
      </c>
      <c r="T46" s="11">
        <f t="shared" si="8"/>
        <v>432.5</v>
      </c>
      <c r="U46" s="12" cm="1">
        <f t="array" ref="U46">quota_mese*SUMPRODUCT(1/C46:T46)</f>
        <v>380.93289053744269</v>
      </c>
      <c r="V46" s="13">
        <f t="shared" si="7"/>
        <v>164753.47515744396</v>
      </c>
      <c r="W46" s="14">
        <f t="shared" si="2"/>
        <v>9.8356501049626344E-2</v>
      </c>
      <c r="X46" s="13">
        <f t="shared" si="3"/>
        <v>169512.56333838563</v>
      </c>
      <c r="Y46" s="14">
        <f t="shared" si="4"/>
        <v>0.13008375558923757</v>
      </c>
      <c r="Z46" s="6" t="str">
        <f t="shared" si="5"/>
        <v>Il PAC NON conviene</v>
      </c>
    </row>
    <row r="47" spans="1:26" x14ac:dyDescent="0.25">
      <c r="A47" s="7">
        <v>34271</v>
      </c>
      <c r="B47" s="8">
        <v>390.98498499999999</v>
      </c>
      <c r="C47" s="11">
        <f t="shared" si="0"/>
        <v>390.98498499999999</v>
      </c>
      <c r="D47" s="11">
        <f t="shared" si="9"/>
        <v>386.76001000000002</v>
      </c>
      <c r="E47" s="11">
        <f t="shared" si="9"/>
        <v>398.27999899999998</v>
      </c>
      <c r="F47" s="11">
        <f t="shared" si="9"/>
        <v>413.98998999999998</v>
      </c>
      <c r="G47" s="11">
        <f t="shared" si="9"/>
        <v>412.17001299999998</v>
      </c>
      <c r="H47" s="11">
        <f t="shared" si="9"/>
        <v>382.959991</v>
      </c>
      <c r="I47" s="11">
        <f t="shared" si="9"/>
        <v>373.25</v>
      </c>
      <c r="J47" s="11">
        <f t="shared" si="9"/>
        <v>378.85000600000001</v>
      </c>
      <c r="K47" s="11">
        <f t="shared" si="9"/>
        <v>360.29998799999998</v>
      </c>
      <c r="L47" s="11">
        <f t="shared" si="9"/>
        <v>370.16000400000001</v>
      </c>
      <c r="M47" s="11">
        <f t="shared" si="9"/>
        <v>397.89999399999999</v>
      </c>
      <c r="N47" s="11">
        <f t="shared" si="9"/>
        <v>393.85000600000001</v>
      </c>
      <c r="O47" s="11">
        <f t="shared" si="9"/>
        <v>413.04998799999998</v>
      </c>
      <c r="P47" s="11">
        <f t="shared" si="9"/>
        <v>404.82000699999998</v>
      </c>
      <c r="Q47" s="11">
        <f t="shared" si="9"/>
        <v>404.26998900000001</v>
      </c>
      <c r="R47" s="11">
        <f t="shared" si="9"/>
        <v>405.32998700000002</v>
      </c>
      <c r="S47" s="11">
        <f t="shared" si="9"/>
        <v>432.5</v>
      </c>
      <c r="T47" s="11">
        <f t="shared" si="8"/>
        <v>447.14999399999999</v>
      </c>
      <c r="U47" s="12" cm="1">
        <f t="array" ref="U47">quota_mese*SUMPRODUCT(1/C47:T47)</f>
        <v>377.79518730981607</v>
      </c>
      <c r="V47" s="13">
        <f t="shared" si="7"/>
        <v>168931.11573881313</v>
      </c>
      <c r="W47" s="14">
        <f t="shared" si="2"/>
        <v>0.12620743825875413</v>
      </c>
      <c r="X47" s="13">
        <f t="shared" si="3"/>
        <v>171547.5061018008</v>
      </c>
      <c r="Y47" s="14">
        <f t="shared" si="4"/>
        <v>0.14365004067867204</v>
      </c>
      <c r="Z47" s="6" t="str">
        <f t="shared" si="5"/>
        <v>In Linea</v>
      </c>
    </row>
    <row r="48" spans="1:26" x14ac:dyDescent="0.25">
      <c r="A48" s="7">
        <v>34303</v>
      </c>
      <c r="B48" s="8">
        <v>386.76001000000002</v>
      </c>
      <c r="C48" s="11">
        <f t="shared" si="0"/>
        <v>386.76001000000002</v>
      </c>
      <c r="D48" s="11">
        <f t="shared" si="9"/>
        <v>398.27999899999998</v>
      </c>
      <c r="E48" s="11">
        <f t="shared" si="9"/>
        <v>413.98998999999998</v>
      </c>
      <c r="F48" s="11">
        <f t="shared" si="9"/>
        <v>412.17001299999998</v>
      </c>
      <c r="G48" s="11">
        <f t="shared" si="9"/>
        <v>382.959991</v>
      </c>
      <c r="H48" s="11">
        <f t="shared" si="9"/>
        <v>373.25</v>
      </c>
      <c r="I48" s="11">
        <f t="shared" si="9"/>
        <v>378.85000600000001</v>
      </c>
      <c r="J48" s="11">
        <f t="shared" si="9"/>
        <v>360.29998799999998</v>
      </c>
      <c r="K48" s="11">
        <f t="shared" si="9"/>
        <v>370.16000400000001</v>
      </c>
      <c r="L48" s="11">
        <f t="shared" si="9"/>
        <v>397.89999399999999</v>
      </c>
      <c r="M48" s="11">
        <f t="shared" si="9"/>
        <v>393.85000600000001</v>
      </c>
      <c r="N48" s="11">
        <f t="shared" si="9"/>
        <v>413.04998799999998</v>
      </c>
      <c r="O48" s="11">
        <f t="shared" si="9"/>
        <v>404.82000699999998</v>
      </c>
      <c r="P48" s="11">
        <f t="shared" si="9"/>
        <v>404.26998900000001</v>
      </c>
      <c r="Q48" s="11">
        <f t="shared" si="9"/>
        <v>405.32998700000002</v>
      </c>
      <c r="R48" s="11">
        <f t="shared" si="9"/>
        <v>432.5</v>
      </c>
      <c r="S48" s="11">
        <f t="shared" ref="S48:T63" si="10">R49</f>
        <v>447.14999399999999</v>
      </c>
      <c r="T48" s="11">
        <f t="shared" si="10"/>
        <v>469.55999800000001</v>
      </c>
      <c r="U48" s="12" cm="1">
        <f t="array" ref="U48">quota_mese*SUMPRODUCT(1/C48:T48)</f>
        <v>374.22860670203772</v>
      </c>
      <c r="V48" s="13">
        <f t="shared" si="7"/>
        <v>175722.78381455163</v>
      </c>
      <c r="W48" s="14">
        <f t="shared" si="2"/>
        <v>0.17148522543034428</v>
      </c>
      <c r="X48" s="13">
        <f t="shared" si="3"/>
        <v>182112.93277192747</v>
      </c>
      <c r="Y48" s="14">
        <f t="shared" si="4"/>
        <v>0.21408621847951648</v>
      </c>
      <c r="Z48" s="6" t="str">
        <f t="shared" si="5"/>
        <v>Il PAC NON conviene</v>
      </c>
    </row>
    <row r="49" spans="1:26" x14ac:dyDescent="0.25">
      <c r="A49" s="7">
        <v>34334</v>
      </c>
      <c r="B49" s="8">
        <v>398.27999899999998</v>
      </c>
      <c r="C49" s="11">
        <f t="shared" si="0"/>
        <v>398.27999899999998</v>
      </c>
      <c r="D49" s="11">
        <f t="shared" ref="D49:S64" si="11">C50</f>
        <v>413.98998999999998</v>
      </c>
      <c r="E49" s="11">
        <f t="shared" si="11"/>
        <v>412.17001299999998</v>
      </c>
      <c r="F49" s="11">
        <f t="shared" si="11"/>
        <v>382.959991</v>
      </c>
      <c r="G49" s="11">
        <f t="shared" si="11"/>
        <v>373.25</v>
      </c>
      <c r="H49" s="11">
        <f t="shared" si="11"/>
        <v>378.85000600000001</v>
      </c>
      <c r="I49" s="11">
        <f t="shared" si="11"/>
        <v>360.29998799999998</v>
      </c>
      <c r="J49" s="11">
        <f t="shared" si="11"/>
        <v>370.16000400000001</v>
      </c>
      <c r="K49" s="11">
        <f t="shared" si="11"/>
        <v>397.89999399999999</v>
      </c>
      <c r="L49" s="11">
        <f t="shared" si="11"/>
        <v>393.85000600000001</v>
      </c>
      <c r="M49" s="11">
        <f t="shared" si="11"/>
        <v>413.04998799999998</v>
      </c>
      <c r="N49" s="11">
        <f t="shared" si="11"/>
        <v>404.82000699999998</v>
      </c>
      <c r="O49" s="11">
        <f t="shared" si="11"/>
        <v>404.26998900000001</v>
      </c>
      <c r="P49" s="11">
        <f t="shared" si="11"/>
        <v>405.32998700000002</v>
      </c>
      <c r="Q49" s="11">
        <f t="shared" si="11"/>
        <v>432.5</v>
      </c>
      <c r="R49" s="11">
        <f t="shared" si="11"/>
        <v>447.14999399999999</v>
      </c>
      <c r="S49" s="11">
        <f t="shared" si="11"/>
        <v>469.55999800000001</v>
      </c>
      <c r="T49" s="11">
        <f t="shared" si="10"/>
        <v>488.10000600000001</v>
      </c>
      <c r="U49" s="12" cm="1">
        <f t="array" ref="U49">quota_mese*SUMPRODUCT(1/C49:T49)</f>
        <v>369.75508796207498</v>
      </c>
      <c r="V49" s="13">
        <f t="shared" si="7"/>
        <v>180477.46065281934</v>
      </c>
      <c r="W49" s="14">
        <f t="shared" si="2"/>
        <v>0.20318307101879562</v>
      </c>
      <c r="X49" s="13">
        <f t="shared" si="3"/>
        <v>183827.96295025601</v>
      </c>
      <c r="Y49" s="14">
        <f t="shared" si="4"/>
        <v>0.22551975300170679</v>
      </c>
      <c r="Z49" s="6" t="str">
        <f t="shared" si="5"/>
        <v>In Linea</v>
      </c>
    </row>
    <row r="50" spans="1:26" x14ac:dyDescent="0.25">
      <c r="A50" s="7">
        <v>34365</v>
      </c>
      <c r="B50" s="8">
        <v>413.98998999999998</v>
      </c>
      <c r="C50" s="11">
        <f t="shared" si="0"/>
        <v>413.98998999999998</v>
      </c>
      <c r="D50" s="11">
        <f t="shared" si="11"/>
        <v>412.17001299999998</v>
      </c>
      <c r="E50" s="11">
        <f t="shared" si="11"/>
        <v>382.959991</v>
      </c>
      <c r="F50" s="11">
        <f t="shared" si="11"/>
        <v>373.25</v>
      </c>
      <c r="G50" s="11">
        <f t="shared" si="11"/>
        <v>378.85000600000001</v>
      </c>
      <c r="H50" s="11">
        <f t="shared" si="11"/>
        <v>360.29998799999998</v>
      </c>
      <c r="I50" s="11">
        <f t="shared" si="11"/>
        <v>370.16000400000001</v>
      </c>
      <c r="J50" s="11">
        <f t="shared" si="11"/>
        <v>397.89999399999999</v>
      </c>
      <c r="K50" s="11">
        <f t="shared" si="11"/>
        <v>393.85000600000001</v>
      </c>
      <c r="L50" s="11">
        <f t="shared" si="11"/>
        <v>413.04998799999998</v>
      </c>
      <c r="M50" s="11">
        <f t="shared" si="11"/>
        <v>404.82000699999998</v>
      </c>
      <c r="N50" s="11">
        <f t="shared" si="11"/>
        <v>404.26998900000001</v>
      </c>
      <c r="O50" s="11">
        <f t="shared" si="11"/>
        <v>405.32998700000002</v>
      </c>
      <c r="P50" s="11">
        <f t="shared" si="11"/>
        <v>432.5</v>
      </c>
      <c r="Q50" s="11">
        <f t="shared" si="11"/>
        <v>447.14999399999999</v>
      </c>
      <c r="R50" s="11">
        <f t="shared" si="11"/>
        <v>469.55999800000001</v>
      </c>
      <c r="S50" s="11">
        <f t="shared" si="11"/>
        <v>488.10000600000001</v>
      </c>
      <c r="T50" s="11">
        <f t="shared" si="10"/>
        <v>538.03002900000001</v>
      </c>
      <c r="U50" s="12" cm="1">
        <f t="array" ref="U50">quota_mese*SUMPRODUCT(1/C50:T50)</f>
        <v>364.3203870217061</v>
      </c>
      <c r="V50" s="13">
        <f t="shared" si="7"/>
        <v>196015.30839457977</v>
      </c>
      <c r="W50" s="14">
        <f t="shared" si="2"/>
        <v>0.30676872263053179</v>
      </c>
      <c r="X50" s="13">
        <f t="shared" si="3"/>
        <v>194943.1297843699</v>
      </c>
      <c r="Y50" s="14">
        <f t="shared" si="4"/>
        <v>0.29962086522913256</v>
      </c>
      <c r="Z50" s="6" t="str">
        <f t="shared" si="5"/>
        <v>In Linea</v>
      </c>
    </row>
    <row r="51" spans="1:26" x14ac:dyDescent="0.25">
      <c r="A51" s="7">
        <v>34393</v>
      </c>
      <c r="B51" s="8">
        <v>412.17001299999998</v>
      </c>
      <c r="C51" s="11">
        <f t="shared" si="0"/>
        <v>412.17001299999998</v>
      </c>
      <c r="D51" s="11">
        <f t="shared" si="11"/>
        <v>382.959991</v>
      </c>
      <c r="E51" s="11">
        <f t="shared" si="11"/>
        <v>373.25</v>
      </c>
      <c r="F51" s="11">
        <f t="shared" si="11"/>
        <v>378.85000600000001</v>
      </c>
      <c r="G51" s="11">
        <f t="shared" si="11"/>
        <v>360.29998799999998</v>
      </c>
      <c r="H51" s="11">
        <f t="shared" si="11"/>
        <v>370.16000400000001</v>
      </c>
      <c r="I51" s="11">
        <f t="shared" si="11"/>
        <v>397.89999399999999</v>
      </c>
      <c r="J51" s="11">
        <f t="shared" si="11"/>
        <v>393.85000600000001</v>
      </c>
      <c r="K51" s="11">
        <f t="shared" si="11"/>
        <v>413.04998799999998</v>
      </c>
      <c r="L51" s="11">
        <f t="shared" si="11"/>
        <v>404.82000699999998</v>
      </c>
      <c r="M51" s="11">
        <f t="shared" si="11"/>
        <v>404.26998900000001</v>
      </c>
      <c r="N51" s="11">
        <f t="shared" si="11"/>
        <v>405.32998700000002</v>
      </c>
      <c r="O51" s="11">
        <f t="shared" si="11"/>
        <v>432.5</v>
      </c>
      <c r="P51" s="11">
        <f t="shared" si="11"/>
        <v>447.14999399999999</v>
      </c>
      <c r="Q51" s="11">
        <f t="shared" si="11"/>
        <v>469.55999800000001</v>
      </c>
      <c r="R51" s="11">
        <f t="shared" si="11"/>
        <v>488.10000600000001</v>
      </c>
      <c r="S51" s="11">
        <f t="shared" si="11"/>
        <v>538.03002900000001</v>
      </c>
      <c r="T51" s="11">
        <f t="shared" si="10"/>
        <v>568.88000499999998</v>
      </c>
      <c r="U51" s="12" cm="1">
        <f t="array" ref="U51">quota_mese*SUMPRODUCT(1/C51:T51)</f>
        <v>358.83974210025673</v>
      </c>
      <c r="V51" s="13">
        <f t="shared" si="7"/>
        <v>204136.75428019275</v>
      </c>
      <c r="W51" s="14">
        <f t="shared" si="2"/>
        <v>0.36091169520128497</v>
      </c>
      <c r="X51" s="13">
        <f t="shared" si="3"/>
        <v>207031.0746987797</v>
      </c>
      <c r="Y51" s="14">
        <f t="shared" si="4"/>
        <v>0.38020716465853144</v>
      </c>
      <c r="Z51" s="6" t="str">
        <f t="shared" si="5"/>
        <v>In Linea</v>
      </c>
    </row>
    <row r="52" spans="1:26" x14ac:dyDescent="0.25">
      <c r="A52" s="7">
        <v>34424</v>
      </c>
      <c r="B52" s="8">
        <v>382.959991</v>
      </c>
      <c r="C52" s="11">
        <f t="shared" si="0"/>
        <v>382.959991</v>
      </c>
      <c r="D52" s="11">
        <f t="shared" si="11"/>
        <v>373.25</v>
      </c>
      <c r="E52" s="11">
        <f t="shared" si="11"/>
        <v>378.85000600000001</v>
      </c>
      <c r="F52" s="11">
        <f t="shared" si="11"/>
        <v>360.29998799999998</v>
      </c>
      <c r="G52" s="11">
        <f t="shared" si="11"/>
        <v>370.16000400000001</v>
      </c>
      <c r="H52" s="11">
        <f t="shared" si="11"/>
        <v>397.89999399999999</v>
      </c>
      <c r="I52" s="11">
        <f t="shared" si="11"/>
        <v>393.85000600000001</v>
      </c>
      <c r="J52" s="11">
        <f t="shared" si="11"/>
        <v>413.04998799999998</v>
      </c>
      <c r="K52" s="11">
        <f t="shared" si="11"/>
        <v>404.82000699999998</v>
      </c>
      <c r="L52" s="11">
        <f t="shared" si="11"/>
        <v>404.26998900000001</v>
      </c>
      <c r="M52" s="11">
        <f t="shared" si="11"/>
        <v>405.32998700000002</v>
      </c>
      <c r="N52" s="11">
        <f t="shared" si="11"/>
        <v>432.5</v>
      </c>
      <c r="O52" s="11">
        <f t="shared" si="11"/>
        <v>447.14999399999999</v>
      </c>
      <c r="P52" s="11">
        <f t="shared" si="11"/>
        <v>469.55999800000001</v>
      </c>
      <c r="Q52" s="11">
        <f t="shared" si="11"/>
        <v>488.10000600000001</v>
      </c>
      <c r="R52" s="11">
        <f t="shared" si="11"/>
        <v>538.03002900000001</v>
      </c>
      <c r="S52" s="11">
        <f t="shared" si="11"/>
        <v>568.88000499999998</v>
      </c>
      <c r="T52" s="11">
        <f t="shared" si="10"/>
        <v>576.77002000000005</v>
      </c>
      <c r="U52" s="12" cm="1">
        <f t="array" ref="U52">quota_mese*SUMPRODUCT(1/C52:T52)</f>
        <v>353.06982553333484</v>
      </c>
      <c r="V52" s="13">
        <f t="shared" si="7"/>
        <v>203640.09033425807</v>
      </c>
      <c r="W52" s="14">
        <f t="shared" si="2"/>
        <v>0.35760060222838708</v>
      </c>
      <c r="X52" s="13">
        <f t="shared" si="3"/>
        <v>225912.64109362278</v>
      </c>
      <c r="Y52" s="14">
        <f t="shared" si="4"/>
        <v>0.50608427395748512</v>
      </c>
      <c r="Z52" s="6" t="str">
        <f t="shared" si="5"/>
        <v>Il PAC NON conviene</v>
      </c>
    </row>
    <row r="53" spans="1:26" x14ac:dyDescent="0.25">
      <c r="A53" s="7">
        <v>34453</v>
      </c>
      <c r="B53" s="8">
        <v>373.25</v>
      </c>
      <c r="C53" s="11">
        <f t="shared" si="0"/>
        <v>373.25</v>
      </c>
      <c r="D53" s="11">
        <f t="shared" si="11"/>
        <v>378.85000600000001</v>
      </c>
      <c r="E53" s="11">
        <f t="shared" si="11"/>
        <v>360.29998799999998</v>
      </c>
      <c r="F53" s="11">
        <f t="shared" si="11"/>
        <v>370.16000400000001</v>
      </c>
      <c r="G53" s="11">
        <f t="shared" si="11"/>
        <v>397.89999399999999</v>
      </c>
      <c r="H53" s="11">
        <f t="shared" si="11"/>
        <v>393.85000600000001</v>
      </c>
      <c r="I53" s="11">
        <f t="shared" si="11"/>
        <v>413.04998799999998</v>
      </c>
      <c r="J53" s="11">
        <f t="shared" si="11"/>
        <v>404.82000699999998</v>
      </c>
      <c r="K53" s="11">
        <f t="shared" si="11"/>
        <v>404.26998900000001</v>
      </c>
      <c r="L53" s="11">
        <f t="shared" si="11"/>
        <v>405.32998700000002</v>
      </c>
      <c r="M53" s="11">
        <f t="shared" si="11"/>
        <v>432.5</v>
      </c>
      <c r="N53" s="11">
        <f t="shared" si="11"/>
        <v>447.14999399999999</v>
      </c>
      <c r="O53" s="11">
        <f t="shared" si="11"/>
        <v>469.55999800000001</v>
      </c>
      <c r="P53" s="11">
        <f t="shared" si="11"/>
        <v>488.10000600000001</v>
      </c>
      <c r="Q53" s="11">
        <f t="shared" si="11"/>
        <v>538.03002900000001</v>
      </c>
      <c r="R53" s="11">
        <f t="shared" si="11"/>
        <v>568.88000499999998</v>
      </c>
      <c r="S53" s="11">
        <f t="shared" si="11"/>
        <v>576.77002000000005</v>
      </c>
      <c r="T53" s="11">
        <f t="shared" si="10"/>
        <v>585.080017</v>
      </c>
      <c r="U53" s="12" cm="1">
        <f t="array" ref="U53">quota_mese*SUMPRODUCT(1/C53:T53)</f>
        <v>345.55256798606024</v>
      </c>
      <c r="V53" s="13">
        <f t="shared" si="7"/>
        <v>202175.90235167777</v>
      </c>
      <c r="W53" s="14">
        <f t="shared" si="2"/>
        <v>0.34783934901118507</v>
      </c>
      <c r="X53" s="13">
        <f t="shared" si="3"/>
        <v>235129.27675820494</v>
      </c>
      <c r="Y53" s="14">
        <f t="shared" si="4"/>
        <v>0.5675285117213662</v>
      </c>
      <c r="Z53" s="6" t="str">
        <f t="shared" si="5"/>
        <v>Il PAC NON conviene</v>
      </c>
    </row>
    <row r="54" spans="1:26" x14ac:dyDescent="0.25">
      <c r="A54" s="7">
        <v>34485</v>
      </c>
      <c r="B54" s="8">
        <v>378.85000600000001</v>
      </c>
      <c r="C54" s="11">
        <f t="shared" si="0"/>
        <v>378.85000600000001</v>
      </c>
      <c r="D54" s="11">
        <f t="shared" si="11"/>
        <v>360.29998799999998</v>
      </c>
      <c r="E54" s="11">
        <f t="shared" si="11"/>
        <v>370.16000400000001</v>
      </c>
      <c r="F54" s="11">
        <f t="shared" si="11"/>
        <v>397.89999399999999</v>
      </c>
      <c r="G54" s="11">
        <f t="shared" si="11"/>
        <v>393.85000600000001</v>
      </c>
      <c r="H54" s="11">
        <f t="shared" si="11"/>
        <v>413.04998799999998</v>
      </c>
      <c r="I54" s="11">
        <f t="shared" si="11"/>
        <v>404.82000699999998</v>
      </c>
      <c r="J54" s="11">
        <f t="shared" si="11"/>
        <v>404.26998900000001</v>
      </c>
      <c r="K54" s="11">
        <f t="shared" si="11"/>
        <v>405.32998700000002</v>
      </c>
      <c r="L54" s="11">
        <f t="shared" si="11"/>
        <v>432.5</v>
      </c>
      <c r="M54" s="11">
        <f t="shared" si="11"/>
        <v>447.14999399999999</v>
      </c>
      <c r="N54" s="11">
        <f t="shared" si="11"/>
        <v>469.55999800000001</v>
      </c>
      <c r="O54" s="11">
        <f t="shared" si="11"/>
        <v>488.10000600000001</v>
      </c>
      <c r="P54" s="11">
        <f t="shared" si="11"/>
        <v>538.03002900000001</v>
      </c>
      <c r="Q54" s="11">
        <f t="shared" si="11"/>
        <v>568.88000499999998</v>
      </c>
      <c r="R54" s="11">
        <f t="shared" si="11"/>
        <v>576.77002000000005</v>
      </c>
      <c r="S54" s="11">
        <f t="shared" si="11"/>
        <v>585.080017</v>
      </c>
      <c r="T54" s="11">
        <f t="shared" si="10"/>
        <v>598.78002900000001</v>
      </c>
      <c r="U54" s="12" cm="1">
        <f t="array" ref="U54">quota_mese*SUMPRODUCT(1/C54:T54)</f>
        <v>337.14334233592427</v>
      </c>
      <c r="V54" s="13">
        <f t="shared" si="7"/>
        <v>201874.70030106168</v>
      </c>
      <c r="W54" s="14">
        <f t="shared" si="2"/>
        <v>0.34583133534041122</v>
      </c>
      <c r="X54" s="13">
        <f t="shared" si="3"/>
        <v>237078.00693554696</v>
      </c>
      <c r="Y54" s="14">
        <f t="shared" si="4"/>
        <v>0.58052004623697973</v>
      </c>
      <c r="Z54" s="6" t="str">
        <f t="shared" si="5"/>
        <v>Il PAC NON conviene</v>
      </c>
    </row>
    <row r="55" spans="1:26" x14ac:dyDescent="0.25">
      <c r="A55" s="7">
        <v>34515</v>
      </c>
      <c r="B55" s="8">
        <v>360.29998799999998</v>
      </c>
      <c r="C55" s="11">
        <f t="shared" si="0"/>
        <v>360.29998799999998</v>
      </c>
      <c r="D55" s="11">
        <f t="shared" si="11"/>
        <v>370.16000400000001</v>
      </c>
      <c r="E55" s="11">
        <f t="shared" si="11"/>
        <v>397.89999399999999</v>
      </c>
      <c r="F55" s="11">
        <f t="shared" si="11"/>
        <v>393.85000600000001</v>
      </c>
      <c r="G55" s="11">
        <f t="shared" si="11"/>
        <v>413.04998799999998</v>
      </c>
      <c r="H55" s="11">
        <f t="shared" si="11"/>
        <v>404.82000699999998</v>
      </c>
      <c r="I55" s="11">
        <f t="shared" si="11"/>
        <v>404.26998900000001</v>
      </c>
      <c r="J55" s="11">
        <f t="shared" si="11"/>
        <v>405.32998700000002</v>
      </c>
      <c r="K55" s="11">
        <f t="shared" si="11"/>
        <v>432.5</v>
      </c>
      <c r="L55" s="11">
        <f t="shared" si="11"/>
        <v>447.14999399999999</v>
      </c>
      <c r="M55" s="11">
        <f t="shared" si="11"/>
        <v>469.55999800000001</v>
      </c>
      <c r="N55" s="11">
        <f t="shared" si="11"/>
        <v>488.10000600000001</v>
      </c>
      <c r="O55" s="11">
        <f t="shared" si="11"/>
        <v>538.03002900000001</v>
      </c>
      <c r="P55" s="11">
        <f t="shared" si="11"/>
        <v>568.88000499999998</v>
      </c>
      <c r="Q55" s="11">
        <f t="shared" si="11"/>
        <v>576.77002000000005</v>
      </c>
      <c r="R55" s="11">
        <f t="shared" si="11"/>
        <v>585.080017</v>
      </c>
      <c r="S55" s="11">
        <f t="shared" si="11"/>
        <v>598.78002900000001</v>
      </c>
      <c r="T55" s="11">
        <f t="shared" si="10"/>
        <v>593.71997099999999</v>
      </c>
      <c r="U55" s="12" cm="1">
        <f t="array" ref="U55">quota_mese*SUMPRODUCT(1/C55:T55)</f>
        <v>329.18274767465221</v>
      </c>
      <c r="V55" s="13">
        <f t="shared" si="7"/>
        <v>195442.37140309482</v>
      </c>
      <c r="W55" s="14">
        <f t="shared" si="2"/>
        <v>0.30294914268729878</v>
      </c>
      <c r="X55" s="13">
        <f t="shared" si="3"/>
        <v>247177.34836560697</v>
      </c>
      <c r="Y55" s="14">
        <f t="shared" si="4"/>
        <v>0.64784898910404642</v>
      </c>
      <c r="Z55" s="6" t="str">
        <f t="shared" si="5"/>
        <v>Il PAC NON conviene</v>
      </c>
    </row>
    <row r="56" spans="1:26" x14ac:dyDescent="0.25">
      <c r="A56" s="7">
        <v>34544</v>
      </c>
      <c r="B56" s="8">
        <v>370.16000400000001</v>
      </c>
      <c r="C56" s="11">
        <f t="shared" si="0"/>
        <v>370.16000400000001</v>
      </c>
      <c r="D56" s="11">
        <f t="shared" si="11"/>
        <v>397.89999399999999</v>
      </c>
      <c r="E56" s="11">
        <f t="shared" si="11"/>
        <v>393.85000600000001</v>
      </c>
      <c r="F56" s="11">
        <f t="shared" si="11"/>
        <v>413.04998799999998</v>
      </c>
      <c r="G56" s="11">
        <f t="shared" si="11"/>
        <v>404.82000699999998</v>
      </c>
      <c r="H56" s="11">
        <f t="shared" si="11"/>
        <v>404.26998900000001</v>
      </c>
      <c r="I56" s="11">
        <f t="shared" si="11"/>
        <v>405.32998700000002</v>
      </c>
      <c r="J56" s="11">
        <f t="shared" si="11"/>
        <v>432.5</v>
      </c>
      <c r="K56" s="11">
        <f t="shared" si="11"/>
        <v>447.14999399999999</v>
      </c>
      <c r="L56" s="11">
        <f t="shared" si="11"/>
        <v>469.55999800000001</v>
      </c>
      <c r="M56" s="11">
        <f t="shared" si="11"/>
        <v>488.10000600000001</v>
      </c>
      <c r="N56" s="11">
        <f t="shared" si="11"/>
        <v>538.03002900000001</v>
      </c>
      <c r="O56" s="11">
        <f t="shared" si="11"/>
        <v>568.88000499999998</v>
      </c>
      <c r="P56" s="11">
        <f t="shared" si="11"/>
        <v>576.77002000000005</v>
      </c>
      <c r="Q56" s="11">
        <f t="shared" si="11"/>
        <v>585.080017</v>
      </c>
      <c r="R56" s="11">
        <f t="shared" si="11"/>
        <v>598.78002900000001</v>
      </c>
      <c r="S56" s="11">
        <f t="shared" si="11"/>
        <v>593.71997099999999</v>
      </c>
      <c r="T56" s="11">
        <f t="shared" si="10"/>
        <v>576.22997999999995</v>
      </c>
      <c r="U56" s="12" cm="1">
        <f t="array" ref="U56">quota_mese*SUMPRODUCT(1/C56:T56)</f>
        <v>320.51569122822656</v>
      </c>
      <c r="V56" s="13">
        <f t="shared" si="7"/>
        <v>184690.75034612714</v>
      </c>
      <c r="W56" s="14">
        <f t="shared" si="2"/>
        <v>0.23127166897418094</v>
      </c>
      <c r="X56" s="13">
        <f t="shared" si="3"/>
        <v>233505.77065587018</v>
      </c>
      <c r="Y56" s="14">
        <f t="shared" si="4"/>
        <v>0.55670513770580121</v>
      </c>
      <c r="Z56" s="6" t="str">
        <f t="shared" si="5"/>
        <v>Il PAC NON conviene</v>
      </c>
    </row>
    <row r="57" spans="1:26" x14ac:dyDescent="0.25">
      <c r="A57" s="7">
        <v>34577</v>
      </c>
      <c r="B57" s="8">
        <v>397.89999399999999</v>
      </c>
      <c r="C57" s="11">
        <f t="shared" si="0"/>
        <v>397.89999399999999</v>
      </c>
      <c r="D57" s="11">
        <f t="shared" si="11"/>
        <v>393.85000600000001</v>
      </c>
      <c r="E57" s="11">
        <f t="shared" si="11"/>
        <v>413.04998799999998</v>
      </c>
      <c r="F57" s="11">
        <f t="shared" si="11"/>
        <v>404.82000699999998</v>
      </c>
      <c r="G57" s="11">
        <f t="shared" si="11"/>
        <v>404.26998900000001</v>
      </c>
      <c r="H57" s="11">
        <f t="shared" si="11"/>
        <v>405.32998700000002</v>
      </c>
      <c r="I57" s="11">
        <f t="shared" si="11"/>
        <v>432.5</v>
      </c>
      <c r="J57" s="11">
        <f t="shared" si="11"/>
        <v>447.14999399999999</v>
      </c>
      <c r="K57" s="11">
        <f t="shared" si="11"/>
        <v>469.55999800000001</v>
      </c>
      <c r="L57" s="11">
        <f t="shared" si="11"/>
        <v>488.10000600000001</v>
      </c>
      <c r="M57" s="11">
        <f t="shared" si="11"/>
        <v>538.03002900000001</v>
      </c>
      <c r="N57" s="11">
        <f t="shared" si="11"/>
        <v>568.88000499999998</v>
      </c>
      <c r="O57" s="11">
        <f t="shared" si="11"/>
        <v>576.77002000000005</v>
      </c>
      <c r="P57" s="11">
        <f t="shared" si="11"/>
        <v>585.080017</v>
      </c>
      <c r="Q57" s="11">
        <f t="shared" si="11"/>
        <v>598.78002900000001</v>
      </c>
      <c r="R57" s="11">
        <f t="shared" si="11"/>
        <v>593.71997099999999</v>
      </c>
      <c r="S57" s="11">
        <f t="shared" si="11"/>
        <v>576.22997999999995</v>
      </c>
      <c r="T57" s="11">
        <f t="shared" si="10"/>
        <v>591.82000700000003</v>
      </c>
      <c r="U57" s="12" cm="1">
        <f t="array" ref="U57">quota_mese*SUMPRODUCT(1/C57:T57)</f>
        <v>312.08376196030133</v>
      </c>
      <c r="V57" s="13">
        <f t="shared" si="7"/>
        <v>184697.41418793186</v>
      </c>
      <c r="W57" s="14">
        <f t="shared" si="2"/>
        <v>0.2313160945862125</v>
      </c>
      <c r="X57" s="13">
        <f t="shared" si="3"/>
        <v>223103.80092642075</v>
      </c>
      <c r="Y57" s="14">
        <f t="shared" si="4"/>
        <v>0.48735867284280499</v>
      </c>
      <c r="Z57" s="6" t="str">
        <f t="shared" si="5"/>
        <v>Il PAC NON conviene</v>
      </c>
    </row>
    <row r="58" spans="1:26" x14ac:dyDescent="0.25">
      <c r="A58" s="7">
        <v>34607</v>
      </c>
      <c r="B58" s="8">
        <v>393.85000600000001</v>
      </c>
      <c r="C58" s="11">
        <f t="shared" si="0"/>
        <v>393.85000600000001</v>
      </c>
      <c r="D58" s="11">
        <f t="shared" si="11"/>
        <v>413.04998799999998</v>
      </c>
      <c r="E58" s="11">
        <f t="shared" si="11"/>
        <v>404.82000699999998</v>
      </c>
      <c r="F58" s="11">
        <f t="shared" si="11"/>
        <v>404.26998900000001</v>
      </c>
      <c r="G58" s="11">
        <f t="shared" si="11"/>
        <v>405.32998700000002</v>
      </c>
      <c r="H58" s="11">
        <f t="shared" si="11"/>
        <v>432.5</v>
      </c>
      <c r="I58" s="11">
        <f t="shared" si="11"/>
        <v>447.14999399999999</v>
      </c>
      <c r="J58" s="11">
        <f t="shared" si="11"/>
        <v>469.55999800000001</v>
      </c>
      <c r="K58" s="11">
        <f t="shared" si="11"/>
        <v>488.10000600000001</v>
      </c>
      <c r="L58" s="11">
        <f t="shared" si="11"/>
        <v>538.03002900000001</v>
      </c>
      <c r="M58" s="11">
        <f t="shared" si="11"/>
        <v>568.88000499999998</v>
      </c>
      <c r="N58" s="11">
        <f t="shared" si="11"/>
        <v>576.77002000000005</v>
      </c>
      <c r="O58" s="11">
        <f t="shared" si="11"/>
        <v>585.080017</v>
      </c>
      <c r="P58" s="11">
        <f t="shared" si="11"/>
        <v>598.78002900000001</v>
      </c>
      <c r="Q58" s="11">
        <f t="shared" si="11"/>
        <v>593.71997099999999</v>
      </c>
      <c r="R58" s="11">
        <f t="shared" si="11"/>
        <v>576.22997999999995</v>
      </c>
      <c r="S58" s="11">
        <f t="shared" si="11"/>
        <v>591.82000700000003</v>
      </c>
      <c r="T58" s="11">
        <f t="shared" si="10"/>
        <v>622.830017</v>
      </c>
      <c r="U58" s="12" cm="1">
        <f t="array" ref="U58">quota_mese*SUMPRODUCT(1/C58:T58)</f>
        <v>304.52026365377412</v>
      </c>
      <c r="V58" s="13">
        <f t="shared" si="7"/>
        <v>189664.36098832462</v>
      </c>
      <c r="W58" s="14">
        <f t="shared" si="2"/>
        <v>0.26442907325549747</v>
      </c>
      <c r="X58" s="13">
        <f t="shared" si="3"/>
        <v>237208.33090453222</v>
      </c>
      <c r="Y58" s="14">
        <f t="shared" si="4"/>
        <v>0.58138887269688144</v>
      </c>
      <c r="Z58" s="6" t="str">
        <f t="shared" si="5"/>
        <v>Il PAC NON conviene</v>
      </c>
    </row>
    <row r="59" spans="1:26" x14ac:dyDescent="0.25">
      <c r="A59" s="7">
        <v>34638</v>
      </c>
      <c r="B59" s="8">
        <v>413.04998799999998</v>
      </c>
      <c r="C59" s="11">
        <f t="shared" si="0"/>
        <v>413.04998799999998</v>
      </c>
      <c r="D59" s="11">
        <f t="shared" si="11"/>
        <v>404.82000699999998</v>
      </c>
      <c r="E59" s="11">
        <f t="shared" si="11"/>
        <v>404.26998900000001</v>
      </c>
      <c r="F59" s="11">
        <f t="shared" si="11"/>
        <v>405.32998700000002</v>
      </c>
      <c r="G59" s="11">
        <f t="shared" si="11"/>
        <v>432.5</v>
      </c>
      <c r="H59" s="11">
        <f t="shared" si="11"/>
        <v>447.14999399999999</v>
      </c>
      <c r="I59" s="11">
        <f t="shared" si="11"/>
        <v>469.55999800000001</v>
      </c>
      <c r="J59" s="11">
        <f t="shared" si="11"/>
        <v>488.10000600000001</v>
      </c>
      <c r="K59" s="11">
        <f t="shared" si="11"/>
        <v>538.03002900000001</v>
      </c>
      <c r="L59" s="11">
        <f t="shared" si="11"/>
        <v>568.88000499999998</v>
      </c>
      <c r="M59" s="11">
        <f t="shared" si="11"/>
        <v>576.77002000000005</v>
      </c>
      <c r="N59" s="11">
        <f t="shared" si="11"/>
        <v>585.080017</v>
      </c>
      <c r="O59" s="11">
        <f t="shared" si="11"/>
        <v>598.78002900000001</v>
      </c>
      <c r="P59" s="11">
        <f t="shared" si="11"/>
        <v>593.71997099999999</v>
      </c>
      <c r="Q59" s="11">
        <f t="shared" si="11"/>
        <v>576.22997999999995</v>
      </c>
      <c r="R59" s="11">
        <f t="shared" si="11"/>
        <v>591.82000700000003</v>
      </c>
      <c r="S59" s="11">
        <f t="shared" si="11"/>
        <v>622.830017</v>
      </c>
      <c r="T59" s="11">
        <f t="shared" si="10"/>
        <v>609.69000200000005</v>
      </c>
      <c r="U59" s="12" cm="1">
        <f t="array" ref="U59">quota_mese*SUMPRODUCT(1/C59:T59)</f>
        <v>297.0297646859658</v>
      </c>
      <c r="V59" s="13">
        <f t="shared" si="7"/>
        <v>181096.07782544603</v>
      </c>
      <c r="W59" s="14">
        <f t="shared" si="2"/>
        <v>0.20730718550297356</v>
      </c>
      <c r="X59" s="13">
        <f t="shared" si="3"/>
        <v>221410.24804968643</v>
      </c>
      <c r="Y59" s="14">
        <f t="shared" si="4"/>
        <v>0.4760683203312428</v>
      </c>
      <c r="Z59" s="6" t="str">
        <f t="shared" si="5"/>
        <v>Il PAC NON conviene</v>
      </c>
    </row>
    <row r="60" spans="1:26" x14ac:dyDescent="0.25">
      <c r="A60" s="7">
        <v>34668</v>
      </c>
      <c r="B60" s="8">
        <v>404.82000699999998</v>
      </c>
      <c r="C60" s="11">
        <f t="shared" si="0"/>
        <v>404.82000699999998</v>
      </c>
      <c r="D60" s="11">
        <f t="shared" si="11"/>
        <v>404.26998900000001</v>
      </c>
      <c r="E60" s="11">
        <f t="shared" si="11"/>
        <v>405.32998700000002</v>
      </c>
      <c r="F60" s="11">
        <f t="shared" si="11"/>
        <v>432.5</v>
      </c>
      <c r="G60" s="11">
        <f t="shared" si="11"/>
        <v>447.14999399999999</v>
      </c>
      <c r="H60" s="11">
        <f t="shared" si="11"/>
        <v>469.55999800000001</v>
      </c>
      <c r="I60" s="11">
        <f t="shared" si="11"/>
        <v>488.10000600000001</v>
      </c>
      <c r="J60" s="11">
        <f t="shared" si="11"/>
        <v>538.03002900000001</v>
      </c>
      <c r="K60" s="11">
        <f t="shared" si="11"/>
        <v>568.88000499999998</v>
      </c>
      <c r="L60" s="11">
        <f t="shared" si="11"/>
        <v>576.77002000000005</v>
      </c>
      <c r="M60" s="11">
        <f t="shared" si="11"/>
        <v>585.080017</v>
      </c>
      <c r="N60" s="11">
        <f t="shared" si="11"/>
        <v>598.78002900000001</v>
      </c>
      <c r="O60" s="11">
        <f t="shared" si="11"/>
        <v>593.71997099999999</v>
      </c>
      <c r="P60" s="11">
        <f t="shared" si="11"/>
        <v>576.22997999999995</v>
      </c>
      <c r="Q60" s="11">
        <f t="shared" si="11"/>
        <v>591.82000700000003</v>
      </c>
      <c r="R60" s="11">
        <f t="shared" si="11"/>
        <v>622.830017</v>
      </c>
      <c r="S60" s="11">
        <f t="shared" si="11"/>
        <v>609.69000200000005</v>
      </c>
      <c r="T60" s="11">
        <f t="shared" si="10"/>
        <v>666.72997999999995</v>
      </c>
      <c r="U60" s="12" cm="1">
        <f t="array" ref="U60">quota_mese*SUMPRODUCT(1/C60:T60)</f>
        <v>289.35345704560103</v>
      </c>
      <c r="V60" s="13">
        <f t="shared" si="7"/>
        <v>192920.62462894441</v>
      </c>
      <c r="W60" s="14">
        <f t="shared" si="2"/>
        <v>0.28613749752629603</v>
      </c>
      <c r="X60" s="13">
        <f t="shared" si="3"/>
        <v>247046.82394810588</v>
      </c>
      <c r="Y60" s="14">
        <f t="shared" si="4"/>
        <v>0.64697882632070591</v>
      </c>
      <c r="Z60" s="6" t="str">
        <f t="shared" si="5"/>
        <v>Il PAC NON conviene</v>
      </c>
    </row>
    <row r="61" spans="1:26" x14ac:dyDescent="0.25">
      <c r="A61" s="7">
        <v>34698</v>
      </c>
      <c r="B61" s="8">
        <v>404.26998900000001</v>
      </c>
      <c r="C61" s="11">
        <f t="shared" si="0"/>
        <v>404.26998900000001</v>
      </c>
      <c r="D61" s="11">
        <f t="shared" si="11"/>
        <v>405.32998700000002</v>
      </c>
      <c r="E61" s="11">
        <f t="shared" si="11"/>
        <v>432.5</v>
      </c>
      <c r="F61" s="11">
        <f t="shared" si="11"/>
        <v>447.14999399999999</v>
      </c>
      <c r="G61" s="11">
        <f t="shared" si="11"/>
        <v>469.55999800000001</v>
      </c>
      <c r="H61" s="11">
        <f t="shared" si="11"/>
        <v>488.10000600000001</v>
      </c>
      <c r="I61" s="11">
        <f t="shared" si="11"/>
        <v>538.03002900000001</v>
      </c>
      <c r="J61" s="11">
        <f t="shared" si="11"/>
        <v>568.88000499999998</v>
      </c>
      <c r="K61" s="11">
        <f t="shared" si="11"/>
        <v>576.77002000000005</v>
      </c>
      <c r="L61" s="11">
        <f t="shared" si="11"/>
        <v>585.080017</v>
      </c>
      <c r="M61" s="11">
        <f t="shared" si="11"/>
        <v>598.78002900000001</v>
      </c>
      <c r="N61" s="11">
        <f t="shared" si="11"/>
        <v>593.71997099999999</v>
      </c>
      <c r="O61" s="11">
        <f t="shared" si="11"/>
        <v>576.22997999999995</v>
      </c>
      <c r="P61" s="11">
        <f t="shared" si="11"/>
        <v>591.82000700000003</v>
      </c>
      <c r="Q61" s="11">
        <f t="shared" si="11"/>
        <v>622.830017</v>
      </c>
      <c r="R61" s="11">
        <f t="shared" si="11"/>
        <v>609.69000200000005</v>
      </c>
      <c r="S61" s="11">
        <f t="shared" si="11"/>
        <v>666.72997999999995</v>
      </c>
      <c r="T61" s="11">
        <f t="shared" si="10"/>
        <v>692.39001499999995</v>
      </c>
      <c r="U61" s="12" cm="1">
        <f t="array" ref="U61">quota_mese*SUMPRODUCT(1/C61:T61)</f>
        <v>280.80378257712238</v>
      </c>
      <c r="V61" s="13">
        <f t="shared" si="7"/>
        <v>194425.7352306305</v>
      </c>
      <c r="W61" s="14">
        <f t="shared" si="2"/>
        <v>0.29617156820420321</v>
      </c>
      <c r="X61" s="13">
        <f t="shared" si="3"/>
        <v>256903.81447038354</v>
      </c>
      <c r="Y61" s="14">
        <f t="shared" si="4"/>
        <v>0.7126920964692236</v>
      </c>
      <c r="Z61" s="6" t="str">
        <f t="shared" si="5"/>
        <v>Il PAC NON conviene</v>
      </c>
    </row>
    <row r="62" spans="1:26" x14ac:dyDescent="0.25">
      <c r="A62" s="7">
        <v>34730</v>
      </c>
      <c r="B62" s="8">
        <v>405.32998700000002</v>
      </c>
      <c r="C62" s="11">
        <f t="shared" si="0"/>
        <v>405.32998700000002</v>
      </c>
      <c r="D62" s="11">
        <f t="shared" si="11"/>
        <v>432.5</v>
      </c>
      <c r="E62" s="11">
        <f t="shared" si="11"/>
        <v>447.14999399999999</v>
      </c>
      <c r="F62" s="11">
        <f t="shared" si="11"/>
        <v>469.55999800000001</v>
      </c>
      <c r="G62" s="11">
        <f t="shared" si="11"/>
        <v>488.10000600000001</v>
      </c>
      <c r="H62" s="11">
        <f t="shared" si="11"/>
        <v>538.03002900000001</v>
      </c>
      <c r="I62" s="11">
        <f t="shared" si="11"/>
        <v>568.88000499999998</v>
      </c>
      <c r="J62" s="11">
        <f t="shared" si="11"/>
        <v>576.77002000000005</v>
      </c>
      <c r="K62" s="11">
        <f t="shared" si="11"/>
        <v>585.080017</v>
      </c>
      <c r="L62" s="11">
        <f t="shared" si="11"/>
        <v>598.78002900000001</v>
      </c>
      <c r="M62" s="11">
        <f t="shared" si="11"/>
        <v>593.71997099999999</v>
      </c>
      <c r="N62" s="11">
        <f t="shared" si="11"/>
        <v>576.22997999999995</v>
      </c>
      <c r="O62" s="11">
        <f t="shared" si="11"/>
        <v>591.82000700000003</v>
      </c>
      <c r="P62" s="11">
        <f t="shared" si="11"/>
        <v>622.830017</v>
      </c>
      <c r="Q62" s="11">
        <f t="shared" si="11"/>
        <v>609.69000200000005</v>
      </c>
      <c r="R62" s="11">
        <f t="shared" si="11"/>
        <v>666.72997999999995</v>
      </c>
      <c r="S62" s="11">
        <f t="shared" si="11"/>
        <v>692.39001499999995</v>
      </c>
      <c r="T62" s="11">
        <f t="shared" si="10"/>
        <v>677.29998799999998</v>
      </c>
      <c r="U62" s="12" cm="1">
        <f t="array" ref="U62">quota_mese*SUMPRODUCT(1/C62:T62)</f>
        <v>272.49425084034687</v>
      </c>
      <c r="V62" s="13">
        <f t="shared" si="7"/>
        <v>184560.35282423592</v>
      </c>
      <c r="W62" s="14">
        <f t="shared" si="2"/>
        <v>0.23040235216157279</v>
      </c>
      <c r="X62" s="13">
        <f t="shared" si="3"/>
        <v>250647.62405550812</v>
      </c>
      <c r="Y62" s="14">
        <f t="shared" si="4"/>
        <v>0.67098416037005415</v>
      </c>
      <c r="Z62" s="6" t="str">
        <f t="shared" si="5"/>
        <v>Il PAC NON conviene</v>
      </c>
    </row>
    <row r="63" spans="1:26" x14ac:dyDescent="0.25">
      <c r="A63" s="7">
        <v>34758</v>
      </c>
      <c r="B63" s="8">
        <v>432.5</v>
      </c>
      <c r="C63" s="11">
        <f t="shared" si="0"/>
        <v>432.5</v>
      </c>
      <c r="D63" s="11">
        <f t="shared" si="11"/>
        <v>447.14999399999999</v>
      </c>
      <c r="E63" s="11">
        <f t="shared" si="11"/>
        <v>469.55999800000001</v>
      </c>
      <c r="F63" s="11">
        <f t="shared" si="11"/>
        <v>488.10000600000001</v>
      </c>
      <c r="G63" s="11">
        <f t="shared" si="11"/>
        <v>538.03002900000001</v>
      </c>
      <c r="H63" s="11">
        <f t="shared" si="11"/>
        <v>568.88000499999998</v>
      </c>
      <c r="I63" s="11">
        <f t="shared" si="11"/>
        <v>576.77002000000005</v>
      </c>
      <c r="J63" s="11">
        <f t="shared" si="11"/>
        <v>585.080017</v>
      </c>
      <c r="K63" s="11">
        <f t="shared" si="11"/>
        <v>598.78002900000001</v>
      </c>
      <c r="L63" s="11">
        <f t="shared" si="11"/>
        <v>593.71997099999999</v>
      </c>
      <c r="M63" s="11">
        <f t="shared" si="11"/>
        <v>576.22997999999995</v>
      </c>
      <c r="N63" s="11">
        <f t="shared" si="11"/>
        <v>591.82000700000003</v>
      </c>
      <c r="O63" s="11">
        <f t="shared" si="11"/>
        <v>622.830017</v>
      </c>
      <c r="P63" s="11">
        <f t="shared" si="11"/>
        <v>609.69000200000005</v>
      </c>
      <c r="Q63" s="11">
        <f t="shared" si="11"/>
        <v>666.72997999999995</v>
      </c>
      <c r="R63" s="11">
        <f t="shared" si="11"/>
        <v>692.39001499999995</v>
      </c>
      <c r="S63" s="11">
        <f t="shared" si="11"/>
        <v>677.29998799999998</v>
      </c>
      <c r="T63" s="11">
        <f t="shared" si="10"/>
        <v>636.01000999999997</v>
      </c>
      <c r="U63" s="12" cm="1">
        <f t="array" ref="U63">quota_mese*SUMPRODUCT(1/C63:T63)</f>
        <v>265.0373897272022</v>
      </c>
      <c r="V63" s="13">
        <f t="shared" si="7"/>
        <v>168566.43289077174</v>
      </c>
      <c r="W63" s="14">
        <f t="shared" si="2"/>
        <v>0.1237762192718117</v>
      </c>
      <c r="X63" s="13">
        <f t="shared" si="3"/>
        <v>220581.50635838148</v>
      </c>
      <c r="Y63" s="14">
        <f t="shared" si="4"/>
        <v>0.47054337572254323</v>
      </c>
      <c r="Z63" s="6" t="str">
        <f t="shared" si="5"/>
        <v>Il PAC NON conviene</v>
      </c>
    </row>
    <row r="64" spans="1:26" x14ac:dyDescent="0.25">
      <c r="A64" s="7">
        <v>34789</v>
      </c>
      <c r="B64" s="8">
        <v>447.14999399999999</v>
      </c>
      <c r="C64" s="11">
        <f t="shared" si="0"/>
        <v>447.14999399999999</v>
      </c>
      <c r="D64" s="11">
        <f t="shared" si="11"/>
        <v>469.55999800000001</v>
      </c>
      <c r="E64" s="11">
        <f t="shared" si="11"/>
        <v>488.10000600000001</v>
      </c>
      <c r="F64" s="11">
        <f t="shared" si="11"/>
        <v>538.03002900000001</v>
      </c>
      <c r="G64" s="11">
        <f t="shared" si="11"/>
        <v>568.88000499999998</v>
      </c>
      <c r="H64" s="11">
        <f t="shared" si="11"/>
        <v>576.77002000000005</v>
      </c>
      <c r="I64" s="11">
        <f t="shared" si="11"/>
        <v>585.080017</v>
      </c>
      <c r="J64" s="11">
        <f t="shared" si="11"/>
        <v>598.78002900000001</v>
      </c>
      <c r="K64" s="11">
        <f t="shared" si="11"/>
        <v>593.71997099999999</v>
      </c>
      <c r="L64" s="11">
        <f t="shared" si="11"/>
        <v>576.22997999999995</v>
      </c>
      <c r="M64" s="11">
        <f t="shared" si="11"/>
        <v>591.82000700000003</v>
      </c>
      <c r="N64" s="11">
        <f t="shared" si="11"/>
        <v>622.830017</v>
      </c>
      <c r="O64" s="11">
        <f t="shared" si="11"/>
        <v>609.69000200000005</v>
      </c>
      <c r="P64" s="11">
        <f t="shared" si="11"/>
        <v>666.72997999999995</v>
      </c>
      <c r="Q64" s="11">
        <f t="shared" si="11"/>
        <v>692.39001499999995</v>
      </c>
      <c r="R64" s="11">
        <f t="shared" si="11"/>
        <v>677.29998799999998</v>
      </c>
      <c r="S64" s="11">
        <f t="shared" ref="S64:T79" si="12">R65</f>
        <v>636.01000999999997</v>
      </c>
      <c r="T64" s="11">
        <f t="shared" si="12"/>
        <v>663.57000700000003</v>
      </c>
      <c r="U64" s="12" cm="1">
        <f t="array" ref="U64">quota_mese*SUMPRODUCT(1/C64:T64)</f>
        <v>258.32790031761016</v>
      </c>
      <c r="V64" s="13">
        <f t="shared" si="7"/>
        <v>171418.64662205189</v>
      </c>
      <c r="W64" s="14">
        <f t="shared" si="2"/>
        <v>0.14279097748034597</v>
      </c>
      <c r="X64" s="13">
        <f t="shared" si="3"/>
        <v>222599.8040603798</v>
      </c>
      <c r="Y64" s="14">
        <f t="shared" si="4"/>
        <v>0.48399869373586535</v>
      </c>
      <c r="Z64" s="6" t="str">
        <f t="shared" si="5"/>
        <v>Il PAC NON conviene</v>
      </c>
    </row>
    <row r="65" spans="1:26" x14ac:dyDescent="0.25">
      <c r="A65" s="7">
        <v>34817</v>
      </c>
      <c r="B65" s="8">
        <v>469.55999800000001</v>
      </c>
      <c r="C65" s="11">
        <f t="shared" si="0"/>
        <v>469.55999800000001</v>
      </c>
      <c r="D65" s="11">
        <f t="shared" ref="D65:S80" si="13">C66</f>
        <v>488.10000600000001</v>
      </c>
      <c r="E65" s="11">
        <f t="shared" si="13"/>
        <v>538.03002900000001</v>
      </c>
      <c r="F65" s="11">
        <f t="shared" si="13"/>
        <v>568.88000499999998</v>
      </c>
      <c r="G65" s="11">
        <f t="shared" si="13"/>
        <v>576.77002000000005</v>
      </c>
      <c r="H65" s="11">
        <f t="shared" si="13"/>
        <v>585.080017</v>
      </c>
      <c r="I65" s="11">
        <f t="shared" si="13"/>
        <v>598.78002900000001</v>
      </c>
      <c r="J65" s="11">
        <f t="shared" si="13"/>
        <v>593.71997099999999</v>
      </c>
      <c r="K65" s="11">
        <f t="shared" si="13"/>
        <v>576.22997999999995</v>
      </c>
      <c r="L65" s="11">
        <f t="shared" si="13"/>
        <v>591.82000700000003</v>
      </c>
      <c r="M65" s="11">
        <f t="shared" si="13"/>
        <v>622.830017</v>
      </c>
      <c r="N65" s="11">
        <f t="shared" si="13"/>
        <v>609.69000200000005</v>
      </c>
      <c r="O65" s="11">
        <f t="shared" si="13"/>
        <v>666.72997999999995</v>
      </c>
      <c r="P65" s="11">
        <f t="shared" si="13"/>
        <v>692.39001499999995</v>
      </c>
      <c r="Q65" s="11">
        <f t="shared" si="13"/>
        <v>677.29998799999998</v>
      </c>
      <c r="R65" s="11">
        <f t="shared" si="13"/>
        <v>636.01000999999997</v>
      </c>
      <c r="S65" s="11">
        <f t="shared" si="13"/>
        <v>663.57000700000003</v>
      </c>
      <c r="T65" s="11">
        <f t="shared" si="12"/>
        <v>737.57000700000003</v>
      </c>
      <c r="U65" s="12" cm="1">
        <f t="array" ref="U65">quota_mese*SUMPRODUCT(1/C65:T65)</f>
        <v>250.98971259973288</v>
      </c>
      <c r="V65" s="13">
        <f t="shared" si="7"/>
        <v>185122.48407911297</v>
      </c>
      <c r="W65" s="14">
        <f t="shared" si="2"/>
        <v>0.23414989386075313</v>
      </c>
      <c r="X65" s="13">
        <f t="shared" si="3"/>
        <v>235615.26007588068</v>
      </c>
      <c r="Y65" s="14">
        <f t="shared" si="4"/>
        <v>0.5707684005058713</v>
      </c>
      <c r="Z65" s="6" t="str">
        <f t="shared" si="5"/>
        <v>Il PAC NON conviene</v>
      </c>
    </row>
    <row r="66" spans="1:26" x14ac:dyDescent="0.25">
      <c r="A66" s="7">
        <v>34850</v>
      </c>
      <c r="B66" s="8">
        <v>488.10000600000001</v>
      </c>
      <c r="C66" s="11">
        <f t="shared" ref="C66:C129" si="14">B66</f>
        <v>488.10000600000001</v>
      </c>
      <c r="D66" s="11">
        <f t="shared" si="13"/>
        <v>538.03002900000001</v>
      </c>
      <c r="E66" s="11">
        <f t="shared" si="13"/>
        <v>568.88000499999998</v>
      </c>
      <c r="F66" s="11">
        <f t="shared" si="13"/>
        <v>576.77002000000005</v>
      </c>
      <c r="G66" s="11">
        <f t="shared" si="13"/>
        <v>585.080017</v>
      </c>
      <c r="H66" s="11">
        <f t="shared" si="13"/>
        <v>598.78002900000001</v>
      </c>
      <c r="I66" s="11">
        <f t="shared" si="13"/>
        <v>593.71997099999999</v>
      </c>
      <c r="J66" s="11">
        <f t="shared" si="13"/>
        <v>576.22997999999995</v>
      </c>
      <c r="K66" s="11">
        <f t="shared" si="13"/>
        <v>591.82000700000003</v>
      </c>
      <c r="L66" s="11">
        <f t="shared" si="13"/>
        <v>622.830017</v>
      </c>
      <c r="M66" s="11">
        <f t="shared" si="13"/>
        <v>609.69000200000005</v>
      </c>
      <c r="N66" s="11">
        <f t="shared" si="13"/>
        <v>666.72997999999995</v>
      </c>
      <c r="O66" s="11">
        <f t="shared" si="13"/>
        <v>692.39001499999995</v>
      </c>
      <c r="P66" s="11">
        <f t="shared" si="13"/>
        <v>677.29998799999998</v>
      </c>
      <c r="Q66" s="11">
        <f t="shared" si="13"/>
        <v>636.01000999999997</v>
      </c>
      <c r="R66" s="11">
        <f t="shared" si="13"/>
        <v>663.57000700000003</v>
      </c>
      <c r="S66" s="11">
        <f t="shared" si="13"/>
        <v>737.57000700000003</v>
      </c>
      <c r="T66" s="11">
        <f t="shared" si="12"/>
        <v>751.98999000000003</v>
      </c>
      <c r="U66" s="12" cm="1">
        <f t="array" ref="U66">quota_mese*SUMPRODUCT(1/C66:T66)</f>
        <v>244.32430954796257</v>
      </c>
      <c r="V66" s="13">
        <f t="shared" si="7"/>
        <v>183729.43509372929</v>
      </c>
      <c r="W66" s="14">
        <f t="shared" ref="W66:W129" si="15">V66/capitale -1</f>
        <v>0.22486290062486192</v>
      </c>
      <c r="X66" s="13">
        <f t="shared" ref="X66:X129" si="16">(capitale/C66)*T66</f>
        <v>231097.10533377869</v>
      </c>
      <c r="Y66" s="14">
        <f t="shared" ref="Y66:Y129" si="17">X66/capitale -1</f>
        <v>0.54064736889185783</v>
      </c>
      <c r="Z66" s="6" t="str">
        <f t="shared" ref="Z66:Z129" si="18">IF(ABS((X66-V66)/X66)&lt;=2.5%, "In Linea", IF(X66&gt;V66, "Il PAC NON conviene", "Il PAC conviene"))</f>
        <v>Il PAC NON conviene</v>
      </c>
    </row>
    <row r="67" spans="1:26" x14ac:dyDescent="0.25">
      <c r="A67" s="7">
        <v>34880</v>
      </c>
      <c r="B67" s="8">
        <v>538.03002900000001</v>
      </c>
      <c r="C67" s="11">
        <f t="shared" si="14"/>
        <v>538.03002900000001</v>
      </c>
      <c r="D67" s="11">
        <f t="shared" si="13"/>
        <v>568.88000499999998</v>
      </c>
      <c r="E67" s="11">
        <f t="shared" si="13"/>
        <v>576.77002000000005</v>
      </c>
      <c r="F67" s="11">
        <f t="shared" si="13"/>
        <v>585.080017</v>
      </c>
      <c r="G67" s="11">
        <f t="shared" si="13"/>
        <v>598.78002900000001</v>
      </c>
      <c r="H67" s="11">
        <f t="shared" si="13"/>
        <v>593.71997099999999</v>
      </c>
      <c r="I67" s="11">
        <f t="shared" si="13"/>
        <v>576.22997999999995</v>
      </c>
      <c r="J67" s="11">
        <f t="shared" si="13"/>
        <v>591.82000700000003</v>
      </c>
      <c r="K67" s="11">
        <f t="shared" si="13"/>
        <v>622.830017</v>
      </c>
      <c r="L67" s="11">
        <f t="shared" si="13"/>
        <v>609.69000200000005</v>
      </c>
      <c r="M67" s="11">
        <f t="shared" si="13"/>
        <v>666.72997999999995</v>
      </c>
      <c r="N67" s="11">
        <f t="shared" si="13"/>
        <v>692.39001499999995</v>
      </c>
      <c r="O67" s="11">
        <f t="shared" si="13"/>
        <v>677.29998799999998</v>
      </c>
      <c r="P67" s="11">
        <f t="shared" si="13"/>
        <v>636.01000999999997</v>
      </c>
      <c r="Q67" s="11">
        <f t="shared" si="13"/>
        <v>663.57000700000003</v>
      </c>
      <c r="R67" s="11">
        <f t="shared" si="13"/>
        <v>737.57000700000003</v>
      </c>
      <c r="S67" s="11">
        <f t="shared" si="13"/>
        <v>751.98999000000003</v>
      </c>
      <c r="T67" s="11">
        <f t="shared" si="12"/>
        <v>834.01000999999997</v>
      </c>
      <c r="U67" s="12" cm="1">
        <f t="array" ref="U67">quota_mese*SUMPRODUCT(1/C67:T67)</f>
        <v>237.24319206030563</v>
      </c>
      <c r="V67" s="13">
        <f t="shared" ref="V67:V130" si="19">U67*T67</f>
        <v>197863.19698264741</v>
      </c>
      <c r="W67" s="14">
        <f t="shared" si="15"/>
        <v>0.31908797988431603</v>
      </c>
      <c r="X67" s="13">
        <f t="shared" si="16"/>
        <v>232517.69372894982</v>
      </c>
      <c r="Y67" s="14">
        <f t="shared" si="17"/>
        <v>0.55011795819299869</v>
      </c>
      <c r="Z67" s="6" t="str">
        <f t="shared" si="18"/>
        <v>Il PAC NON conviene</v>
      </c>
    </row>
    <row r="68" spans="1:26" x14ac:dyDescent="0.25">
      <c r="A68" s="7">
        <v>34911</v>
      </c>
      <c r="B68" s="8">
        <v>568.88000499999998</v>
      </c>
      <c r="C68" s="11">
        <f t="shared" si="14"/>
        <v>568.88000499999998</v>
      </c>
      <c r="D68" s="11">
        <f t="shared" si="13"/>
        <v>576.77002000000005</v>
      </c>
      <c r="E68" s="11">
        <f t="shared" si="13"/>
        <v>585.080017</v>
      </c>
      <c r="F68" s="11">
        <f t="shared" si="13"/>
        <v>598.78002900000001</v>
      </c>
      <c r="G68" s="11">
        <f t="shared" si="13"/>
        <v>593.71997099999999</v>
      </c>
      <c r="H68" s="11">
        <f t="shared" si="13"/>
        <v>576.22997999999995</v>
      </c>
      <c r="I68" s="11">
        <f t="shared" si="13"/>
        <v>591.82000700000003</v>
      </c>
      <c r="J68" s="11">
        <f t="shared" si="13"/>
        <v>622.830017</v>
      </c>
      <c r="K68" s="11">
        <f t="shared" si="13"/>
        <v>609.69000200000005</v>
      </c>
      <c r="L68" s="11">
        <f t="shared" si="13"/>
        <v>666.72997999999995</v>
      </c>
      <c r="M68" s="11">
        <f t="shared" si="13"/>
        <v>692.39001499999995</v>
      </c>
      <c r="N68" s="11">
        <f t="shared" si="13"/>
        <v>677.29998799999998</v>
      </c>
      <c r="O68" s="11">
        <f t="shared" si="13"/>
        <v>636.01000999999997</v>
      </c>
      <c r="P68" s="11">
        <f t="shared" si="13"/>
        <v>663.57000700000003</v>
      </c>
      <c r="Q68" s="11">
        <f t="shared" si="13"/>
        <v>737.57000700000003</v>
      </c>
      <c r="R68" s="11">
        <f t="shared" si="13"/>
        <v>751.98999000000003</v>
      </c>
      <c r="S68" s="11">
        <f t="shared" si="13"/>
        <v>834.01000999999997</v>
      </c>
      <c r="T68" s="11">
        <f t="shared" si="12"/>
        <v>821.35998500000005</v>
      </c>
      <c r="U68" s="12" cm="1">
        <f t="array" ref="U68">quota_mese*SUMPRODUCT(1/C68:T68)</f>
        <v>231.90036408271871</v>
      </c>
      <c r="V68" s="13">
        <f t="shared" si="19"/>
        <v>190473.67956447639</v>
      </c>
      <c r="W68" s="14">
        <f t="shared" si="15"/>
        <v>0.26982453042984256</v>
      </c>
      <c r="X68" s="13">
        <f t="shared" si="16"/>
        <v>216572.90934315752</v>
      </c>
      <c r="Y68" s="14">
        <f t="shared" si="17"/>
        <v>0.44381939562105011</v>
      </c>
      <c r="Z68" s="6" t="str">
        <f t="shared" si="18"/>
        <v>Il PAC NON conviene</v>
      </c>
    </row>
    <row r="69" spans="1:26" x14ac:dyDescent="0.25">
      <c r="A69" s="7">
        <v>34942</v>
      </c>
      <c r="B69" s="8">
        <v>576.77002000000005</v>
      </c>
      <c r="C69" s="11">
        <f t="shared" si="14"/>
        <v>576.77002000000005</v>
      </c>
      <c r="D69" s="11">
        <f t="shared" si="13"/>
        <v>585.080017</v>
      </c>
      <c r="E69" s="11">
        <f t="shared" si="13"/>
        <v>598.78002900000001</v>
      </c>
      <c r="F69" s="11">
        <f t="shared" si="13"/>
        <v>593.71997099999999</v>
      </c>
      <c r="G69" s="11">
        <f t="shared" si="13"/>
        <v>576.22997999999995</v>
      </c>
      <c r="H69" s="11">
        <f t="shared" si="13"/>
        <v>591.82000700000003</v>
      </c>
      <c r="I69" s="11">
        <f t="shared" si="13"/>
        <v>622.830017</v>
      </c>
      <c r="J69" s="11">
        <f t="shared" si="13"/>
        <v>609.69000200000005</v>
      </c>
      <c r="K69" s="11">
        <f t="shared" si="13"/>
        <v>666.72997999999995</v>
      </c>
      <c r="L69" s="11">
        <f t="shared" si="13"/>
        <v>692.39001499999995</v>
      </c>
      <c r="M69" s="11">
        <f t="shared" si="13"/>
        <v>677.29998799999998</v>
      </c>
      <c r="N69" s="11">
        <f t="shared" si="13"/>
        <v>636.01000999999997</v>
      </c>
      <c r="O69" s="11">
        <f t="shared" si="13"/>
        <v>663.57000700000003</v>
      </c>
      <c r="P69" s="11">
        <f t="shared" si="13"/>
        <v>737.57000700000003</v>
      </c>
      <c r="Q69" s="11">
        <f t="shared" si="13"/>
        <v>751.98999000000003</v>
      </c>
      <c r="R69" s="11">
        <f t="shared" si="13"/>
        <v>834.01000999999997</v>
      </c>
      <c r="S69" s="11">
        <f t="shared" si="13"/>
        <v>821.35998500000005</v>
      </c>
      <c r="T69" s="11">
        <f t="shared" si="12"/>
        <v>921.54998799999998</v>
      </c>
      <c r="U69" s="12" cm="1">
        <f t="array" ref="U69">quota_mese*SUMPRODUCT(1/C69:T69)</f>
        <v>226.29443391400196</v>
      </c>
      <c r="V69" s="13">
        <f t="shared" si="19"/>
        <v>208541.63285791531</v>
      </c>
      <c r="W69" s="14">
        <f t="shared" si="15"/>
        <v>0.39027755238610196</v>
      </c>
      <c r="X69" s="13">
        <f t="shared" si="16"/>
        <v>239666.58010414615</v>
      </c>
      <c r="Y69" s="14">
        <f t="shared" si="17"/>
        <v>0.59777720069430762</v>
      </c>
      <c r="Z69" s="6" t="str">
        <f t="shared" si="18"/>
        <v>Il PAC NON conviene</v>
      </c>
    </row>
    <row r="70" spans="1:26" x14ac:dyDescent="0.25">
      <c r="A70" s="7">
        <v>34971</v>
      </c>
      <c r="B70" s="8">
        <v>585.080017</v>
      </c>
      <c r="C70" s="11">
        <f t="shared" si="14"/>
        <v>585.080017</v>
      </c>
      <c r="D70" s="11">
        <f t="shared" si="13"/>
        <v>598.78002900000001</v>
      </c>
      <c r="E70" s="11">
        <f t="shared" si="13"/>
        <v>593.71997099999999</v>
      </c>
      <c r="F70" s="11">
        <f t="shared" si="13"/>
        <v>576.22997999999995</v>
      </c>
      <c r="G70" s="11">
        <f t="shared" si="13"/>
        <v>591.82000700000003</v>
      </c>
      <c r="H70" s="11">
        <f t="shared" si="13"/>
        <v>622.830017</v>
      </c>
      <c r="I70" s="11">
        <f t="shared" si="13"/>
        <v>609.69000200000005</v>
      </c>
      <c r="J70" s="11">
        <f t="shared" si="13"/>
        <v>666.72997999999995</v>
      </c>
      <c r="K70" s="11">
        <f t="shared" si="13"/>
        <v>692.39001499999995</v>
      </c>
      <c r="L70" s="11">
        <f t="shared" si="13"/>
        <v>677.29998799999998</v>
      </c>
      <c r="M70" s="11">
        <f t="shared" si="13"/>
        <v>636.01000999999997</v>
      </c>
      <c r="N70" s="11">
        <f t="shared" si="13"/>
        <v>663.57000700000003</v>
      </c>
      <c r="O70" s="11">
        <f t="shared" si="13"/>
        <v>737.57000700000003</v>
      </c>
      <c r="P70" s="11">
        <f t="shared" si="13"/>
        <v>751.98999000000003</v>
      </c>
      <c r="Q70" s="11">
        <f t="shared" si="13"/>
        <v>834.01000999999997</v>
      </c>
      <c r="R70" s="11">
        <f t="shared" si="13"/>
        <v>821.35998500000005</v>
      </c>
      <c r="S70" s="11">
        <f t="shared" si="13"/>
        <v>921.54998799999998</v>
      </c>
      <c r="T70" s="11">
        <f t="shared" si="12"/>
        <v>850.46002199999998</v>
      </c>
      <c r="U70" s="12" cm="1">
        <f t="array" ref="U70">quota_mese*SUMPRODUCT(1/C70:T70)</f>
        <v>221.64477489400875</v>
      </c>
      <c r="V70" s="13">
        <f t="shared" si="19"/>
        <v>188500.02013254372</v>
      </c>
      <c r="W70" s="14">
        <f t="shared" si="15"/>
        <v>0.25666680088362481</v>
      </c>
      <c r="X70" s="13">
        <f t="shared" si="16"/>
        <v>218036.84896659185</v>
      </c>
      <c r="Y70" s="14">
        <f t="shared" si="17"/>
        <v>0.45357899311061223</v>
      </c>
      <c r="Z70" s="6" t="str">
        <f t="shared" si="18"/>
        <v>Il PAC NON conviene</v>
      </c>
    </row>
    <row r="71" spans="1:26" x14ac:dyDescent="0.25">
      <c r="A71" s="7">
        <v>35003</v>
      </c>
      <c r="B71" s="8">
        <v>598.78002900000001</v>
      </c>
      <c r="C71" s="11">
        <f t="shared" si="14"/>
        <v>598.78002900000001</v>
      </c>
      <c r="D71" s="11">
        <f t="shared" si="13"/>
        <v>593.71997099999999</v>
      </c>
      <c r="E71" s="11">
        <f t="shared" si="13"/>
        <v>576.22997999999995</v>
      </c>
      <c r="F71" s="11">
        <f t="shared" si="13"/>
        <v>591.82000700000003</v>
      </c>
      <c r="G71" s="11">
        <f t="shared" si="13"/>
        <v>622.830017</v>
      </c>
      <c r="H71" s="11">
        <f t="shared" si="13"/>
        <v>609.69000200000005</v>
      </c>
      <c r="I71" s="11">
        <f t="shared" si="13"/>
        <v>666.72997999999995</v>
      </c>
      <c r="J71" s="11">
        <f t="shared" si="13"/>
        <v>692.39001499999995</v>
      </c>
      <c r="K71" s="11">
        <f t="shared" si="13"/>
        <v>677.29998799999998</v>
      </c>
      <c r="L71" s="11">
        <f t="shared" si="13"/>
        <v>636.01000999999997</v>
      </c>
      <c r="M71" s="11">
        <f t="shared" si="13"/>
        <v>663.57000700000003</v>
      </c>
      <c r="N71" s="11">
        <f t="shared" si="13"/>
        <v>737.57000700000003</v>
      </c>
      <c r="O71" s="11">
        <f t="shared" si="13"/>
        <v>751.98999000000003</v>
      </c>
      <c r="P71" s="11">
        <f t="shared" si="13"/>
        <v>834.01000999999997</v>
      </c>
      <c r="Q71" s="11">
        <f t="shared" si="13"/>
        <v>821.35998500000005</v>
      </c>
      <c r="R71" s="11">
        <f t="shared" si="13"/>
        <v>921.54998799999998</v>
      </c>
      <c r="S71" s="11">
        <f t="shared" si="13"/>
        <v>850.46002199999998</v>
      </c>
      <c r="T71" s="11">
        <f t="shared" si="12"/>
        <v>797.05999799999995</v>
      </c>
      <c r="U71" s="12" cm="1">
        <f t="array" ref="U71">quota_mese*SUMPRODUCT(1/C71:T71)</f>
        <v>217.85679797802709</v>
      </c>
      <c r="V71" s="13">
        <f t="shared" si="19"/>
        <v>173644.93896065265</v>
      </c>
      <c r="W71" s="14">
        <f t="shared" si="15"/>
        <v>0.157632926404351</v>
      </c>
      <c r="X71" s="13">
        <f t="shared" si="16"/>
        <v>199670.98752386746</v>
      </c>
      <c r="Y71" s="14">
        <f t="shared" si="17"/>
        <v>0.33113991682578314</v>
      </c>
      <c r="Z71" s="6" t="str">
        <f t="shared" si="18"/>
        <v>Il PAC NON conviene</v>
      </c>
    </row>
    <row r="72" spans="1:26" x14ac:dyDescent="0.25">
      <c r="A72" s="7">
        <v>35033</v>
      </c>
      <c r="B72" s="8">
        <v>593.71997099999999</v>
      </c>
      <c r="C72" s="11">
        <f t="shared" si="14"/>
        <v>593.71997099999999</v>
      </c>
      <c r="D72" s="11">
        <f t="shared" si="13"/>
        <v>576.22997999999995</v>
      </c>
      <c r="E72" s="11">
        <f t="shared" si="13"/>
        <v>591.82000700000003</v>
      </c>
      <c r="F72" s="11">
        <f t="shared" si="13"/>
        <v>622.830017</v>
      </c>
      <c r="G72" s="11">
        <f t="shared" si="13"/>
        <v>609.69000200000005</v>
      </c>
      <c r="H72" s="11">
        <f t="shared" si="13"/>
        <v>666.72997999999995</v>
      </c>
      <c r="I72" s="11">
        <f t="shared" si="13"/>
        <v>692.39001499999995</v>
      </c>
      <c r="J72" s="11">
        <f t="shared" si="13"/>
        <v>677.29998799999998</v>
      </c>
      <c r="K72" s="11">
        <f t="shared" si="13"/>
        <v>636.01000999999997</v>
      </c>
      <c r="L72" s="11">
        <f t="shared" si="13"/>
        <v>663.57000700000003</v>
      </c>
      <c r="M72" s="11">
        <f t="shared" si="13"/>
        <v>737.57000700000003</v>
      </c>
      <c r="N72" s="11">
        <f t="shared" si="13"/>
        <v>751.98999000000003</v>
      </c>
      <c r="O72" s="11">
        <f t="shared" si="13"/>
        <v>834.01000999999997</v>
      </c>
      <c r="P72" s="11">
        <f t="shared" si="13"/>
        <v>821.35998500000005</v>
      </c>
      <c r="Q72" s="11">
        <f t="shared" si="13"/>
        <v>921.54998799999998</v>
      </c>
      <c r="R72" s="11">
        <f t="shared" si="13"/>
        <v>850.46002199999998</v>
      </c>
      <c r="S72" s="11">
        <f t="shared" si="13"/>
        <v>797.05999799999995</v>
      </c>
      <c r="T72" s="11">
        <f t="shared" si="12"/>
        <v>874.73999000000003</v>
      </c>
      <c r="U72" s="12" cm="1">
        <f t="array" ref="U72">quota_mese*SUMPRODUCT(1/C72:T72)</f>
        <v>213.46625188842947</v>
      </c>
      <c r="V72" s="13">
        <f t="shared" si="19"/>
        <v>186727.46704222227</v>
      </c>
      <c r="W72" s="14">
        <f t="shared" si="15"/>
        <v>0.24484978028148174</v>
      </c>
      <c r="X72" s="13">
        <f t="shared" si="16"/>
        <v>220998.12185701262</v>
      </c>
      <c r="Y72" s="14">
        <f t="shared" si="17"/>
        <v>0.47332081238008405</v>
      </c>
      <c r="Z72" s="6" t="str">
        <f t="shared" si="18"/>
        <v>Il PAC NON conviene</v>
      </c>
    </row>
    <row r="73" spans="1:26" x14ac:dyDescent="0.25">
      <c r="A73" s="7">
        <v>35062</v>
      </c>
      <c r="B73" s="8">
        <v>576.22997999999995</v>
      </c>
      <c r="C73" s="11">
        <f t="shared" si="14"/>
        <v>576.22997999999995</v>
      </c>
      <c r="D73" s="11">
        <f t="shared" si="13"/>
        <v>591.82000700000003</v>
      </c>
      <c r="E73" s="11">
        <f t="shared" si="13"/>
        <v>622.830017</v>
      </c>
      <c r="F73" s="11">
        <f t="shared" si="13"/>
        <v>609.69000200000005</v>
      </c>
      <c r="G73" s="11">
        <f t="shared" si="13"/>
        <v>666.72997999999995</v>
      </c>
      <c r="H73" s="11">
        <f t="shared" si="13"/>
        <v>692.39001499999995</v>
      </c>
      <c r="I73" s="11">
        <f t="shared" si="13"/>
        <v>677.29998799999998</v>
      </c>
      <c r="J73" s="11">
        <f t="shared" si="13"/>
        <v>636.01000999999997</v>
      </c>
      <c r="K73" s="11">
        <f t="shared" si="13"/>
        <v>663.57000700000003</v>
      </c>
      <c r="L73" s="11">
        <f t="shared" si="13"/>
        <v>737.57000700000003</v>
      </c>
      <c r="M73" s="11">
        <f t="shared" si="13"/>
        <v>751.98999000000003</v>
      </c>
      <c r="N73" s="11">
        <f t="shared" si="13"/>
        <v>834.01000999999997</v>
      </c>
      <c r="O73" s="11">
        <f t="shared" si="13"/>
        <v>821.35998500000005</v>
      </c>
      <c r="P73" s="11">
        <f t="shared" si="13"/>
        <v>921.54998799999998</v>
      </c>
      <c r="Q73" s="11">
        <f t="shared" si="13"/>
        <v>850.46002199999998</v>
      </c>
      <c r="R73" s="11">
        <f t="shared" si="13"/>
        <v>797.05999799999995</v>
      </c>
      <c r="S73" s="11">
        <f t="shared" si="13"/>
        <v>874.73999000000003</v>
      </c>
      <c r="T73" s="11">
        <f t="shared" si="12"/>
        <v>958.84997599999997</v>
      </c>
      <c r="U73" s="12" cm="1">
        <f t="array" ref="U73">quota_mese*SUMPRODUCT(1/C73:T73)</f>
        <v>208.12142113329338</v>
      </c>
      <c r="V73" s="13">
        <f t="shared" si="19"/>
        <v>199557.21965874426</v>
      </c>
      <c r="W73" s="14">
        <f t="shared" si="15"/>
        <v>0.3303814643916283</v>
      </c>
      <c r="X73" s="13">
        <f t="shared" si="16"/>
        <v>249600.85624146112</v>
      </c>
      <c r="Y73" s="14">
        <f t="shared" si="17"/>
        <v>0.66400570827640748</v>
      </c>
      <c r="Z73" s="6" t="str">
        <f t="shared" si="18"/>
        <v>Il PAC NON conviene</v>
      </c>
    </row>
    <row r="74" spans="1:26" x14ac:dyDescent="0.25">
      <c r="A74" s="7">
        <v>35095</v>
      </c>
      <c r="B74" s="8">
        <v>591.82000700000003</v>
      </c>
      <c r="C74" s="11">
        <f t="shared" si="14"/>
        <v>591.82000700000003</v>
      </c>
      <c r="D74" s="11">
        <f t="shared" si="13"/>
        <v>622.830017</v>
      </c>
      <c r="E74" s="11">
        <f t="shared" si="13"/>
        <v>609.69000200000005</v>
      </c>
      <c r="F74" s="11">
        <f t="shared" si="13"/>
        <v>666.72997999999995</v>
      </c>
      <c r="G74" s="11">
        <f t="shared" si="13"/>
        <v>692.39001499999995</v>
      </c>
      <c r="H74" s="11">
        <f t="shared" si="13"/>
        <v>677.29998799999998</v>
      </c>
      <c r="I74" s="11">
        <f t="shared" si="13"/>
        <v>636.01000999999997</v>
      </c>
      <c r="J74" s="11">
        <f t="shared" si="13"/>
        <v>663.57000700000003</v>
      </c>
      <c r="K74" s="11">
        <f t="shared" si="13"/>
        <v>737.57000700000003</v>
      </c>
      <c r="L74" s="11">
        <f t="shared" si="13"/>
        <v>751.98999000000003</v>
      </c>
      <c r="M74" s="11">
        <f t="shared" si="13"/>
        <v>834.01000999999997</v>
      </c>
      <c r="N74" s="11">
        <f t="shared" si="13"/>
        <v>821.35998500000005</v>
      </c>
      <c r="O74" s="11">
        <f t="shared" si="13"/>
        <v>921.54998799999998</v>
      </c>
      <c r="P74" s="11">
        <f t="shared" si="13"/>
        <v>850.46002199999998</v>
      </c>
      <c r="Q74" s="11">
        <f t="shared" si="13"/>
        <v>797.05999799999995</v>
      </c>
      <c r="R74" s="11">
        <f t="shared" si="13"/>
        <v>874.73999000000003</v>
      </c>
      <c r="S74" s="11">
        <f t="shared" si="13"/>
        <v>958.84997599999997</v>
      </c>
      <c r="T74" s="11">
        <f t="shared" si="12"/>
        <v>957.29998799999998</v>
      </c>
      <c r="U74" s="12" cm="1">
        <f t="array" ref="U74">quota_mese*SUMPRODUCT(1/C74:T74)</f>
        <v>202.36464130837888</v>
      </c>
      <c r="V74" s="13">
        <f t="shared" si="19"/>
        <v>193723.6686961354</v>
      </c>
      <c r="W74" s="14">
        <f t="shared" si="15"/>
        <v>0.29149112464090265</v>
      </c>
      <c r="X74" s="13">
        <f t="shared" si="16"/>
        <v>242632.88922572701</v>
      </c>
      <c r="Y74" s="14">
        <f t="shared" si="17"/>
        <v>0.61755259483818015</v>
      </c>
      <c r="Z74" s="6" t="str">
        <f t="shared" si="18"/>
        <v>Il PAC NON conviene</v>
      </c>
    </row>
    <row r="75" spans="1:26" x14ac:dyDescent="0.25">
      <c r="A75" s="7">
        <v>35124</v>
      </c>
      <c r="B75" s="8">
        <v>622.830017</v>
      </c>
      <c r="C75" s="11">
        <f t="shared" si="14"/>
        <v>622.830017</v>
      </c>
      <c r="D75" s="11">
        <f t="shared" si="13"/>
        <v>609.69000200000005</v>
      </c>
      <c r="E75" s="11">
        <f t="shared" si="13"/>
        <v>666.72997999999995</v>
      </c>
      <c r="F75" s="11">
        <f t="shared" si="13"/>
        <v>692.39001499999995</v>
      </c>
      <c r="G75" s="11">
        <f t="shared" si="13"/>
        <v>677.29998799999998</v>
      </c>
      <c r="H75" s="11">
        <f t="shared" si="13"/>
        <v>636.01000999999997</v>
      </c>
      <c r="I75" s="11">
        <f t="shared" si="13"/>
        <v>663.57000700000003</v>
      </c>
      <c r="J75" s="11">
        <f t="shared" si="13"/>
        <v>737.57000700000003</v>
      </c>
      <c r="K75" s="11">
        <f t="shared" si="13"/>
        <v>751.98999000000003</v>
      </c>
      <c r="L75" s="11">
        <f t="shared" si="13"/>
        <v>834.01000999999997</v>
      </c>
      <c r="M75" s="11">
        <f t="shared" si="13"/>
        <v>821.35998500000005</v>
      </c>
      <c r="N75" s="11">
        <f t="shared" si="13"/>
        <v>921.54998799999998</v>
      </c>
      <c r="O75" s="11">
        <f t="shared" si="13"/>
        <v>850.46002199999998</v>
      </c>
      <c r="P75" s="11">
        <f t="shared" si="13"/>
        <v>797.05999799999995</v>
      </c>
      <c r="Q75" s="11">
        <f t="shared" si="13"/>
        <v>874.73999000000003</v>
      </c>
      <c r="R75" s="11">
        <f t="shared" si="13"/>
        <v>958.84997599999997</v>
      </c>
      <c r="S75" s="11">
        <f t="shared" si="13"/>
        <v>957.29998799999998</v>
      </c>
      <c r="T75" s="11">
        <f t="shared" si="12"/>
        <v>1107.030029</v>
      </c>
      <c r="U75" s="12" cm="1">
        <f t="array" ref="U75">quota_mese*SUMPRODUCT(1/C75:T75)</f>
        <v>195.8114324141979</v>
      </c>
      <c r="V75" s="13">
        <f t="shared" si="19"/>
        <v>216769.13570402103</v>
      </c>
      <c r="W75" s="14">
        <f t="shared" si="15"/>
        <v>0.44512757136014014</v>
      </c>
      <c r="X75" s="13">
        <f t="shared" si="16"/>
        <v>266612.8796261918</v>
      </c>
      <c r="Y75" s="14">
        <f t="shared" si="17"/>
        <v>0.77741919750794541</v>
      </c>
      <c r="Z75" s="6" t="str">
        <f t="shared" si="18"/>
        <v>Il PAC NON conviene</v>
      </c>
    </row>
    <row r="76" spans="1:26" x14ac:dyDescent="0.25">
      <c r="A76" s="7">
        <v>35153</v>
      </c>
      <c r="B76" s="8">
        <v>609.69000200000005</v>
      </c>
      <c r="C76" s="11">
        <f t="shared" si="14"/>
        <v>609.69000200000005</v>
      </c>
      <c r="D76" s="11">
        <f t="shared" si="13"/>
        <v>666.72997999999995</v>
      </c>
      <c r="E76" s="11">
        <f t="shared" si="13"/>
        <v>692.39001499999995</v>
      </c>
      <c r="F76" s="11">
        <f t="shared" si="13"/>
        <v>677.29998799999998</v>
      </c>
      <c r="G76" s="11">
        <f t="shared" si="13"/>
        <v>636.01000999999997</v>
      </c>
      <c r="H76" s="11">
        <f t="shared" si="13"/>
        <v>663.57000700000003</v>
      </c>
      <c r="I76" s="11">
        <f t="shared" si="13"/>
        <v>737.57000700000003</v>
      </c>
      <c r="J76" s="11">
        <f t="shared" si="13"/>
        <v>751.98999000000003</v>
      </c>
      <c r="K76" s="11">
        <f t="shared" si="13"/>
        <v>834.01000999999997</v>
      </c>
      <c r="L76" s="11">
        <f t="shared" si="13"/>
        <v>821.35998500000005</v>
      </c>
      <c r="M76" s="11">
        <f t="shared" si="13"/>
        <v>921.54998799999998</v>
      </c>
      <c r="N76" s="11">
        <f t="shared" si="13"/>
        <v>850.46002199999998</v>
      </c>
      <c r="O76" s="11">
        <f t="shared" si="13"/>
        <v>797.05999799999995</v>
      </c>
      <c r="P76" s="11">
        <f t="shared" si="13"/>
        <v>874.73999000000003</v>
      </c>
      <c r="Q76" s="11">
        <f t="shared" si="13"/>
        <v>958.84997599999997</v>
      </c>
      <c r="R76" s="11">
        <f t="shared" si="13"/>
        <v>957.29998799999998</v>
      </c>
      <c r="S76" s="11">
        <f t="shared" si="13"/>
        <v>1107.030029</v>
      </c>
      <c r="T76" s="11">
        <f t="shared" si="12"/>
        <v>1074.0500489999999</v>
      </c>
      <c r="U76" s="12" cm="1">
        <f t="array" ref="U76">quota_mese*SUMPRODUCT(1/C76:T76)</f>
        <v>190.19043906197811</v>
      </c>
      <c r="V76" s="13">
        <f t="shared" si="19"/>
        <v>204274.05039384909</v>
      </c>
      <c r="W76" s="14">
        <f t="shared" si="15"/>
        <v>0.36182700262566048</v>
      </c>
      <c r="X76" s="13">
        <f t="shared" si="16"/>
        <v>264244.95534043544</v>
      </c>
      <c r="Y76" s="14">
        <f t="shared" si="17"/>
        <v>0.76163303560290285</v>
      </c>
      <c r="Z76" s="6" t="str">
        <f t="shared" si="18"/>
        <v>Il PAC NON conviene</v>
      </c>
    </row>
    <row r="77" spans="1:26" x14ac:dyDescent="0.25">
      <c r="A77" s="7">
        <v>35185</v>
      </c>
      <c r="B77" s="8">
        <v>666.72997999999995</v>
      </c>
      <c r="C77" s="11">
        <f t="shared" si="14"/>
        <v>666.72997999999995</v>
      </c>
      <c r="D77" s="11">
        <f t="shared" si="13"/>
        <v>692.39001499999995</v>
      </c>
      <c r="E77" s="11">
        <f t="shared" si="13"/>
        <v>677.29998799999998</v>
      </c>
      <c r="F77" s="11">
        <f t="shared" si="13"/>
        <v>636.01000999999997</v>
      </c>
      <c r="G77" s="11">
        <f t="shared" si="13"/>
        <v>663.57000700000003</v>
      </c>
      <c r="H77" s="11">
        <f t="shared" si="13"/>
        <v>737.57000700000003</v>
      </c>
      <c r="I77" s="11">
        <f t="shared" si="13"/>
        <v>751.98999000000003</v>
      </c>
      <c r="J77" s="11">
        <f t="shared" si="13"/>
        <v>834.01000999999997</v>
      </c>
      <c r="K77" s="11">
        <f t="shared" si="13"/>
        <v>821.35998500000005</v>
      </c>
      <c r="L77" s="11">
        <f t="shared" si="13"/>
        <v>921.54998799999998</v>
      </c>
      <c r="M77" s="11">
        <f t="shared" si="13"/>
        <v>850.46002199999998</v>
      </c>
      <c r="N77" s="11">
        <f t="shared" si="13"/>
        <v>797.05999799999995</v>
      </c>
      <c r="O77" s="11">
        <f t="shared" si="13"/>
        <v>874.73999000000003</v>
      </c>
      <c r="P77" s="11">
        <f t="shared" si="13"/>
        <v>958.84997599999997</v>
      </c>
      <c r="Q77" s="11">
        <f t="shared" si="13"/>
        <v>957.29998799999998</v>
      </c>
      <c r="R77" s="11">
        <f t="shared" si="13"/>
        <v>1107.030029</v>
      </c>
      <c r="S77" s="11">
        <f t="shared" si="13"/>
        <v>1074.0500489999999</v>
      </c>
      <c r="T77" s="11">
        <f t="shared" si="12"/>
        <v>1097.160034</v>
      </c>
      <c r="U77" s="12" cm="1">
        <f t="array" ref="U77">quota_mese*SUMPRODUCT(1/C77:T77)</f>
        <v>184.11765801099421</v>
      </c>
      <c r="V77" s="13">
        <f t="shared" si="19"/>
        <v>202006.53592334277</v>
      </c>
      <c r="W77" s="14">
        <f t="shared" si="15"/>
        <v>0.34671023948895185</v>
      </c>
      <c r="X77" s="13">
        <f t="shared" si="16"/>
        <v>246837.56548640577</v>
      </c>
      <c r="Y77" s="14">
        <f t="shared" si="17"/>
        <v>0.64558376990937183</v>
      </c>
      <c r="Z77" s="6" t="str">
        <f t="shared" si="18"/>
        <v>Il PAC NON conviene</v>
      </c>
    </row>
    <row r="78" spans="1:26" x14ac:dyDescent="0.25">
      <c r="A78" s="7">
        <v>35216</v>
      </c>
      <c r="B78" s="8">
        <v>692.39001499999995</v>
      </c>
      <c r="C78" s="11">
        <f t="shared" si="14"/>
        <v>692.39001499999995</v>
      </c>
      <c r="D78" s="11">
        <f t="shared" si="13"/>
        <v>677.29998799999998</v>
      </c>
      <c r="E78" s="11">
        <f t="shared" si="13"/>
        <v>636.01000999999997</v>
      </c>
      <c r="F78" s="11">
        <f t="shared" si="13"/>
        <v>663.57000700000003</v>
      </c>
      <c r="G78" s="11">
        <f t="shared" si="13"/>
        <v>737.57000700000003</v>
      </c>
      <c r="H78" s="11">
        <f t="shared" si="13"/>
        <v>751.98999000000003</v>
      </c>
      <c r="I78" s="11">
        <f t="shared" si="13"/>
        <v>834.01000999999997</v>
      </c>
      <c r="J78" s="11">
        <f t="shared" si="13"/>
        <v>821.35998500000005</v>
      </c>
      <c r="K78" s="11">
        <f t="shared" si="13"/>
        <v>921.54998799999998</v>
      </c>
      <c r="L78" s="11">
        <f t="shared" si="13"/>
        <v>850.46002199999998</v>
      </c>
      <c r="M78" s="11">
        <f t="shared" si="13"/>
        <v>797.05999799999995</v>
      </c>
      <c r="N78" s="11">
        <f t="shared" si="13"/>
        <v>874.73999000000003</v>
      </c>
      <c r="O78" s="11">
        <f t="shared" si="13"/>
        <v>958.84997599999997</v>
      </c>
      <c r="P78" s="11">
        <f t="shared" si="13"/>
        <v>957.29998799999998</v>
      </c>
      <c r="Q78" s="11">
        <f t="shared" si="13"/>
        <v>1107.030029</v>
      </c>
      <c r="R78" s="11">
        <f t="shared" si="13"/>
        <v>1074.0500489999999</v>
      </c>
      <c r="S78" s="11">
        <f t="shared" si="13"/>
        <v>1097.160034</v>
      </c>
      <c r="T78" s="11">
        <f t="shared" si="12"/>
        <v>1019.619995</v>
      </c>
      <c r="U78" s="12" cm="1">
        <f t="array" ref="U78">quota_mese*SUMPRODUCT(1/C78:T78)</f>
        <v>179.7918245393561</v>
      </c>
      <c r="V78" s="13">
        <f t="shared" si="19"/>
        <v>183319.33923785915</v>
      </c>
      <c r="W78" s="14">
        <f t="shared" si="15"/>
        <v>0.22212892825239439</v>
      </c>
      <c r="X78" s="13">
        <f t="shared" si="16"/>
        <v>220891.3992643294</v>
      </c>
      <c r="Y78" s="14">
        <f t="shared" si="17"/>
        <v>0.47260932842886261</v>
      </c>
      <c r="Z78" s="6" t="str">
        <f t="shared" si="18"/>
        <v>Il PAC NON conviene</v>
      </c>
    </row>
    <row r="79" spans="1:26" x14ac:dyDescent="0.25">
      <c r="A79" s="7">
        <v>35244</v>
      </c>
      <c r="B79" s="8">
        <v>677.29998799999998</v>
      </c>
      <c r="C79" s="11">
        <f t="shared" si="14"/>
        <v>677.29998799999998</v>
      </c>
      <c r="D79" s="11">
        <f t="shared" si="13"/>
        <v>636.01000999999997</v>
      </c>
      <c r="E79" s="11">
        <f t="shared" si="13"/>
        <v>663.57000700000003</v>
      </c>
      <c r="F79" s="11">
        <f t="shared" si="13"/>
        <v>737.57000700000003</v>
      </c>
      <c r="G79" s="11">
        <f t="shared" si="13"/>
        <v>751.98999000000003</v>
      </c>
      <c r="H79" s="11">
        <f t="shared" si="13"/>
        <v>834.01000999999997</v>
      </c>
      <c r="I79" s="11">
        <f t="shared" si="13"/>
        <v>821.35998500000005</v>
      </c>
      <c r="J79" s="11">
        <f t="shared" si="13"/>
        <v>921.54998799999998</v>
      </c>
      <c r="K79" s="11">
        <f t="shared" si="13"/>
        <v>850.46002199999998</v>
      </c>
      <c r="L79" s="11">
        <f t="shared" si="13"/>
        <v>797.05999799999995</v>
      </c>
      <c r="M79" s="11">
        <f t="shared" si="13"/>
        <v>874.73999000000003</v>
      </c>
      <c r="N79" s="11">
        <f t="shared" si="13"/>
        <v>958.84997599999997</v>
      </c>
      <c r="O79" s="11">
        <f t="shared" si="13"/>
        <v>957.29998799999998</v>
      </c>
      <c r="P79" s="11">
        <f t="shared" si="13"/>
        <v>1107.030029</v>
      </c>
      <c r="Q79" s="11">
        <f t="shared" si="13"/>
        <v>1074.0500489999999</v>
      </c>
      <c r="R79" s="11">
        <f t="shared" si="13"/>
        <v>1097.160034</v>
      </c>
      <c r="S79" s="11">
        <f t="shared" si="13"/>
        <v>1019.619995</v>
      </c>
      <c r="T79" s="11">
        <f t="shared" si="12"/>
        <v>1050.51001</v>
      </c>
      <c r="U79" s="12" cm="1">
        <f t="array" ref="U79">quota_mese*SUMPRODUCT(1/C79:T79)</f>
        <v>175.68887352007138</v>
      </c>
      <c r="V79" s="13">
        <f t="shared" si="19"/>
        <v>184562.92027845891</v>
      </c>
      <c r="W79" s="14">
        <f t="shared" si="15"/>
        <v>0.23041946852305939</v>
      </c>
      <c r="X79" s="13">
        <f t="shared" si="16"/>
        <v>232653.9263130771</v>
      </c>
      <c r="Y79" s="14">
        <f t="shared" si="17"/>
        <v>0.55102617542051391</v>
      </c>
      <c r="Z79" s="6" t="str">
        <f t="shared" si="18"/>
        <v>Il PAC NON conviene</v>
      </c>
    </row>
    <row r="80" spans="1:26" x14ac:dyDescent="0.25">
      <c r="A80" s="7">
        <v>35277</v>
      </c>
      <c r="B80" s="8">
        <v>636.01000999999997</v>
      </c>
      <c r="C80" s="11">
        <f t="shared" si="14"/>
        <v>636.01000999999997</v>
      </c>
      <c r="D80" s="11">
        <f t="shared" si="13"/>
        <v>663.57000700000003</v>
      </c>
      <c r="E80" s="11">
        <f t="shared" si="13"/>
        <v>737.57000700000003</v>
      </c>
      <c r="F80" s="11">
        <f t="shared" si="13"/>
        <v>751.98999000000003</v>
      </c>
      <c r="G80" s="11">
        <f t="shared" si="13"/>
        <v>834.01000999999997</v>
      </c>
      <c r="H80" s="11">
        <f t="shared" si="13"/>
        <v>821.35998500000005</v>
      </c>
      <c r="I80" s="11">
        <f t="shared" si="13"/>
        <v>921.54998799999998</v>
      </c>
      <c r="J80" s="11">
        <f t="shared" si="13"/>
        <v>850.46002199999998</v>
      </c>
      <c r="K80" s="11">
        <f t="shared" si="13"/>
        <v>797.05999799999995</v>
      </c>
      <c r="L80" s="11">
        <f t="shared" si="13"/>
        <v>874.73999000000003</v>
      </c>
      <c r="M80" s="11">
        <f t="shared" si="13"/>
        <v>958.84997599999997</v>
      </c>
      <c r="N80" s="11">
        <f t="shared" si="13"/>
        <v>957.29998799999998</v>
      </c>
      <c r="O80" s="11">
        <f t="shared" si="13"/>
        <v>1107.030029</v>
      </c>
      <c r="P80" s="11">
        <f t="shared" si="13"/>
        <v>1074.0500489999999</v>
      </c>
      <c r="Q80" s="11">
        <f t="shared" si="13"/>
        <v>1097.160034</v>
      </c>
      <c r="R80" s="11">
        <f t="shared" si="13"/>
        <v>1019.619995</v>
      </c>
      <c r="S80" s="11">
        <f t="shared" ref="S80:T95" si="20">R81</f>
        <v>1050.51001</v>
      </c>
      <c r="T80" s="11">
        <f t="shared" si="20"/>
        <v>990.830017</v>
      </c>
      <c r="U80" s="12" cm="1">
        <f t="array" ref="U80">quota_mese*SUMPRODUCT(1/C80:T80)</f>
        <v>171.79557527781799</v>
      </c>
      <c r="V80" s="13">
        <f t="shared" si="19"/>
        <v>170220.21277304518</v>
      </c>
      <c r="W80" s="14">
        <f t="shared" si="15"/>
        <v>0.13480141848696792</v>
      </c>
      <c r="X80" s="13">
        <f t="shared" si="16"/>
        <v>233682.64683444213</v>
      </c>
      <c r="Y80" s="14">
        <f t="shared" si="17"/>
        <v>0.55788431222961421</v>
      </c>
      <c r="Z80" s="6" t="str">
        <f t="shared" si="18"/>
        <v>Il PAC NON conviene</v>
      </c>
    </row>
    <row r="81" spans="1:26" x14ac:dyDescent="0.25">
      <c r="A81" s="7">
        <v>35307</v>
      </c>
      <c r="B81" s="8">
        <v>663.57000700000003</v>
      </c>
      <c r="C81" s="11">
        <f t="shared" si="14"/>
        <v>663.57000700000003</v>
      </c>
      <c r="D81" s="11">
        <f t="shared" ref="D81:S96" si="21">C82</f>
        <v>737.57000700000003</v>
      </c>
      <c r="E81" s="11">
        <f t="shared" si="21"/>
        <v>751.98999000000003</v>
      </c>
      <c r="F81" s="11">
        <f t="shared" si="21"/>
        <v>834.01000999999997</v>
      </c>
      <c r="G81" s="11">
        <f t="shared" si="21"/>
        <v>821.35998500000005</v>
      </c>
      <c r="H81" s="11">
        <f t="shared" si="21"/>
        <v>921.54998799999998</v>
      </c>
      <c r="I81" s="11">
        <f t="shared" si="21"/>
        <v>850.46002199999998</v>
      </c>
      <c r="J81" s="11">
        <f t="shared" si="21"/>
        <v>797.05999799999995</v>
      </c>
      <c r="K81" s="11">
        <f t="shared" si="21"/>
        <v>874.73999000000003</v>
      </c>
      <c r="L81" s="11">
        <f t="shared" si="21"/>
        <v>958.84997599999997</v>
      </c>
      <c r="M81" s="11">
        <f t="shared" si="21"/>
        <v>957.29998799999998</v>
      </c>
      <c r="N81" s="11">
        <f t="shared" si="21"/>
        <v>1107.030029</v>
      </c>
      <c r="O81" s="11">
        <f t="shared" si="21"/>
        <v>1074.0500489999999</v>
      </c>
      <c r="P81" s="11">
        <f t="shared" si="21"/>
        <v>1097.160034</v>
      </c>
      <c r="Q81" s="11">
        <f t="shared" si="21"/>
        <v>1019.619995</v>
      </c>
      <c r="R81" s="11">
        <f t="shared" si="21"/>
        <v>1050.51001</v>
      </c>
      <c r="S81" s="11">
        <f t="shared" si="21"/>
        <v>990.830017</v>
      </c>
      <c r="T81" s="11">
        <f t="shared" si="20"/>
        <v>1071.130005</v>
      </c>
      <c r="U81" s="12" cm="1">
        <f t="array" ref="U81">quota_mese*SUMPRODUCT(1/C81:T81)</f>
        <v>166.47300188442929</v>
      </c>
      <c r="V81" s="13">
        <f t="shared" si="19"/>
        <v>178314.22734083375</v>
      </c>
      <c r="W81" s="14">
        <f t="shared" si="15"/>
        <v>0.18876151560555843</v>
      </c>
      <c r="X81" s="13">
        <f t="shared" si="16"/>
        <v>242128.9374973212</v>
      </c>
      <c r="Y81" s="14">
        <f t="shared" si="17"/>
        <v>0.61419291664880804</v>
      </c>
      <c r="Z81" s="6" t="str">
        <f t="shared" si="18"/>
        <v>Il PAC NON conviene</v>
      </c>
    </row>
    <row r="82" spans="1:26" x14ac:dyDescent="0.25">
      <c r="A82" s="7">
        <v>35338</v>
      </c>
      <c r="B82" s="8">
        <v>737.57000700000003</v>
      </c>
      <c r="C82" s="11">
        <f t="shared" si="14"/>
        <v>737.57000700000003</v>
      </c>
      <c r="D82" s="11">
        <f t="shared" si="21"/>
        <v>751.98999000000003</v>
      </c>
      <c r="E82" s="11">
        <f t="shared" si="21"/>
        <v>834.01000999999997</v>
      </c>
      <c r="F82" s="11">
        <f t="shared" si="21"/>
        <v>821.35998500000005</v>
      </c>
      <c r="G82" s="11">
        <f t="shared" si="21"/>
        <v>921.54998799999998</v>
      </c>
      <c r="H82" s="11">
        <f t="shared" si="21"/>
        <v>850.46002199999998</v>
      </c>
      <c r="I82" s="11">
        <f t="shared" si="21"/>
        <v>797.05999799999995</v>
      </c>
      <c r="J82" s="11">
        <f t="shared" si="21"/>
        <v>874.73999000000003</v>
      </c>
      <c r="K82" s="11">
        <f t="shared" si="21"/>
        <v>958.84997599999997</v>
      </c>
      <c r="L82" s="11">
        <f t="shared" si="21"/>
        <v>957.29998799999998</v>
      </c>
      <c r="M82" s="11">
        <f t="shared" si="21"/>
        <v>1107.030029</v>
      </c>
      <c r="N82" s="11">
        <f t="shared" si="21"/>
        <v>1074.0500489999999</v>
      </c>
      <c r="O82" s="11">
        <f t="shared" si="21"/>
        <v>1097.160034</v>
      </c>
      <c r="P82" s="11">
        <f t="shared" si="21"/>
        <v>1019.619995</v>
      </c>
      <c r="Q82" s="11">
        <f t="shared" si="21"/>
        <v>1050.51001</v>
      </c>
      <c r="R82" s="11">
        <f t="shared" si="21"/>
        <v>990.830017</v>
      </c>
      <c r="S82" s="11">
        <f t="shared" si="21"/>
        <v>1071.130005</v>
      </c>
      <c r="T82" s="11">
        <f t="shared" si="20"/>
        <v>1194.130005</v>
      </c>
      <c r="U82" s="12" cm="1">
        <f t="array" ref="U82">quota_mese*SUMPRODUCT(1/C82:T82)</f>
        <v>160.89324986692705</v>
      </c>
      <c r="V82" s="13">
        <f t="shared" si="19"/>
        <v>192127.45726805984</v>
      </c>
      <c r="W82" s="14">
        <f t="shared" si="15"/>
        <v>0.2808497151203988</v>
      </c>
      <c r="X82" s="13">
        <f t="shared" si="16"/>
        <v>242850.84676714626</v>
      </c>
      <c r="Y82" s="14">
        <f t="shared" si="17"/>
        <v>0.61900564511430844</v>
      </c>
      <c r="Z82" s="6" t="str">
        <f t="shared" si="18"/>
        <v>Il PAC NON conviene</v>
      </c>
    </row>
    <row r="83" spans="1:26" x14ac:dyDescent="0.25">
      <c r="A83" s="7">
        <v>35369</v>
      </c>
      <c r="B83" s="8">
        <v>751.98999000000003</v>
      </c>
      <c r="C83" s="11">
        <f t="shared" si="14"/>
        <v>751.98999000000003</v>
      </c>
      <c r="D83" s="11">
        <f t="shared" si="21"/>
        <v>834.01000999999997</v>
      </c>
      <c r="E83" s="11">
        <f t="shared" si="21"/>
        <v>821.35998500000005</v>
      </c>
      <c r="F83" s="11">
        <f t="shared" si="21"/>
        <v>921.54998799999998</v>
      </c>
      <c r="G83" s="11">
        <f t="shared" si="21"/>
        <v>850.46002199999998</v>
      </c>
      <c r="H83" s="11">
        <f t="shared" si="21"/>
        <v>797.05999799999995</v>
      </c>
      <c r="I83" s="11">
        <f t="shared" si="21"/>
        <v>874.73999000000003</v>
      </c>
      <c r="J83" s="11">
        <f t="shared" si="21"/>
        <v>958.84997599999997</v>
      </c>
      <c r="K83" s="11">
        <f t="shared" si="21"/>
        <v>957.29998799999998</v>
      </c>
      <c r="L83" s="11">
        <f t="shared" si="21"/>
        <v>1107.030029</v>
      </c>
      <c r="M83" s="11">
        <f t="shared" si="21"/>
        <v>1074.0500489999999</v>
      </c>
      <c r="N83" s="11">
        <f t="shared" si="21"/>
        <v>1097.160034</v>
      </c>
      <c r="O83" s="11">
        <f t="shared" si="21"/>
        <v>1019.619995</v>
      </c>
      <c r="P83" s="11">
        <f t="shared" si="21"/>
        <v>1050.51001</v>
      </c>
      <c r="Q83" s="11">
        <f t="shared" si="21"/>
        <v>990.830017</v>
      </c>
      <c r="R83" s="11">
        <f t="shared" si="21"/>
        <v>1071.130005</v>
      </c>
      <c r="S83" s="11">
        <f t="shared" si="21"/>
        <v>1194.130005</v>
      </c>
      <c r="T83" s="11">
        <f t="shared" si="20"/>
        <v>1220.660034</v>
      </c>
      <c r="U83" s="12" cm="1">
        <f t="array" ref="U83">quota_mese*SUMPRODUCT(1/C83:T83)</f>
        <v>156.42179499038141</v>
      </c>
      <c r="V83" s="13">
        <f t="shared" si="19"/>
        <v>190937.8335913</v>
      </c>
      <c r="W83" s="14">
        <f t="shared" si="15"/>
        <v>0.27291889060866659</v>
      </c>
      <c r="X83" s="13">
        <f t="shared" si="16"/>
        <v>243485.96063093873</v>
      </c>
      <c r="Y83" s="14">
        <f t="shared" si="17"/>
        <v>0.6232397375395915</v>
      </c>
      <c r="Z83" s="6" t="str">
        <f t="shared" si="18"/>
        <v>Il PAC NON conviene</v>
      </c>
    </row>
    <row r="84" spans="1:26" x14ac:dyDescent="0.25">
      <c r="A84" s="7">
        <v>35398</v>
      </c>
      <c r="B84" s="8">
        <v>834.01000999999997</v>
      </c>
      <c r="C84" s="11">
        <f t="shared" si="14"/>
        <v>834.01000999999997</v>
      </c>
      <c r="D84" s="11">
        <f t="shared" si="21"/>
        <v>821.35998500000005</v>
      </c>
      <c r="E84" s="11">
        <f t="shared" si="21"/>
        <v>921.54998799999998</v>
      </c>
      <c r="F84" s="11">
        <f t="shared" si="21"/>
        <v>850.46002199999998</v>
      </c>
      <c r="G84" s="11">
        <f t="shared" si="21"/>
        <v>797.05999799999995</v>
      </c>
      <c r="H84" s="11">
        <f t="shared" si="21"/>
        <v>874.73999000000003</v>
      </c>
      <c r="I84" s="11">
        <f t="shared" si="21"/>
        <v>958.84997599999997</v>
      </c>
      <c r="J84" s="11">
        <f t="shared" si="21"/>
        <v>957.29998799999998</v>
      </c>
      <c r="K84" s="11">
        <f t="shared" si="21"/>
        <v>1107.030029</v>
      </c>
      <c r="L84" s="11">
        <f t="shared" si="21"/>
        <v>1074.0500489999999</v>
      </c>
      <c r="M84" s="11">
        <f t="shared" si="21"/>
        <v>1097.160034</v>
      </c>
      <c r="N84" s="11">
        <f t="shared" si="21"/>
        <v>1019.619995</v>
      </c>
      <c r="O84" s="11">
        <f t="shared" si="21"/>
        <v>1050.51001</v>
      </c>
      <c r="P84" s="11">
        <f t="shared" si="21"/>
        <v>990.830017</v>
      </c>
      <c r="Q84" s="11">
        <f t="shared" si="21"/>
        <v>1071.130005</v>
      </c>
      <c r="R84" s="11">
        <f t="shared" si="21"/>
        <v>1194.130005</v>
      </c>
      <c r="S84" s="11">
        <f t="shared" si="21"/>
        <v>1220.660034</v>
      </c>
      <c r="T84" s="11">
        <f t="shared" si="20"/>
        <v>1248.119995</v>
      </c>
      <c r="U84" s="12" cm="1">
        <f t="array" ref="U84">quota_mese*SUMPRODUCT(1/C84:T84)</f>
        <v>152.01679565909652</v>
      </c>
      <c r="V84" s="13">
        <f t="shared" si="19"/>
        <v>189735.20223794758</v>
      </c>
      <c r="W84" s="14">
        <f t="shared" si="15"/>
        <v>0.26490134825298384</v>
      </c>
      <c r="X84" s="13">
        <f t="shared" si="16"/>
        <v>224479.31919905855</v>
      </c>
      <c r="Y84" s="14">
        <f t="shared" si="17"/>
        <v>0.49652879466039024</v>
      </c>
      <c r="Z84" s="6" t="str">
        <f t="shared" si="18"/>
        <v>Il PAC NON conviene</v>
      </c>
    </row>
    <row r="85" spans="1:26" x14ac:dyDescent="0.25">
      <c r="A85" s="7">
        <v>35430</v>
      </c>
      <c r="B85" s="8">
        <v>821.35998500000005</v>
      </c>
      <c r="C85" s="11">
        <f t="shared" si="14"/>
        <v>821.35998500000005</v>
      </c>
      <c r="D85" s="11">
        <f t="shared" si="21"/>
        <v>921.54998799999998</v>
      </c>
      <c r="E85" s="11">
        <f t="shared" si="21"/>
        <v>850.46002199999998</v>
      </c>
      <c r="F85" s="11">
        <f t="shared" si="21"/>
        <v>797.05999799999995</v>
      </c>
      <c r="G85" s="11">
        <f t="shared" si="21"/>
        <v>874.73999000000003</v>
      </c>
      <c r="H85" s="11">
        <f t="shared" si="21"/>
        <v>958.84997599999997</v>
      </c>
      <c r="I85" s="11">
        <f t="shared" si="21"/>
        <v>957.29998799999998</v>
      </c>
      <c r="J85" s="11">
        <f t="shared" si="21"/>
        <v>1107.030029</v>
      </c>
      <c r="K85" s="11">
        <f t="shared" si="21"/>
        <v>1074.0500489999999</v>
      </c>
      <c r="L85" s="11">
        <f t="shared" si="21"/>
        <v>1097.160034</v>
      </c>
      <c r="M85" s="11">
        <f t="shared" si="21"/>
        <v>1019.619995</v>
      </c>
      <c r="N85" s="11">
        <f t="shared" si="21"/>
        <v>1050.51001</v>
      </c>
      <c r="O85" s="11">
        <f t="shared" si="21"/>
        <v>990.830017</v>
      </c>
      <c r="P85" s="11">
        <f t="shared" si="21"/>
        <v>1071.130005</v>
      </c>
      <c r="Q85" s="11">
        <f t="shared" si="21"/>
        <v>1194.130005</v>
      </c>
      <c r="R85" s="11">
        <f t="shared" si="21"/>
        <v>1220.660034</v>
      </c>
      <c r="S85" s="11">
        <f t="shared" si="21"/>
        <v>1248.119995</v>
      </c>
      <c r="T85" s="11">
        <f t="shared" si="20"/>
        <v>1192.0699460000001</v>
      </c>
      <c r="U85" s="12" cm="1">
        <f t="array" ref="U85">quota_mese*SUMPRODUCT(1/C85:T85)</f>
        <v>149.01555043740595</v>
      </c>
      <c r="V85" s="13">
        <f t="shared" si="19"/>
        <v>177636.95916307881</v>
      </c>
      <c r="W85" s="14">
        <f t="shared" si="15"/>
        <v>0.18424639442052526</v>
      </c>
      <c r="X85" s="13">
        <f t="shared" si="16"/>
        <v>217700.51520101749</v>
      </c>
      <c r="Y85" s="14">
        <f t="shared" si="17"/>
        <v>0.45133676800678324</v>
      </c>
      <c r="Z85" s="6" t="str">
        <f t="shared" si="18"/>
        <v>Il PAC NON conviene</v>
      </c>
    </row>
    <row r="86" spans="1:26" x14ac:dyDescent="0.25">
      <c r="A86" s="7">
        <v>35461</v>
      </c>
      <c r="B86" s="8">
        <v>921.54998799999998</v>
      </c>
      <c r="C86" s="11">
        <f t="shared" si="14"/>
        <v>921.54998799999998</v>
      </c>
      <c r="D86" s="11">
        <f t="shared" si="21"/>
        <v>850.46002199999998</v>
      </c>
      <c r="E86" s="11">
        <f t="shared" si="21"/>
        <v>797.05999799999995</v>
      </c>
      <c r="F86" s="11">
        <f t="shared" si="21"/>
        <v>874.73999000000003</v>
      </c>
      <c r="G86" s="11">
        <f t="shared" si="21"/>
        <v>958.84997599999997</v>
      </c>
      <c r="H86" s="11">
        <f t="shared" si="21"/>
        <v>957.29998799999998</v>
      </c>
      <c r="I86" s="11">
        <f t="shared" si="21"/>
        <v>1107.030029</v>
      </c>
      <c r="J86" s="11">
        <f t="shared" si="21"/>
        <v>1074.0500489999999</v>
      </c>
      <c r="K86" s="11">
        <f t="shared" si="21"/>
        <v>1097.160034</v>
      </c>
      <c r="L86" s="11">
        <f t="shared" si="21"/>
        <v>1019.619995</v>
      </c>
      <c r="M86" s="11">
        <f t="shared" si="21"/>
        <v>1050.51001</v>
      </c>
      <c r="N86" s="11">
        <f t="shared" si="21"/>
        <v>990.830017</v>
      </c>
      <c r="O86" s="11">
        <f t="shared" si="21"/>
        <v>1071.130005</v>
      </c>
      <c r="P86" s="11">
        <f t="shared" si="21"/>
        <v>1194.130005</v>
      </c>
      <c r="Q86" s="11">
        <f t="shared" si="21"/>
        <v>1220.660034</v>
      </c>
      <c r="R86" s="11">
        <f t="shared" si="21"/>
        <v>1248.119995</v>
      </c>
      <c r="S86" s="11">
        <f t="shared" si="21"/>
        <v>1192.0699460000001</v>
      </c>
      <c r="T86" s="11">
        <f t="shared" si="20"/>
        <v>1337.339966</v>
      </c>
      <c r="U86" s="12" cm="1">
        <f t="array" ref="U86">quota_mese*SUMPRODUCT(1/C86:T86)</f>
        <v>145.10105094126919</v>
      </c>
      <c r="V86" s="13">
        <f t="shared" si="19"/>
        <v>194049.43453236122</v>
      </c>
      <c r="W86" s="14">
        <f t="shared" si="15"/>
        <v>0.29366289688240821</v>
      </c>
      <c r="X86" s="13">
        <f t="shared" si="16"/>
        <v>217677.8227031999</v>
      </c>
      <c r="Y86" s="14">
        <f t="shared" si="17"/>
        <v>0.45118548468799924</v>
      </c>
      <c r="Z86" s="6" t="str">
        <f t="shared" si="18"/>
        <v>Il PAC NON conviene</v>
      </c>
    </row>
    <row r="87" spans="1:26" x14ac:dyDescent="0.25">
      <c r="A87" s="7">
        <v>35489</v>
      </c>
      <c r="B87" s="8">
        <v>850.46002199999998</v>
      </c>
      <c r="C87" s="11">
        <f t="shared" si="14"/>
        <v>850.46002199999998</v>
      </c>
      <c r="D87" s="11">
        <f t="shared" si="21"/>
        <v>797.05999799999995</v>
      </c>
      <c r="E87" s="11">
        <f t="shared" si="21"/>
        <v>874.73999000000003</v>
      </c>
      <c r="F87" s="11">
        <f t="shared" si="21"/>
        <v>958.84997599999997</v>
      </c>
      <c r="G87" s="11">
        <f t="shared" si="21"/>
        <v>957.29998799999998</v>
      </c>
      <c r="H87" s="11">
        <f t="shared" si="21"/>
        <v>1107.030029</v>
      </c>
      <c r="I87" s="11">
        <f t="shared" si="21"/>
        <v>1074.0500489999999</v>
      </c>
      <c r="J87" s="11">
        <f t="shared" si="21"/>
        <v>1097.160034</v>
      </c>
      <c r="K87" s="11">
        <f t="shared" si="21"/>
        <v>1019.619995</v>
      </c>
      <c r="L87" s="11">
        <f t="shared" si="21"/>
        <v>1050.51001</v>
      </c>
      <c r="M87" s="11">
        <f t="shared" si="21"/>
        <v>990.830017</v>
      </c>
      <c r="N87" s="11">
        <f t="shared" si="21"/>
        <v>1071.130005</v>
      </c>
      <c r="O87" s="11">
        <f t="shared" si="21"/>
        <v>1194.130005</v>
      </c>
      <c r="P87" s="11">
        <f t="shared" si="21"/>
        <v>1220.660034</v>
      </c>
      <c r="Q87" s="11">
        <f t="shared" si="21"/>
        <v>1248.119995</v>
      </c>
      <c r="R87" s="11">
        <f t="shared" si="21"/>
        <v>1192.0699460000001</v>
      </c>
      <c r="S87" s="11">
        <f t="shared" si="21"/>
        <v>1337.339966</v>
      </c>
      <c r="T87" s="11">
        <f t="shared" si="20"/>
        <v>1377.26001</v>
      </c>
      <c r="U87" s="12" cm="1">
        <f t="array" ref="U87">quota_mese*SUMPRODUCT(1/C87:T87)</f>
        <v>142.10897578359592</v>
      </c>
      <c r="V87" s="13">
        <f t="shared" si="19"/>
        <v>195721.00940880508</v>
      </c>
      <c r="W87" s="14">
        <f t="shared" si="15"/>
        <v>0.30480672939203379</v>
      </c>
      <c r="X87" s="13">
        <f t="shared" si="16"/>
        <v>242914.41826291985</v>
      </c>
      <c r="Y87" s="14">
        <f t="shared" si="17"/>
        <v>0.61942945508613234</v>
      </c>
      <c r="Z87" s="6" t="str">
        <f t="shared" si="18"/>
        <v>Il PAC NON conviene</v>
      </c>
    </row>
    <row r="88" spans="1:26" x14ac:dyDescent="0.25">
      <c r="A88" s="7">
        <v>35520</v>
      </c>
      <c r="B88" s="8">
        <v>797.05999799999995</v>
      </c>
      <c r="C88" s="11">
        <f t="shared" si="14"/>
        <v>797.05999799999995</v>
      </c>
      <c r="D88" s="11">
        <f t="shared" si="21"/>
        <v>874.73999000000003</v>
      </c>
      <c r="E88" s="11">
        <f t="shared" si="21"/>
        <v>958.84997599999997</v>
      </c>
      <c r="F88" s="11">
        <f t="shared" si="21"/>
        <v>957.29998799999998</v>
      </c>
      <c r="G88" s="11">
        <f t="shared" si="21"/>
        <v>1107.030029</v>
      </c>
      <c r="H88" s="11">
        <f t="shared" si="21"/>
        <v>1074.0500489999999</v>
      </c>
      <c r="I88" s="11">
        <f t="shared" si="21"/>
        <v>1097.160034</v>
      </c>
      <c r="J88" s="11">
        <f t="shared" si="21"/>
        <v>1019.619995</v>
      </c>
      <c r="K88" s="11">
        <f t="shared" si="21"/>
        <v>1050.51001</v>
      </c>
      <c r="L88" s="11">
        <f t="shared" si="21"/>
        <v>990.830017</v>
      </c>
      <c r="M88" s="11">
        <f t="shared" si="21"/>
        <v>1071.130005</v>
      </c>
      <c r="N88" s="11">
        <f t="shared" si="21"/>
        <v>1194.130005</v>
      </c>
      <c r="O88" s="11">
        <f t="shared" si="21"/>
        <v>1220.660034</v>
      </c>
      <c r="P88" s="11">
        <f t="shared" si="21"/>
        <v>1248.119995</v>
      </c>
      <c r="Q88" s="11">
        <f t="shared" si="21"/>
        <v>1192.0699460000001</v>
      </c>
      <c r="R88" s="11">
        <f t="shared" si="21"/>
        <v>1337.339966</v>
      </c>
      <c r="S88" s="11">
        <f t="shared" si="21"/>
        <v>1377.26001</v>
      </c>
      <c r="T88" s="11">
        <f t="shared" si="20"/>
        <v>1140.339966</v>
      </c>
      <c r="U88" s="12" cm="1">
        <f t="array" ref="U88">quota_mese*SUMPRODUCT(1/C88:T88)</f>
        <v>139.61811948075919</v>
      </c>
      <c r="V88" s="13">
        <f t="shared" si="19"/>
        <v>159212.12162167288</v>
      </c>
      <c r="W88" s="14">
        <f t="shared" si="15"/>
        <v>6.1414144144485761E-2</v>
      </c>
      <c r="X88" s="13">
        <f t="shared" si="16"/>
        <v>214602.40801094627</v>
      </c>
      <c r="Y88" s="14">
        <f t="shared" si="17"/>
        <v>0.43068272007297503</v>
      </c>
      <c r="Z88" s="6" t="str">
        <f t="shared" si="18"/>
        <v>Il PAC NON conviene</v>
      </c>
    </row>
    <row r="89" spans="1:26" x14ac:dyDescent="0.25">
      <c r="A89" s="7">
        <v>35550</v>
      </c>
      <c r="B89" s="8">
        <v>874.73999000000003</v>
      </c>
      <c r="C89" s="11">
        <f t="shared" si="14"/>
        <v>874.73999000000003</v>
      </c>
      <c r="D89" s="11">
        <f t="shared" si="21"/>
        <v>958.84997599999997</v>
      </c>
      <c r="E89" s="11">
        <f t="shared" si="21"/>
        <v>957.29998799999998</v>
      </c>
      <c r="F89" s="11">
        <f t="shared" si="21"/>
        <v>1107.030029</v>
      </c>
      <c r="G89" s="11">
        <f t="shared" si="21"/>
        <v>1074.0500489999999</v>
      </c>
      <c r="H89" s="11">
        <f t="shared" si="21"/>
        <v>1097.160034</v>
      </c>
      <c r="I89" s="11">
        <f t="shared" si="21"/>
        <v>1019.619995</v>
      </c>
      <c r="J89" s="11">
        <f t="shared" si="21"/>
        <v>1050.51001</v>
      </c>
      <c r="K89" s="11">
        <f t="shared" si="21"/>
        <v>990.830017</v>
      </c>
      <c r="L89" s="11">
        <f t="shared" si="21"/>
        <v>1071.130005</v>
      </c>
      <c r="M89" s="11">
        <f t="shared" si="21"/>
        <v>1194.130005</v>
      </c>
      <c r="N89" s="11">
        <f t="shared" si="21"/>
        <v>1220.660034</v>
      </c>
      <c r="O89" s="11">
        <f t="shared" si="21"/>
        <v>1248.119995</v>
      </c>
      <c r="P89" s="11">
        <f t="shared" si="21"/>
        <v>1192.0699460000001</v>
      </c>
      <c r="Q89" s="11">
        <f t="shared" si="21"/>
        <v>1337.339966</v>
      </c>
      <c r="R89" s="11">
        <f t="shared" si="21"/>
        <v>1377.26001</v>
      </c>
      <c r="S89" s="11">
        <f t="shared" si="21"/>
        <v>1140.339966</v>
      </c>
      <c r="T89" s="11">
        <f t="shared" si="20"/>
        <v>1345.4799800000001</v>
      </c>
      <c r="U89" s="12" cm="1">
        <f t="array" ref="U89">quota_mese*SUMPRODUCT(1/C89:T89)</f>
        <v>135.35660694533209</v>
      </c>
      <c r="V89" s="13">
        <f t="shared" si="19"/>
        <v>182119.6048056733</v>
      </c>
      <c r="W89" s="14">
        <f t="shared" si="15"/>
        <v>0.21413069870448864</v>
      </c>
      <c r="X89" s="13">
        <f t="shared" si="16"/>
        <v>230722.27096877096</v>
      </c>
      <c r="Y89" s="14">
        <f t="shared" si="17"/>
        <v>0.5381484731251398</v>
      </c>
      <c r="Z89" s="6" t="str">
        <f t="shared" si="18"/>
        <v>Il PAC NON conviene</v>
      </c>
    </row>
    <row r="90" spans="1:26" x14ac:dyDescent="0.25">
      <c r="A90" s="7">
        <v>35580</v>
      </c>
      <c r="B90" s="8">
        <v>958.84997599999997</v>
      </c>
      <c r="C90" s="11">
        <f t="shared" si="14"/>
        <v>958.84997599999997</v>
      </c>
      <c r="D90" s="11">
        <f t="shared" si="21"/>
        <v>957.29998799999998</v>
      </c>
      <c r="E90" s="11">
        <f t="shared" si="21"/>
        <v>1107.030029</v>
      </c>
      <c r="F90" s="11">
        <f t="shared" si="21"/>
        <v>1074.0500489999999</v>
      </c>
      <c r="G90" s="11">
        <f t="shared" si="21"/>
        <v>1097.160034</v>
      </c>
      <c r="H90" s="11">
        <f t="shared" si="21"/>
        <v>1019.619995</v>
      </c>
      <c r="I90" s="11">
        <f t="shared" si="21"/>
        <v>1050.51001</v>
      </c>
      <c r="J90" s="11">
        <f t="shared" si="21"/>
        <v>990.830017</v>
      </c>
      <c r="K90" s="11">
        <f t="shared" si="21"/>
        <v>1071.130005</v>
      </c>
      <c r="L90" s="11">
        <f t="shared" si="21"/>
        <v>1194.130005</v>
      </c>
      <c r="M90" s="11">
        <f t="shared" si="21"/>
        <v>1220.660034</v>
      </c>
      <c r="N90" s="11">
        <f t="shared" si="21"/>
        <v>1248.119995</v>
      </c>
      <c r="O90" s="11">
        <f t="shared" si="21"/>
        <v>1192.0699460000001</v>
      </c>
      <c r="P90" s="11">
        <f t="shared" si="21"/>
        <v>1337.339966</v>
      </c>
      <c r="Q90" s="11">
        <f t="shared" si="21"/>
        <v>1377.26001</v>
      </c>
      <c r="R90" s="11">
        <f t="shared" si="21"/>
        <v>1140.339966</v>
      </c>
      <c r="S90" s="11">
        <f t="shared" si="21"/>
        <v>1345.4799800000001</v>
      </c>
      <c r="T90" s="11">
        <f t="shared" si="20"/>
        <v>1400.5200199999999</v>
      </c>
      <c r="U90" s="12" cm="1">
        <f t="array" ref="U90">quota_mese*SUMPRODUCT(1/C90:T90)</f>
        <v>131.78013734343455</v>
      </c>
      <c r="V90" s="13">
        <f t="shared" si="19"/>
        <v>184560.72058782968</v>
      </c>
      <c r="W90" s="14">
        <f t="shared" si="15"/>
        <v>0.23040480391886464</v>
      </c>
      <c r="X90" s="13">
        <f t="shared" si="16"/>
        <v>219093.71461464165</v>
      </c>
      <c r="Y90" s="14">
        <f t="shared" si="17"/>
        <v>0.46062476409761088</v>
      </c>
      <c r="Z90" s="6" t="str">
        <f t="shared" si="18"/>
        <v>Il PAC NON conviene</v>
      </c>
    </row>
    <row r="91" spans="1:26" x14ac:dyDescent="0.25">
      <c r="A91" s="7">
        <v>35611</v>
      </c>
      <c r="B91" s="8">
        <v>957.29998799999998</v>
      </c>
      <c r="C91" s="11">
        <f t="shared" si="14"/>
        <v>957.29998799999998</v>
      </c>
      <c r="D91" s="11">
        <f t="shared" si="21"/>
        <v>1107.030029</v>
      </c>
      <c r="E91" s="11">
        <f t="shared" si="21"/>
        <v>1074.0500489999999</v>
      </c>
      <c r="F91" s="11">
        <f t="shared" si="21"/>
        <v>1097.160034</v>
      </c>
      <c r="G91" s="11">
        <f t="shared" si="21"/>
        <v>1019.619995</v>
      </c>
      <c r="H91" s="11">
        <f t="shared" si="21"/>
        <v>1050.51001</v>
      </c>
      <c r="I91" s="11">
        <f t="shared" si="21"/>
        <v>990.830017</v>
      </c>
      <c r="J91" s="11">
        <f t="shared" si="21"/>
        <v>1071.130005</v>
      </c>
      <c r="K91" s="11">
        <f t="shared" si="21"/>
        <v>1194.130005</v>
      </c>
      <c r="L91" s="11">
        <f t="shared" si="21"/>
        <v>1220.660034</v>
      </c>
      <c r="M91" s="11">
        <f t="shared" si="21"/>
        <v>1248.119995</v>
      </c>
      <c r="N91" s="11">
        <f t="shared" si="21"/>
        <v>1192.0699460000001</v>
      </c>
      <c r="O91" s="11">
        <f t="shared" si="21"/>
        <v>1337.339966</v>
      </c>
      <c r="P91" s="11">
        <f t="shared" si="21"/>
        <v>1377.26001</v>
      </c>
      <c r="Q91" s="11">
        <f t="shared" si="21"/>
        <v>1140.339966</v>
      </c>
      <c r="R91" s="11">
        <f t="shared" si="21"/>
        <v>1345.4799800000001</v>
      </c>
      <c r="S91" s="11">
        <f t="shared" si="21"/>
        <v>1400.5200199999999</v>
      </c>
      <c r="T91" s="11">
        <f t="shared" si="20"/>
        <v>1557.959961</v>
      </c>
      <c r="U91" s="12" cm="1">
        <f t="array" ref="U91">quota_mese*SUMPRODUCT(1/C91:T91)</f>
        <v>128.43804567509531</v>
      </c>
      <c r="V91" s="13">
        <f t="shared" si="19"/>
        <v>200101.33263088771</v>
      </c>
      <c r="W91" s="14">
        <f t="shared" si="15"/>
        <v>0.33400888420591812</v>
      </c>
      <c r="X91" s="13">
        <f t="shared" si="16"/>
        <v>244117.82834995713</v>
      </c>
      <c r="Y91" s="14">
        <f t="shared" si="17"/>
        <v>0.62745218899971422</v>
      </c>
      <c r="Z91" s="6" t="str">
        <f t="shared" si="18"/>
        <v>Il PAC NON conviene</v>
      </c>
    </row>
    <row r="92" spans="1:26" x14ac:dyDescent="0.25">
      <c r="A92" s="7">
        <v>35642</v>
      </c>
      <c r="B92" s="8">
        <v>1107.030029</v>
      </c>
      <c r="C92" s="11">
        <f t="shared" si="14"/>
        <v>1107.030029</v>
      </c>
      <c r="D92" s="11">
        <f t="shared" si="21"/>
        <v>1074.0500489999999</v>
      </c>
      <c r="E92" s="11">
        <f t="shared" si="21"/>
        <v>1097.160034</v>
      </c>
      <c r="F92" s="11">
        <f t="shared" si="21"/>
        <v>1019.619995</v>
      </c>
      <c r="G92" s="11">
        <f t="shared" si="21"/>
        <v>1050.51001</v>
      </c>
      <c r="H92" s="11">
        <f t="shared" si="21"/>
        <v>990.830017</v>
      </c>
      <c r="I92" s="11">
        <f t="shared" si="21"/>
        <v>1071.130005</v>
      </c>
      <c r="J92" s="11">
        <f t="shared" si="21"/>
        <v>1194.130005</v>
      </c>
      <c r="K92" s="11">
        <f t="shared" si="21"/>
        <v>1220.660034</v>
      </c>
      <c r="L92" s="11">
        <f t="shared" si="21"/>
        <v>1248.119995</v>
      </c>
      <c r="M92" s="11">
        <f t="shared" si="21"/>
        <v>1192.0699460000001</v>
      </c>
      <c r="N92" s="11">
        <f t="shared" si="21"/>
        <v>1337.339966</v>
      </c>
      <c r="O92" s="11">
        <f t="shared" si="21"/>
        <v>1377.26001</v>
      </c>
      <c r="P92" s="11">
        <f t="shared" si="21"/>
        <v>1140.339966</v>
      </c>
      <c r="Q92" s="11">
        <f t="shared" si="21"/>
        <v>1345.4799800000001</v>
      </c>
      <c r="R92" s="11">
        <f t="shared" si="21"/>
        <v>1400.5200199999999</v>
      </c>
      <c r="S92" s="11">
        <f t="shared" si="21"/>
        <v>1557.959961</v>
      </c>
      <c r="T92" s="11">
        <f t="shared" si="20"/>
        <v>1836.01001</v>
      </c>
      <c r="U92" s="12" cm="1">
        <f t="array" ref="U92">quota_mese*SUMPRODUCT(1/C92:T92)</f>
        <v>124.27183492176785</v>
      </c>
      <c r="V92" s="13">
        <f t="shared" si="19"/>
        <v>228164.33287743333</v>
      </c>
      <c r="W92" s="14">
        <f t="shared" si="15"/>
        <v>0.52109555251622219</v>
      </c>
      <c r="X92" s="13">
        <f t="shared" si="16"/>
        <v>248775.09578378382</v>
      </c>
      <c r="Y92" s="14">
        <f t="shared" si="17"/>
        <v>0.65850063855855878</v>
      </c>
      <c r="Z92" s="6" t="str">
        <f t="shared" si="18"/>
        <v>Il PAC NON conviene</v>
      </c>
    </row>
    <row r="93" spans="1:26" x14ac:dyDescent="0.25">
      <c r="A93" s="7">
        <v>35671</v>
      </c>
      <c r="B93" s="8">
        <v>1074.0500489999999</v>
      </c>
      <c r="C93" s="11">
        <f t="shared" si="14"/>
        <v>1074.0500489999999</v>
      </c>
      <c r="D93" s="11">
        <f t="shared" si="21"/>
        <v>1097.160034</v>
      </c>
      <c r="E93" s="11">
        <f t="shared" si="21"/>
        <v>1019.619995</v>
      </c>
      <c r="F93" s="11">
        <f t="shared" si="21"/>
        <v>1050.51001</v>
      </c>
      <c r="G93" s="11">
        <f t="shared" si="21"/>
        <v>990.830017</v>
      </c>
      <c r="H93" s="11">
        <f t="shared" si="21"/>
        <v>1071.130005</v>
      </c>
      <c r="I93" s="11">
        <f t="shared" si="21"/>
        <v>1194.130005</v>
      </c>
      <c r="J93" s="11">
        <f t="shared" si="21"/>
        <v>1220.660034</v>
      </c>
      <c r="K93" s="11">
        <f t="shared" si="21"/>
        <v>1248.119995</v>
      </c>
      <c r="L93" s="11">
        <f t="shared" si="21"/>
        <v>1192.0699460000001</v>
      </c>
      <c r="M93" s="11">
        <f t="shared" si="21"/>
        <v>1337.339966</v>
      </c>
      <c r="N93" s="11">
        <f t="shared" si="21"/>
        <v>1377.26001</v>
      </c>
      <c r="O93" s="11">
        <f t="shared" si="21"/>
        <v>1140.339966</v>
      </c>
      <c r="P93" s="11">
        <f t="shared" si="21"/>
        <v>1345.4799800000001</v>
      </c>
      <c r="Q93" s="11">
        <f t="shared" si="21"/>
        <v>1400.5200199999999</v>
      </c>
      <c r="R93" s="11">
        <f t="shared" si="21"/>
        <v>1557.959961</v>
      </c>
      <c r="S93" s="11">
        <f t="shared" si="21"/>
        <v>1836.01001</v>
      </c>
      <c r="T93" s="11">
        <f t="shared" si="20"/>
        <v>2127.1899410000001</v>
      </c>
      <c r="U93" s="12" cm="1">
        <f t="array" ref="U93">quota_mese*SUMPRODUCT(1/C93:T93)</f>
        <v>120.66171743845904</v>
      </c>
      <c r="V93" s="13">
        <f t="shared" si="19"/>
        <v>256670.39159887435</v>
      </c>
      <c r="W93" s="14">
        <f t="shared" si="15"/>
        <v>0.7111359439924958</v>
      </c>
      <c r="X93" s="13">
        <f t="shared" si="16"/>
        <v>297079.72309770831</v>
      </c>
      <c r="Y93" s="14">
        <f t="shared" si="17"/>
        <v>0.98053148731805528</v>
      </c>
      <c r="Z93" s="6" t="str">
        <f t="shared" si="18"/>
        <v>Il PAC NON conviene</v>
      </c>
    </row>
    <row r="94" spans="1:26" x14ac:dyDescent="0.25">
      <c r="A94" s="7">
        <v>35703</v>
      </c>
      <c r="B94" s="8">
        <v>1097.160034</v>
      </c>
      <c r="C94" s="11">
        <f t="shared" si="14"/>
        <v>1097.160034</v>
      </c>
      <c r="D94" s="11">
        <f t="shared" si="21"/>
        <v>1019.619995</v>
      </c>
      <c r="E94" s="11">
        <f t="shared" si="21"/>
        <v>1050.51001</v>
      </c>
      <c r="F94" s="11">
        <f t="shared" si="21"/>
        <v>990.830017</v>
      </c>
      <c r="G94" s="11">
        <f t="shared" si="21"/>
        <v>1071.130005</v>
      </c>
      <c r="H94" s="11">
        <f t="shared" si="21"/>
        <v>1194.130005</v>
      </c>
      <c r="I94" s="11">
        <f t="shared" si="21"/>
        <v>1220.660034</v>
      </c>
      <c r="J94" s="11">
        <f t="shared" si="21"/>
        <v>1248.119995</v>
      </c>
      <c r="K94" s="11">
        <f t="shared" si="21"/>
        <v>1192.0699460000001</v>
      </c>
      <c r="L94" s="11">
        <f t="shared" si="21"/>
        <v>1337.339966</v>
      </c>
      <c r="M94" s="11">
        <f t="shared" si="21"/>
        <v>1377.26001</v>
      </c>
      <c r="N94" s="11">
        <f t="shared" si="21"/>
        <v>1140.339966</v>
      </c>
      <c r="O94" s="11">
        <f t="shared" si="21"/>
        <v>1345.4799800000001</v>
      </c>
      <c r="P94" s="11">
        <f t="shared" si="21"/>
        <v>1400.5200199999999</v>
      </c>
      <c r="Q94" s="11">
        <f t="shared" si="21"/>
        <v>1557.959961</v>
      </c>
      <c r="R94" s="11">
        <f t="shared" si="21"/>
        <v>1836.01001</v>
      </c>
      <c r="S94" s="11">
        <f t="shared" si="21"/>
        <v>2127.1899410000001</v>
      </c>
      <c r="T94" s="11">
        <f t="shared" si="20"/>
        <v>1925.280029</v>
      </c>
      <c r="U94" s="12" cm="1">
        <f t="array" ref="U94">quota_mese*SUMPRODUCT(1/C94:T94)</f>
        <v>117.23129788078229</v>
      </c>
      <c r="V94" s="13">
        <f t="shared" si="19"/>
        <v>225703.07658362016</v>
      </c>
      <c r="W94" s="14">
        <f t="shared" si="15"/>
        <v>0.50468717722413436</v>
      </c>
      <c r="X94" s="13">
        <f t="shared" si="16"/>
        <v>263217.75803036586</v>
      </c>
      <c r="Y94" s="14">
        <f t="shared" si="17"/>
        <v>0.7547850535357723</v>
      </c>
      <c r="Z94" s="6" t="str">
        <f t="shared" si="18"/>
        <v>Il PAC NON conviene</v>
      </c>
    </row>
    <row r="95" spans="1:26" x14ac:dyDescent="0.25">
      <c r="A95" s="7">
        <v>35734</v>
      </c>
      <c r="B95" s="8">
        <v>1019.619995</v>
      </c>
      <c r="C95" s="11">
        <f t="shared" si="14"/>
        <v>1019.619995</v>
      </c>
      <c r="D95" s="11">
        <f t="shared" si="21"/>
        <v>1050.51001</v>
      </c>
      <c r="E95" s="11">
        <f t="shared" si="21"/>
        <v>990.830017</v>
      </c>
      <c r="F95" s="11">
        <f t="shared" si="21"/>
        <v>1071.130005</v>
      </c>
      <c r="G95" s="11">
        <f t="shared" si="21"/>
        <v>1194.130005</v>
      </c>
      <c r="H95" s="11">
        <f t="shared" si="21"/>
        <v>1220.660034</v>
      </c>
      <c r="I95" s="11">
        <f t="shared" si="21"/>
        <v>1248.119995</v>
      </c>
      <c r="J95" s="11">
        <f t="shared" si="21"/>
        <v>1192.0699460000001</v>
      </c>
      <c r="K95" s="11">
        <f t="shared" si="21"/>
        <v>1337.339966</v>
      </c>
      <c r="L95" s="11">
        <f t="shared" si="21"/>
        <v>1377.26001</v>
      </c>
      <c r="M95" s="11">
        <f t="shared" si="21"/>
        <v>1140.339966</v>
      </c>
      <c r="N95" s="11">
        <f t="shared" si="21"/>
        <v>1345.4799800000001</v>
      </c>
      <c r="O95" s="11">
        <f t="shared" si="21"/>
        <v>1400.5200199999999</v>
      </c>
      <c r="P95" s="11">
        <f t="shared" si="21"/>
        <v>1557.959961</v>
      </c>
      <c r="Q95" s="11">
        <f t="shared" si="21"/>
        <v>1836.01001</v>
      </c>
      <c r="R95" s="11">
        <f t="shared" si="21"/>
        <v>2127.1899410000001</v>
      </c>
      <c r="S95" s="11">
        <f t="shared" si="21"/>
        <v>1925.280029</v>
      </c>
      <c r="T95" s="11">
        <f t="shared" si="20"/>
        <v>2106.389893</v>
      </c>
      <c r="U95" s="12" cm="1">
        <f t="array" ref="U95">quota_mese*SUMPRODUCT(1/C95:T95)</f>
        <v>113.5921466524711</v>
      </c>
      <c r="V95" s="13">
        <f t="shared" si="19"/>
        <v>239269.34963293892</v>
      </c>
      <c r="W95" s="14">
        <f t="shared" si="15"/>
        <v>0.59512899755292614</v>
      </c>
      <c r="X95" s="13">
        <f t="shared" si="16"/>
        <v>309878.6660710788</v>
      </c>
      <c r="Y95" s="14">
        <f t="shared" si="17"/>
        <v>1.0658577738071919</v>
      </c>
      <c r="Z95" s="6" t="str">
        <f t="shared" si="18"/>
        <v>Il PAC NON conviene</v>
      </c>
    </row>
    <row r="96" spans="1:26" x14ac:dyDescent="0.25">
      <c r="A96" s="7">
        <v>35762</v>
      </c>
      <c r="B96" s="8">
        <v>1050.51001</v>
      </c>
      <c r="C96" s="11">
        <f t="shared" si="14"/>
        <v>1050.51001</v>
      </c>
      <c r="D96" s="11">
        <f t="shared" si="21"/>
        <v>990.830017</v>
      </c>
      <c r="E96" s="11">
        <f t="shared" si="21"/>
        <v>1071.130005</v>
      </c>
      <c r="F96" s="11">
        <f t="shared" si="21"/>
        <v>1194.130005</v>
      </c>
      <c r="G96" s="11">
        <f t="shared" si="21"/>
        <v>1220.660034</v>
      </c>
      <c r="H96" s="11">
        <f t="shared" si="21"/>
        <v>1248.119995</v>
      </c>
      <c r="I96" s="11">
        <f t="shared" si="21"/>
        <v>1192.0699460000001</v>
      </c>
      <c r="J96" s="11">
        <f t="shared" si="21"/>
        <v>1337.339966</v>
      </c>
      <c r="K96" s="11">
        <f t="shared" si="21"/>
        <v>1377.26001</v>
      </c>
      <c r="L96" s="11">
        <f t="shared" si="21"/>
        <v>1140.339966</v>
      </c>
      <c r="M96" s="11">
        <f t="shared" si="21"/>
        <v>1345.4799800000001</v>
      </c>
      <c r="N96" s="11">
        <f t="shared" si="21"/>
        <v>1400.5200199999999</v>
      </c>
      <c r="O96" s="11">
        <f t="shared" si="21"/>
        <v>1557.959961</v>
      </c>
      <c r="P96" s="11">
        <f t="shared" si="21"/>
        <v>1836.01001</v>
      </c>
      <c r="Q96" s="11">
        <f t="shared" si="21"/>
        <v>2127.1899410000001</v>
      </c>
      <c r="R96" s="11">
        <f t="shared" si="21"/>
        <v>1925.280029</v>
      </c>
      <c r="S96" s="11">
        <f t="shared" ref="S96:T111" si="22">R97</f>
        <v>2106.389893</v>
      </c>
      <c r="T96" s="11">
        <f t="shared" si="22"/>
        <v>2136.389893</v>
      </c>
      <c r="U96" s="12" cm="1">
        <f t="array" ref="U96">quota_mese*SUMPRODUCT(1/C96:T96)</f>
        <v>109.31982841578174</v>
      </c>
      <c r="V96" s="13">
        <f t="shared" si="19"/>
        <v>233549.77653197033</v>
      </c>
      <c r="W96" s="14">
        <f t="shared" si="15"/>
        <v>0.55699851021313562</v>
      </c>
      <c r="X96" s="13">
        <f t="shared" si="16"/>
        <v>305050.38590731757</v>
      </c>
      <c r="Y96" s="14">
        <f t="shared" si="17"/>
        <v>1.033669239382117</v>
      </c>
      <c r="Z96" s="6" t="str">
        <f t="shared" si="18"/>
        <v>Il PAC NON conviene</v>
      </c>
    </row>
    <row r="97" spans="1:26" x14ac:dyDescent="0.25">
      <c r="A97" s="7">
        <v>35795</v>
      </c>
      <c r="B97" s="8">
        <v>990.830017</v>
      </c>
      <c r="C97" s="11">
        <f t="shared" si="14"/>
        <v>990.830017</v>
      </c>
      <c r="D97" s="11">
        <f t="shared" ref="D97:S112" si="23">C98</f>
        <v>1071.130005</v>
      </c>
      <c r="E97" s="11">
        <f t="shared" si="23"/>
        <v>1194.130005</v>
      </c>
      <c r="F97" s="11">
        <f t="shared" si="23"/>
        <v>1220.660034</v>
      </c>
      <c r="G97" s="11">
        <f t="shared" si="23"/>
        <v>1248.119995</v>
      </c>
      <c r="H97" s="11">
        <f t="shared" si="23"/>
        <v>1192.0699460000001</v>
      </c>
      <c r="I97" s="11">
        <f t="shared" si="23"/>
        <v>1337.339966</v>
      </c>
      <c r="J97" s="11">
        <f t="shared" si="23"/>
        <v>1377.26001</v>
      </c>
      <c r="K97" s="11">
        <f t="shared" si="23"/>
        <v>1140.339966</v>
      </c>
      <c r="L97" s="11">
        <f t="shared" si="23"/>
        <v>1345.4799800000001</v>
      </c>
      <c r="M97" s="11">
        <f t="shared" si="23"/>
        <v>1400.5200199999999</v>
      </c>
      <c r="N97" s="11">
        <f t="shared" si="23"/>
        <v>1557.959961</v>
      </c>
      <c r="O97" s="11">
        <f t="shared" si="23"/>
        <v>1836.01001</v>
      </c>
      <c r="P97" s="11">
        <f t="shared" si="23"/>
        <v>2127.1899410000001</v>
      </c>
      <c r="Q97" s="11">
        <f t="shared" si="23"/>
        <v>1925.280029</v>
      </c>
      <c r="R97" s="11">
        <f t="shared" si="23"/>
        <v>2106.389893</v>
      </c>
      <c r="S97" s="11">
        <f t="shared" si="23"/>
        <v>2136.389893</v>
      </c>
      <c r="T97" s="11">
        <f t="shared" si="22"/>
        <v>2089.6999510000001</v>
      </c>
      <c r="U97" s="12" cm="1">
        <f t="array" ref="U97">quota_mese*SUMPRODUCT(1/C97:T97)</f>
        <v>105.37498689484849</v>
      </c>
      <c r="V97" s="13">
        <f t="shared" si="19"/>
        <v>220202.10495079053</v>
      </c>
      <c r="W97" s="14">
        <f t="shared" si="15"/>
        <v>0.46801403300527022</v>
      </c>
      <c r="X97" s="13">
        <f t="shared" si="16"/>
        <v>316355.97153088672</v>
      </c>
      <c r="Y97" s="14">
        <f t="shared" si="17"/>
        <v>1.1090398102059114</v>
      </c>
      <c r="Z97" s="6" t="str">
        <f t="shared" si="18"/>
        <v>Il PAC NON conviene</v>
      </c>
    </row>
    <row r="98" spans="1:26" x14ac:dyDescent="0.25">
      <c r="A98" s="7">
        <v>35825</v>
      </c>
      <c r="B98" s="8">
        <v>1071.130005</v>
      </c>
      <c r="C98" s="11">
        <f t="shared" si="14"/>
        <v>1071.130005</v>
      </c>
      <c r="D98" s="11">
        <f t="shared" si="23"/>
        <v>1194.130005</v>
      </c>
      <c r="E98" s="11">
        <f t="shared" si="23"/>
        <v>1220.660034</v>
      </c>
      <c r="F98" s="11">
        <f t="shared" si="23"/>
        <v>1248.119995</v>
      </c>
      <c r="G98" s="11">
        <f t="shared" si="23"/>
        <v>1192.0699460000001</v>
      </c>
      <c r="H98" s="11">
        <f t="shared" si="23"/>
        <v>1337.339966</v>
      </c>
      <c r="I98" s="11">
        <f t="shared" si="23"/>
        <v>1377.26001</v>
      </c>
      <c r="J98" s="11">
        <f t="shared" si="23"/>
        <v>1140.339966</v>
      </c>
      <c r="K98" s="11">
        <f t="shared" si="23"/>
        <v>1345.4799800000001</v>
      </c>
      <c r="L98" s="11">
        <f t="shared" si="23"/>
        <v>1400.5200199999999</v>
      </c>
      <c r="M98" s="11">
        <f t="shared" si="23"/>
        <v>1557.959961</v>
      </c>
      <c r="N98" s="11">
        <f t="shared" si="23"/>
        <v>1836.01001</v>
      </c>
      <c r="O98" s="11">
        <f t="shared" si="23"/>
        <v>2127.1899410000001</v>
      </c>
      <c r="P98" s="11">
        <f t="shared" si="23"/>
        <v>1925.280029</v>
      </c>
      <c r="Q98" s="11">
        <f t="shared" si="23"/>
        <v>2106.389893</v>
      </c>
      <c r="R98" s="11">
        <f t="shared" si="23"/>
        <v>2136.389893</v>
      </c>
      <c r="S98" s="11">
        <f t="shared" si="23"/>
        <v>2089.6999510000001</v>
      </c>
      <c r="T98" s="11">
        <f t="shared" si="22"/>
        <v>2296.7700199999999</v>
      </c>
      <c r="U98" s="12" cm="1">
        <f t="array" ref="U98">quota_mese*SUMPRODUCT(1/C98:T98)</f>
        <v>100.59281355969169</v>
      </c>
      <c r="V98" s="13">
        <f t="shared" si="19"/>
        <v>231038.55841134934</v>
      </c>
      <c r="W98" s="14">
        <f t="shared" si="15"/>
        <v>0.54025705607566232</v>
      </c>
      <c r="X98" s="13">
        <f t="shared" si="16"/>
        <v>321637.43092977774</v>
      </c>
      <c r="Y98" s="14">
        <f t="shared" si="17"/>
        <v>1.1442495395318515</v>
      </c>
      <c r="Z98" s="6" t="str">
        <f t="shared" si="18"/>
        <v>Il PAC NON conviene</v>
      </c>
    </row>
    <row r="99" spans="1:26" x14ac:dyDescent="0.25">
      <c r="A99" s="7">
        <v>35853</v>
      </c>
      <c r="B99" s="8">
        <v>1194.130005</v>
      </c>
      <c r="C99" s="11">
        <f t="shared" si="14"/>
        <v>1194.130005</v>
      </c>
      <c r="D99" s="11">
        <f t="shared" si="23"/>
        <v>1220.660034</v>
      </c>
      <c r="E99" s="11">
        <f t="shared" si="23"/>
        <v>1248.119995</v>
      </c>
      <c r="F99" s="11">
        <f t="shared" si="23"/>
        <v>1192.0699460000001</v>
      </c>
      <c r="G99" s="11">
        <f t="shared" si="23"/>
        <v>1337.339966</v>
      </c>
      <c r="H99" s="11">
        <f t="shared" si="23"/>
        <v>1377.26001</v>
      </c>
      <c r="I99" s="11">
        <f t="shared" si="23"/>
        <v>1140.339966</v>
      </c>
      <c r="J99" s="11">
        <f t="shared" si="23"/>
        <v>1345.4799800000001</v>
      </c>
      <c r="K99" s="11">
        <f t="shared" si="23"/>
        <v>1400.5200199999999</v>
      </c>
      <c r="L99" s="11">
        <f t="shared" si="23"/>
        <v>1557.959961</v>
      </c>
      <c r="M99" s="11">
        <f t="shared" si="23"/>
        <v>1836.01001</v>
      </c>
      <c r="N99" s="11">
        <f t="shared" si="23"/>
        <v>2127.1899410000001</v>
      </c>
      <c r="O99" s="11">
        <f t="shared" si="23"/>
        <v>1925.280029</v>
      </c>
      <c r="P99" s="11">
        <f t="shared" si="23"/>
        <v>2106.389893</v>
      </c>
      <c r="Q99" s="11">
        <f t="shared" si="23"/>
        <v>2136.389893</v>
      </c>
      <c r="R99" s="11">
        <f t="shared" si="23"/>
        <v>2089.6999510000001</v>
      </c>
      <c r="S99" s="11">
        <f t="shared" si="23"/>
        <v>2296.7700199999999</v>
      </c>
      <c r="T99" s="11">
        <f t="shared" si="22"/>
        <v>2270.929932</v>
      </c>
      <c r="U99" s="12" cm="1">
        <f t="array" ref="U99">quota_mese*SUMPRODUCT(1/C99:T99)</f>
        <v>96.482436478035964</v>
      </c>
      <c r="V99" s="13">
        <f t="shared" si="19"/>
        <v>219104.85291026052</v>
      </c>
      <c r="W99" s="14">
        <f t="shared" si="15"/>
        <v>0.46069901940173685</v>
      </c>
      <c r="X99" s="13">
        <f t="shared" si="16"/>
        <v>285261.64519247634</v>
      </c>
      <c r="Y99" s="14">
        <f t="shared" si="17"/>
        <v>0.90174430128317562</v>
      </c>
      <c r="Z99" s="6" t="str">
        <f t="shared" si="18"/>
        <v>Il PAC NON conviene</v>
      </c>
    </row>
    <row r="100" spans="1:26" x14ac:dyDescent="0.25">
      <c r="A100" s="7">
        <v>35885</v>
      </c>
      <c r="B100" s="8">
        <v>1220.660034</v>
      </c>
      <c r="C100" s="11">
        <f t="shared" si="14"/>
        <v>1220.660034</v>
      </c>
      <c r="D100" s="11">
        <f t="shared" si="23"/>
        <v>1248.119995</v>
      </c>
      <c r="E100" s="11">
        <f t="shared" si="23"/>
        <v>1192.0699460000001</v>
      </c>
      <c r="F100" s="11">
        <f t="shared" si="23"/>
        <v>1337.339966</v>
      </c>
      <c r="G100" s="11">
        <f t="shared" si="23"/>
        <v>1377.26001</v>
      </c>
      <c r="H100" s="11">
        <f t="shared" si="23"/>
        <v>1140.339966</v>
      </c>
      <c r="I100" s="11">
        <f t="shared" si="23"/>
        <v>1345.4799800000001</v>
      </c>
      <c r="J100" s="11">
        <f t="shared" si="23"/>
        <v>1400.5200199999999</v>
      </c>
      <c r="K100" s="11">
        <f t="shared" si="23"/>
        <v>1557.959961</v>
      </c>
      <c r="L100" s="11">
        <f t="shared" si="23"/>
        <v>1836.01001</v>
      </c>
      <c r="M100" s="11">
        <f t="shared" si="23"/>
        <v>2127.1899410000001</v>
      </c>
      <c r="N100" s="11">
        <f t="shared" si="23"/>
        <v>1925.280029</v>
      </c>
      <c r="O100" s="11">
        <f t="shared" si="23"/>
        <v>2106.389893</v>
      </c>
      <c r="P100" s="11">
        <f t="shared" si="23"/>
        <v>2136.389893</v>
      </c>
      <c r="Q100" s="11">
        <f t="shared" si="23"/>
        <v>2089.6999510000001</v>
      </c>
      <c r="R100" s="11">
        <f t="shared" si="23"/>
        <v>2296.7700199999999</v>
      </c>
      <c r="S100" s="11">
        <f t="shared" si="23"/>
        <v>2270.929932</v>
      </c>
      <c r="T100" s="11">
        <f t="shared" si="22"/>
        <v>2396.8701169999999</v>
      </c>
      <c r="U100" s="12" cm="1">
        <f t="array" ref="U100">quota_mese*SUMPRODUCT(1/C100:T100)</f>
        <v>92.980611491533594</v>
      </c>
      <c r="V100" s="13">
        <f t="shared" si="19"/>
        <v>222862.44914444367</v>
      </c>
      <c r="W100" s="14">
        <f t="shared" si="15"/>
        <v>0.48574966096295791</v>
      </c>
      <c r="X100" s="13">
        <f t="shared" si="16"/>
        <v>294537.79720455728</v>
      </c>
      <c r="Y100" s="14">
        <f t="shared" si="17"/>
        <v>0.96358531469704856</v>
      </c>
      <c r="Z100" s="6" t="str">
        <f t="shared" si="18"/>
        <v>Il PAC NON conviene</v>
      </c>
    </row>
    <row r="101" spans="1:26" x14ac:dyDescent="0.25">
      <c r="A101" s="7">
        <v>35915</v>
      </c>
      <c r="B101" s="8">
        <v>1248.119995</v>
      </c>
      <c r="C101" s="11">
        <f t="shared" si="14"/>
        <v>1248.119995</v>
      </c>
      <c r="D101" s="11">
        <f t="shared" si="23"/>
        <v>1192.0699460000001</v>
      </c>
      <c r="E101" s="11">
        <f t="shared" si="23"/>
        <v>1337.339966</v>
      </c>
      <c r="F101" s="11">
        <f t="shared" si="23"/>
        <v>1377.26001</v>
      </c>
      <c r="G101" s="11">
        <f t="shared" si="23"/>
        <v>1140.339966</v>
      </c>
      <c r="H101" s="11">
        <f t="shared" si="23"/>
        <v>1345.4799800000001</v>
      </c>
      <c r="I101" s="11">
        <f t="shared" si="23"/>
        <v>1400.5200199999999</v>
      </c>
      <c r="J101" s="11">
        <f t="shared" si="23"/>
        <v>1557.959961</v>
      </c>
      <c r="K101" s="11">
        <f t="shared" si="23"/>
        <v>1836.01001</v>
      </c>
      <c r="L101" s="11">
        <f t="shared" si="23"/>
        <v>2127.1899410000001</v>
      </c>
      <c r="M101" s="11">
        <f t="shared" si="23"/>
        <v>1925.280029</v>
      </c>
      <c r="N101" s="11">
        <f t="shared" si="23"/>
        <v>2106.389893</v>
      </c>
      <c r="O101" s="11">
        <f t="shared" si="23"/>
        <v>2136.389893</v>
      </c>
      <c r="P101" s="11">
        <f t="shared" si="23"/>
        <v>2089.6999510000001</v>
      </c>
      <c r="Q101" s="11">
        <f t="shared" si="23"/>
        <v>2296.7700199999999</v>
      </c>
      <c r="R101" s="11">
        <f t="shared" si="23"/>
        <v>2270.929932</v>
      </c>
      <c r="S101" s="11">
        <f t="shared" si="23"/>
        <v>2396.8701169999999</v>
      </c>
      <c r="T101" s="11">
        <f t="shared" si="22"/>
        <v>2407.8999020000001</v>
      </c>
      <c r="U101" s="12" cm="1">
        <f t="array" ref="U101">quota_mese*SUMPRODUCT(1/C101:T101)</f>
        <v>89.614534297286241</v>
      </c>
      <c r="V101" s="13">
        <f t="shared" si="19"/>
        <v>215782.82835221119</v>
      </c>
      <c r="W101" s="14">
        <f t="shared" si="15"/>
        <v>0.43855218901474124</v>
      </c>
      <c r="X101" s="13">
        <f t="shared" si="16"/>
        <v>289383.22176306456</v>
      </c>
      <c r="Y101" s="14">
        <f t="shared" si="17"/>
        <v>0.92922147842043046</v>
      </c>
      <c r="Z101" s="6" t="str">
        <f t="shared" si="18"/>
        <v>Il PAC NON conviene</v>
      </c>
    </row>
    <row r="102" spans="1:26" x14ac:dyDescent="0.25">
      <c r="A102" s="7">
        <v>35944</v>
      </c>
      <c r="B102" s="8">
        <v>1192.0699460000001</v>
      </c>
      <c r="C102" s="11">
        <f t="shared" si="14"/>
        <v>1192.0699460000001</v>
      </c>
      <c r="D102" s="11">
        <f t="shared" si="23"/>
        <v>1337.339966</v>
      </c>
      <c r="E102" s="11">
        <f t="shared" si="23"/>
        <v>1377.26001</v>
      </c>
      <c r="F102" s="11">
        <f t="shared" si="23"/>
        <v>1140.339966</v>
      </c>
      <c r="G102" s="11">
        <f t="shared" si="23"/>
        <v>1345.4799800000001</v>
      </c>
      <c r="H102" s="11">
        <f t="shared" si="23"/>
        <v>1400.5200199999999</v>
      </c>
      <c r="I102" s="11">
        <f t="shared" si="23"/>
        <v>1557.959961</v>
      </c>
      <c r="J102" s="11">
        <f t="shared" si="23"/>
        <v>1836.01001</v>
      </c>
      <c r="K102" s="11">
        <f t="shared" si="23"/>
        <v>2127.1899410000001</v>
      </c>
      <c r="L102" s="11">
        <f t="shared" si="23"/>
        <v>1925.280029</v>
      </c>
      <c r="M102" s="11">
        <f t="shared" si="23"/>
        <v>2106.389893</v>
      </c>
      <c r="N102" s="11">
        <f t="shared" si="23"/>
        <v>2136.389893</v>
      </c>
      <c r="O102" s="11">
        <f t="shared" si="23"/>
        <v>2089.6999510000001</v>
      </c>
      <c r="P102" s="11">
        <f t="shared" si="23"/>
        <v>2296.7700199999999</v>
      </c>
      <c r="Q102" s="11">
        <f t="shared" si="23"/>
        <v>2270.929932</v>
      </c>
      <c r="R102" s="11">
        <f t="shared" si="23"/>
        <v>2396.8701169999999</v>
      </c>
      <c r="S102" s="11">
        <f t="shared" si="23"/>
        <v>2407.8999020000001</v>
      </c>
      <c r="T102" s="11">
        <f t="shared" si="22"/>
        <v>2637.4399410000001</v>
      </c>
      <c r="U102" s="12" cm="1">
        <f t="array" ref="U102">quota_mese*SUMPRODUCT(1/C102:T102)</f>
        <v>86.097455444821719</v>
      </c>
      <c r="V102" s="13">
        <f t="shared" si="19"/>
        <v>227076.86780864073</v>
      </c>
      <c r="W102" s="14">
        <f t="shared" si="15"/>
        <v>0.51384578539093817</v>
      </c>
      <c r="X102" s="13">
        <f t="shared" si="16"/>
        <v>331873.13586546871</v>
      </c>
      <c r="Y102" s="14">
        <f t="shared" si="17"/>
        <v>1.2124875724364581</v>
      </c>
      <c r="Z102" s="6" t="str">
        <f t="shared" si="18"/>
        <v>Il PAC NON conviene</v>
      </c>
    </row>
    <row r="103" spans="1:26" x14ac:dyDescent="0.25">
      <c r="A103" s="7">
        <v>35976</v>
      </c>
      <c r="B103" s="8">
        <v>1337.339966</v>
      </c>
      <c r="C103" s="11">
        <f t="shared" si="14"/>
        <v>1337.339966</v>
      </c>
      <c r="D103" s="11">
        <f t="shared" si="23"/>
        <v>1377.26001</v>
      </c>
      <c r="E103" s="11">
        <f t="shared" si="23"/>
        <v>1140.339966</v>
      </c>
      <c r="F103" s="11">
        <f t="shared" si="23"/>
        <v>1345.4799800000001</v>
      </c>
      <c r="G103" s="11">
        <f t="shared" si="23"/>
        <v>1400.5200199999999</v>
      </c>
      <c r="H103" s="11">
        <f t="shared" si="23"/>
        <v>1557.959961</v>
      </c>
      <c r="I103" s="11">
        <f t="shared" si="23"/>
        <v>1836.01001</v>
      </c>
      <c r="J103" s="11">
        <f t="shared" si="23"/>
        <v>2127.1899410000001</v>
      </c>
      <c r="K103" s="11">
        <f t="shared" si="23"/>
        <v>1925.280029</v>
      </c>
      <c r="L103" s="11">
        <f t="shared" si="23"/>
        <v>2106.389893</v>
      </c>
      <c r="M103" s="11">
        <f t="shared" si="23"/>
        <v>2136.389893</v>
      </c>
      <c r="N103" s="11">
        <f t="shared" si="23"/>
        <v>2089.6999510000001</v>
      </c>
      <c r="O103" s="11">
        <f t="shared" si="23"/>
        <v>2296.7700199999999</v>
      </c>
      <c r="P103" s="11">
        <f t="shared" si="23"/>
        <v>2270.929932</v>
      </c>
      <c r="Q103" s="11">
        <f t="shared" si="23"/>
        <v>2396.8701169999999</v>
      </c>
      <c r="R103" s="11">
        <f t="shared" si="23"/>
        <v>2407.8999020000001</v>
      </c>
      <c r="S103" s="11">
        <f t="shared" si="23"/>
        <v>2637.4399410000001</v>
      </c>
      <c r="T103" s="11">
        <f t="shared" si="22"/>
        <v>2966.709961</v>
      </c>
      <c r="U103" s="12" cm="1">
        <f t="array" ref="U103">quota_mese*SUMPRODUCT(1/C103:T103)</f>
        <v>81.915761969624555</v>
      </c>
      <c r="V103" s="13">
        <f t="shared" si="19"/>
        <v>243020.30699819015</v>
      </c>
      <c r="W103" s="14">
        <f t="shared" si="15"/>
        <v>0.62013537998793433</v>
      </c>
      <c r="X103" s="13">
        <f t="shared" si="16"/>
        <v>332754.9504715841</v>
      </c>
      <c r="Y103" s="14">
        <f t="shared" si="17"/>
        <v>1.2183663364772275</v>
      </c>
      <c r="Z103" s="6" t="str">
        <f t="shared" si="18"/>
        <v>Il PAC NON conviene</v>
      </c>
    </row>
    <row r="104" spans="1:26" x14ac:dyDescent="0.25">
      <c r="A104" s="7">
        <v>36007</v>
      </c>
      <c r="B104" s="8">
        <v>1377.26001</v>
      </c>
      <c r="C104" s="11">
        <f t="shared" si="14"/>
        <v>1377.26001</v>
      </c>
      <c r="D104" s="11">
        <f t="shared" si="23"/>
        <v>1140.339966</v>
      </c>
      <c r="E104" s="11">
        <f t="shared" si="23"/>
        <v>1345.4799800000001</v>
      </c>
      <c r="F104" s="11">
        <f t="shared" si="23"/>
        <v>1400.5200199999999</v>
      </c>
      <c r="G104" s="11">
        <f t="shared" si="23"/>
        <v>1557.959961</v>
      </c>
      <c r="H104" s="11">
        <f t="shared" si="23"/>
        <v>1836.01001</v>
      </c>
      <c r="I104" s="11">
        <f t="shared" si="23"/>
        <v>2127.1899410000001</v>
      </c>
      <c r="J104" s="11">
        <f t="shared" si="23"/>
        <v>1925.280029</v>
      </c>
      <c r="K104" s="11">
        <f t="shared" si="23"/>
        <v>2106.389893</v>
      </c>
      <c r="L104" s="11">
        <f t="shared" si="23"/>
        <v>2136.389893</v>
      </c>
      <c r="M104" s="11">
        <f t="shared" si="23"/>
        <v>2089.6999510000001</v>
      </c>
      <c r="N104" s="11">
        <f t="shared" si="23"/>
        <v>2296.7700199999999</v>
      </c>
      <c r="O104" s="11">
        <f t="shared" si="23"/>
        <v>2270.929932</v>
      </c>
      <c r="P104" s="11">
        <f t="shared" si="23"/>
        <v>2396.8701169999999</v>
      </c>
      <c r="Q104" s="11">
        <f t="shared" si="23"/>
        <v>2407.8999020000001</v>
      </c>
      <c r="R104" s="11">
        <f t="shared" si="23"/>
        <v>2637.4399410000001</v>
      </c>
      <c r="S104" s="11">
        <f t="shared" si="23"/>
        <v>2966.709961</v>
      </c>
      <c r="T104" s="11">
        <f t="shared" si="22"/>
        <v>3707.830078</v>
      </c>
      <c r="U104" s="12" cm="1">
        <f t="array" ref="U104">quota_mese*SUMPRODUCT(1/C104:T104)</f>
        <v>77.931982809988682</v>
      </c>
      <c r="V104" s="13">
        <f t="shared" si="19"/>
        <v>288958.549901055</v>
      </c>
      <c r="W104" s="14">
        <f t="shared" si="15"/>
        <v>0.92639033267369997</v>
      </c>
      <c r="X104" s="13">
        <f t="shared" si="16"/>
        <v>403826.8066027707</v>
      </c>
      <c r="Y104" s="14">
        <f t="shared" si="17"/>
        <v>1.692178710685138</v>
      </c>
      <c r="Z104" s="6" t="str">
        <f t="shared" si="18"/>
        <v>Il PAC NON conviene</v>
      </c>
    </row>
    <row r="105" spans="1:26" x14ac:dyDescent="0.25">
      <c r="A105" s="7">
        <v>36038</v>
      </c>
      <c r="B105" s="8">
        <v>1140.339966</v>
      </c>
      <c r="C105" s="11">
        <f t="shared" si="14"/>
        <v>1140.339966</v>
      </c>
      <c r="D105" s="11">
        <f t="shared" si="23"/>
        <v>1345.4799800000001</v>
      </c>
      <c r="E105" s="11">
        <f t="shared" si="23"/>
        <v>1400.5200199999999</v>
      </c>
      <c r="F105" s="11">
        <f t="shared" si="23"/>
        <v>1557.959961</v>
      </c>
      <c r="G105" s="11">
        <f t="shared" si="23"/>
        <v>1836.01001</v>
      </c>
      <c r="H105" s="11">
        <f t="shared" si="23"/>
        <v>2127.1899410000001</v>
      </c>
      <c r="I105" s="11">
        <f t="shared" si="23"/>
        <v>1925.280029</v>
      </c>
      <c r="J105" s="11">
        <f t="shared" si="23"/>
        <v>2106.389893</v>
      </c>
      <c r="K105" s="11">
        <f t="shared" si="23"/>
        <v>2136.389893</v>
      </c>
      <c r="L105" s="11">
        <f t="shared" si="23"/>
        <v>2089.6999510000001</v>
      </c>
      <c r="M105" s="11">
        <f t="shared" si="23"/>
        <v>2296.7700199999999</v>
      </c>
      <c r="N105" s="11">
        <f t="shared" si="23"/>
        <v>2270.929932</v>
      </c>
      <c r="O105" s="11">
        <f t="shared" si="23"/>
        <v>2396.8701169999999</v>
      </c>
      <c r="P105" s="11">
        <f t="shared" si="23"/>
        <v>2407.8999020000001</v>
      </c>
      <c r="Q105" s="11">
        <f t="shared" si="23"/>
        <v>2637.4399410000001</v>
      </c>
      <c r="R105" s="11">
        <f t="shared" si="23"/>
        <v>2966.709961</v>
      </c>
      <c r="S105" s="11">
        <f t="shared" si="23"/>
        <v>3707.830078</v>
      </c>
      <c r="T105" s="11">
        <f t="shared" si="22"/>
        <v>3570.0500489999999</v>
      </c>
      <c r="U105" s="12" cm="1">
        <f t="array" ref="U105">quota_mese*SUMPRODUCT(1/C105:T105)</f>
        <v>74.215556195469986</v>
      </c>
      <c r="V105" s="13">
        <f t="shared" si="19"/>
        <v>264953.2500321999</v>
      </c>
      <c r="W105" s="14">
        <f t="shared" si="15"/>
        <v>0.76635500021466596</v>
      </c>
      <c r="X105" s="13">
        <f t="shared" si="16"/>
        <v>469603.3843559947</v>
      </c>
      <c r="Y105" s="14">
        <f t="shared" si="17"/>
        <v>2.1306892290399646</v>
      </c>
      <c r="Z105" s="6" t="str">
        <f t="shared" si="18"/>
        <v>Il PAC NON conviene</v>
      </c>
    </row>
    <row r="106" spans="1:26" x14ac:dyDescent="0.25">
      <c r="A106" s="7">
        <v>36068</v>
      </c>
      <c r="B106" s="8">
        <v>1345.4799800000001</v>
      </c>
      <c r="C106" s="11">
        <f t="shared" si="14"/>
        <v>1345.4799800000001</v>
      </c>
      <c r="D106" s="11">
        <f t="shared" si="23"/>
        <v>1400.5200199999999</v>
      </c>
      <c r="E106" s="11">
        <f t="shared" si="23"/>
        <v>1557.959961</v>
      </c>
      <c r="F106" s="11">
        <f t="shared" si="23"/>
        <v>1836.01001</v>
      </c>
      <c r="G106" s="11">
        <f t="shared" si="23"/>
        <v>2127.1899410000001</v>
      </c>
      <c r="H106" s="11">
        <f t="shared" si="23"/>
        <v>1925.280029</v>
      </c>
      <c r="I106" s="11">
        <f t="shared" si="23"/>
        <v>2106.389893</v>
      </c>
      <c r="J106" s="11">
        <f t="shared" si="23"/>
        <v>2136.389893</v>
      </c>
      <c r="K106" s="11">
        <f t="shared" si="23"/>
        <v>2089.6999510000001</v>
      </c>
      <c r="L106" s="11">
        <f t="shared" si="23"/>
        <v>2296.7700199999999</v>
      </c>
      <c r="M106" s="11">
        <f t="shared" si="23"/>
        <v>2270.929932</v>
      </c>
      <c r="N106" s="11">
        <f t="shared" si="23"/>
        <v>2396.8701169999999</v>
      </c>
      <c r="O106" s="11">
        <f t="shared" si="23"/>
        <v>2407.8999020000001</v>
      </c>
      <c r="P106" s="11">
        <f t="shared" si="23"/>
        <v>2637.4399410000001</v>
      </c>
      <c r="Q106" s="11">
        <f t="shared" si="23"/>
        <v>2966.709961</v>
      </c>
      <c r="R106" s="11">
        <f t="shared" si="23"/>
        <v>3707.830078</v>
      </c>
      <c r="S106" s="11">
        <f t="shared" si="23"/>
        <v>3570.0500489999999</v>
      </c>
      <c r="T106" s="11">
        <f t="shared" si="22"/>
        <v>4266.9399409999996</v>
      </c>
      <c r="U106" s="12" cm="1">
        <f t="array" ref="U106">quota_mese*SUMPRODUCT(1/C106:T106)</f>
        <v>68.860793878034386</v>
      </c>
      <c r="V106" s="13">
        <f t="shared" si="19"/>
        <v>293824.87176715321</v>
      </c>
      <c r="W106" s="14">
        <f t="shared" si="15"/>
        <v>0.95883247844768804</v>
      </c>
      <c r="X106" s="13">
        <f t="shared" si="16"/>
        <v>475697.14946631901</v>
      </c>
      <c r="Y106" s="14">
        <f t="shared" si="17"/>
        <v>2.17131432977546</v>
      </c>
      <c r="Z106" s="6" t="str">
        <f t="shared" si="18"/>
        <v>Il PAC NON conviene</v>
      </c>
    </row>
    <row r="107" spans="1:26" x14ac:dyDescent="0.25">
      <c r="A107" s="7">
        <v>36098</v>
      </c>
      <c r="B107" s="8">
        <v>1400.5200199999999</v>
      </c>
      <c r="C107" s="11">
        <f t="shared" si="14"/>
        <v>1400.5200199999999</v>
      </c>
      <c r="D107" s="11">
        <f t="shared" si="23"/>
        <v>1557.959961</v>
      </c>
      <c r="E107" s="11">
        <f t="shared" si="23"/>
        <v>1836.01001</v>
      </c>
      <c r="F107" s="11">
        <f t="shared" si="23"/>
        <v>2127.1899410000001</v>
      </c>
      <c r="G107" s="11">
        <f t="shared" si="23"/>
        <v>1925.280029</v>
      </c>
      <c r="H107" s="11">
        <f t="shared" si="23"/>
        <v>2106.389893</v>
      </c>
      <c r="I107" s="11">
        <f t="shared" si="23"/>
        <v>2136.389893</v>
      </c>
      <c r="J107" s="11">
        <f t="shared" si="23"/>
        <v>2089.6999510000001</v>
      </c>
      <c r="K107" s="11">
        <f t="shared" si="23"/>
        <v>2296.7700199999999</v>
      </c>
      <c r="L107" s="11">
        <f t="shared" si="23"/>
        <v>2270.929932</v>
      </c>
      <c r="M107" s="11">
        <f t="shared" si="23"/>
        <v>2396.8701169999999</v>
      </c>
      <c r="N107" s="11">
        <f t="shared" si="23"/>
        <v>2407.8999020000001</v>
      </c>
      <c r="O107" s="11">
        <f t="shared" si="23"/>
        <v>2637.4399410000001</v>
      </c>
      <c r="P107" s="11">
        <f t="shared" si="23"/>
        <v>2966.709961</v>
      </c>
      <c r="Q107" s="11">
        <f t="shared" si="23"/>
        <v>3707.830078</v>
      </c>
      <c r="R107" s="11">
        <f t="shared" si="23"/>
        <v>3570.0500489999999</v>
      </c>
      <c r="S107" s="11">
        <f t="shared" si="23"/>
        <v>4266.9399409999996</v>
      </c>
      <c r="T107" s="11">
        <f t="shared" si="22"/>
        <v>4397.8398440000001</v>
      </c>
      <c r="U107" s="12" cm="1">
        <f t="array" ref="U107">quota_mese*SUMPRODUCT(1/C107:T107)</f>
        <v>64.562086937915879</v>
      </c>
      <c r="V107" s="13">
        <f t="shared" si="19"/>
        <v>283933.7183473584</v>
      </c>
      <c r="W107" s="14">
        <f t="shared" si="15"/>
        <v>0.89289145564905592</v>
      </c>
      <c r="X107" s="13">
        <f t="shared" si="16"/>
        <v>471022.16832287767</v>
      </c>
      <c r="Y107" s="14">
        <f t="shared" si="17"/>
        <v>2.1401477888191844</v>
      </c>
      <c r="Z107" s="6" t="str">
        <f t="shared" si="18"/>
        <v>Il PAC NON conviene</v>
      </c>
    </row>
    <row r="108" spans="1:26" x14ac:dyDescent="0.25">
      <c r="A108" s="7">
        <v>36129</v>
      </c>
      <c r="B108" s="8">
        <v>1557.959961</v>
      </c>
      <c r="C108" s="11">
        <f t="shared" si="14"/>
        <v>1557.959961</v>
      </c>
      <c r="D108" s="11">
        <f t="shared" si="23"/>
        <v>1836.01001</v>
      </c>
      <c r="E108" s="11">
        <f t="shared" si="23"/>
        <v>2127.1899410000001</v>
      </c>
      <c r="F108" s="11">
        <f t="shared" si="23"/>
        <v>1925.280029</v>
      </c>
      <c r="G108" s="11">
        <f t="shared" si="23"/>
        <v>2106.389893</v>
      </c>
      <c r="H108" s="11">
        <f t="shared" si="23"/>
        <v>2136.389893</v>
      </c>
      <c r="I108" s="11">
        <f t="shared" si="23"/>
        <v>2089.6999510000001</v>
      </c>
      <c r="J108" s="11">
        <f t="shared" si="23"/>
        <v>2296.7700199999999</v>
      </c>
      <c r="K108" s="11">
        <f t="shared" si="23"/>
        <v>2270.929932</v>
      </c>
      <c r="L108" s="11">
        <f t="shared" si="23"/>
        <v>2396.8701169999999</v>
      </c>
      <c r="M108" s="11">
        <f t="shared" si="23"/>
        <v>2407.8999020000001</v>
      </c>
      <c r="N108" s="11">
        <f t="shared" si="23"/>
        <v>2637.4399410000001</v>
      </c>
      <c r="O108" s="11">
        <f t="shared" si="23"/>
        <v>2966.709961</v>
      </c>
      <c r="P108" s="11">
        <f t="shared" si="23"/>
        <v>3707.830078</v>
      </c>
      <c r="Q108" s="11">
        <f t="shared" si="23"/>
        <v>3570.0500489999999</v>
      </c>
      <c r="R108" s="11">
        <f t="shared" si="23"/>
        <v>4266.9399409999996</v>
      </c>
      <c r="S108" s="11">
        <f t="shared" si="23"/>
        <v>4397.8398440000001</v>
      </c>
      <c r="T108" s="11">
        <f t="shared" si="22"/>
        <v>3773.179932</v>
      </c>
      <c r="U108" s="12" cm="1">
        <f t="array" ref="U108">quota_mese*SUMPRODUCT(1/C108:T108)</f>
        <v>60.820486486709441</v>
      </c>
      <c r="V108" s="13">
        <f t="shared" si="19"/>
        <v>229486.63906612925</v>
      </c>
      <c r="W108" s="14">
        <f t="shared" si="15"/>
        <v>0.52991092710752841</v>
      </c>
      <c r="X108" s="13">
        <f t="shared" si="16"/>
        <v>363280.83132298163</v>
      </c>
      <c r="Y108" s="14">
        <f t="shared" si="17"/>
        <v>1.4218722088198774</v>
      </c>
      <c r="Z108" s="6" t="str">
        <f t="shared" si="18"/>
        <v>Il PAC NON conviene</v>
      </c>
    </row>
    <row r="109" spans="1:26" x14ac:dyDescent="0.25">
      <c r="A109" s="7">
        <v>36160</v>
      </c>
      <c r="B109" s="8">
        <v>1836.01001</v>
      </c>
      <c r="C109" s="11">
        <f t="shared" si="14"/>
        <v>1836.01001</v>
      </c>
      <c r="D109" s="11">
        <f t="shared" si="23"/>
        <v>2127.1899410000001</v>
      </c>
      <c r="E109" s="11">
        <f t="shared" si="23"/>
        <v>1925.280029</v>
      </c>
      <c r="F109" s="11">
        <f t="shared" si="23"/>
        <v>2106.389893</v>
      </c>
      <c r="G109" s="11">
        <f t="shared" si="23"/>
        <v>2136.389893</v>
      </c>
      <c r="H109" s="11">
        <f t="shared" si="23"/>
        <v>2089.6999510000001</v>
      </c>
      <c r="I109" s="11">
        <f t="shared" si="23"/>
        <v>2296.7700199999999</v>
      </c>
      <c r="J109" s="11">
        <f t="shared" si="23"/>
        <v>2270.929932</v>
      </c>
      <c r="K109" s="11">
        <f t="shared" si="23"/>
        <v>2396.8701169999999</v>
      </c>
      <c r="L109" s="11">
        <f t="shared" si="23"/>
        <v>2407.8999020000001</v>
      </c>
      <c r="M109" s="11">
        <f t="shared" si="23"/>
        <v>2637.4399410000001</v>
      </c>
      <c r="N109" s="11">
        <f t="shared" si="23"/>
        <v>2966.709961</v>
      </c>
      <c r="O109" s="11">
        <f t="shared" si="23"/>
        <v>3707.830078</v>
      </c>
      <c r="P109" s="11">
        <f t="shared" si="23"/>
        <v>3570.0500489999999</v>
      </c>
      <c r="Q109" s="11">
        <f t="shared" si="23"/>
        <v>4266.9399409999996</v>
      </c>
      <c r="R109" s="11">
        <f t="shared" si="23"/>
        <v>4397.8398440000001</v>
      </c>
      <c r="S109" s="11">
        <f t="shared" si="23"/>
        <v>3773.179932</v>
      </c>
      <c r="T109" s="11">
        <f t="shared" si="22"/>
        <v>3324.080078</v>
      </c>
      <c r="U109" s="12" cm="1">
        <f t="array" ref="U109">quota_mese*SUMPRODUCT(1/C109:T109)</f>
        <v>57.978570588451234</v>
      </c>
      <c r="V109" s="13">
        <f t="shared" si="19"/>
        <v>192725.41144398748</v>
      </c>
      <c r="W109" s="14">
        <f t="shared" si="15"/>
        <v>0.28483607629324981</v>
      </c>
      <c r="X109" s="13">
        <f t="shared" si="16"/>
        <v>271573.68913255545</v>
      </c>
      <c r="Y109" s="14">
        <f t="shared" si="17"/>
        <v>0.81049126088370294</v>
      </c>
      <c r="Z109" s="6" t="str">
        <f t="shared" si="18"/>
        <v>Il PAC NON conviene</v>
      </c>
    </row>
    <row r="110" spans="1:26" x14ac:dyDescent="0.25">
      <c r="A110" s="7">
        <v>36189</v>
      </c>
      <c r="B110" s="8">
        <v>2127.1899410000001</v>
      </c>
      <c r="C110" s="11">
        <f t="shared" si="14"/>
        <v>2127.1899410000001</v>
      </c>
      <c r="D110" s="11">
        <f t="shared" si="23"/>
        <v>1925.280029</v>
      </c>
      <c r="E110" s="11">
        <f t="shared" si="23"/>
        <v>2106.389893</v>
      </c>
      <c r="F110" s="11">
        <f t="shared" si="23"/>
        <v>2136.389893</v>
      </c>
      <c r="G110" s="11">
        <f t="shared" si="23"/>
        <v>2089.6999510000001</v>
      </c>
      <c r="H110" s="11">
        <f t="shared" si="23"/>
        <v>2296.7700199999999</v>
      </c>
      <c r="I110" s="11">
        <f t="shared" si="23"/>
        <v>2270.929932</v>
      </c>
      <c r="J110" s="11">
        <f t="shared" si="23"/>
        <v>2396.8701169999999</v>
      </c>
      <c r="K110" s="11">
        <f t="shared" si="23"/>
        <v>2407.8999020000001</v>
      </c>
      <c r="L110" s="11">
        <f t="shared" si="23"/>
        <v>2637.4399410000001</v>
      </c>
      <c r="M110" s="11">
        <f t="shared" si="23"/>
        <v>2966.709961</v>
      </c>
      <c r="N110" s="11">
        <f t="shared" si="23"/>
        <v>3707.830078</v>
      </c>
      <c r="O110" s="11">
        <f t="shared" si="23"/>
        <v>3570.0500489999999</v>
      </c>
      <c r="P110" s="11">
        <f t="shared" si="23"/>
        <v>4266.9399409999996</v>
      </c>
      <c r="Q110" s="11">
        <f t="shared" si="23"/>
        <v>4397.8398440000001</v>
      </c>
      <c r="R110" s="11">
        <f t="shared" si="23"/>
        <v>3773.179932</v>
      </c>
      <c r="S110" s="11">
        <f t="shared" si="23"/>
        <v>3324.080078</v>
      </c>
      <c r="T110" s="11">
        <f t="shared" si="22"/>
        <v>3763.790039</v>
      </c>
      <c r="U110" s="12" cm="1">
        <f t="array" ref="U110">quota_mese*SUMPRODUCT(1/C110:T110)</f>
        <v>55.653823044338971</v>
      </c>
      <c r="V110" s="13">
        <f t="shared" si="19"/>
        <v>209469.30480655166</v>
      </c>
      <c r="W110" s="14">
        <f t="shared" si="15"/>
        <v>0.3964620320436778</v>
      </c>
      <c r="X110" s="13">
        <f t="shared" si="16"/>
        <v>265405.78016488464</v>
      </c>
      <c r="Y110" s="14">
        <f t="shared" si="17"/>
        <v>0.76937186776589761</v>
      </c>
      <c r="Z110" s="6" t="str">
        <f t="shared" si="18"/>
        <v>Il PAC NON conviene</v>
      </c>
    </row>
    <row r="111" spans="1:26" x14ac:dyDescent="0.25">
      <c r="A111" s="7">
        <v>36217</v>
      </c>
      <c r="B111" s="8">
        <v>1925.280029</v>
      </c>
      <c r="C111" s="11">
        <f t="shared" si="14"/>
        <v>1925.280029</v>
      </c>
      <c r="D111" s="11">
        <f t="shared" si="23"/>
        <v>2106.389893</v>
      </c>
      <c r="E111" s="11">
        <f t="shared" si="23"/>
        <v>2136.389893</v>
      </c>
      <c r="F111" s="11">
        <f t="shared" si="23"/>
        <v>2089.6999510000001</v>
      </c>
      <c r="G111" s="11">
        <f t="shared" si="23"/>
        <v>2296.7700199999999</v>
      </c>
      <c r="H111" s="11">
        <f t="shared" si="23"/>
        <v>2270.929932</v>
      </c>
      <c r="I111" s="11">
        <f t="shared" si="23"/>
        <v>2396.8701169999999</v>
      </c>
      <c r="J111" s="11">
        <f t="shared" si="23"/>
        <v>2407.8999020000001</v>
      </c>
      <c r="K111" s="11">
        <f t="shared" si="23"/>
        <v>2637.4399410000001</v>
      </c>
      <c r="L111" s="11">
        <f t="shared" si="23"/>
        <v>2966.709961</v>
      </c>
      <c r="M111" s="11">
        <f t="shared" si="23"/>
        <v>3707.830078</v>
      </c>
      <c r="N111" s="11">
        <f t="shared" si="23"/>
        <v>3570.0500489999999</v>
      </c>
      <c r="O111" s="11">
        <f t="shared" si="23"/>
        <v>4266.9399409999996</v>
      </c>
      <c r="P111" s="11">
        <f t="shared" si="23"/>
        <v>4397.8398440000001</v>
      </c>
      <c r="Q111" s="11">
        <f t="shared" si="23"/>
        <v>3773.179932</v>
      </c>
      <c r="R111" s="11">
        <f t="shared" si="23"/>
        <v>3324.080078</v>
      </c>
      <c r="S111" s="11">
        <f t="shared" si="23"/>
        <v>3763.790039</v>
      </c>
      <c r="T111" s="11">
        <f t="shared" si="22"/>
        <v>3609.3500979999999</v>
      </c>
      <c r="U111" s="12" cm="1">
        <f t="array" ref="U111">quota_mese*SUMPRODUCT(1/C111:T111)</f>
        <v>54.045109907793837</v>
      </c>
      <c r="V111" s="13">
        <f t="shared" si="19"/>
        <v>195067.72274211646</v>
      </c>
      <c r="W111" s="14">
        <f t="shared" si="15"/>
        <v>0.30045148494744311</v>
      </c>
      <c r="X111" s="13">
        <f t="shared" si="16"/>
        <v>281207.15248950419</v>
      </c>
      <c r="Y111" s="14">
        <f t="shared" si="17"/>
        <v>0.87471434993002806</v>
      </c>
      <c r="Z111" s="6" t="str">
        <f t="shared" si="18"/>
        <v>Il PAC NON conviene</v>
      </c>
    </row>
    <row r="112" spans="1:26" x14ac:dyDescent="0.25">
      <c r="A112" s="7">
        <v>36250</v>
      </c>
      <c r="B112" s="8">
        <v>2106.389893</v>
      </c>
      <c r="C112" s="11">
        <f t="shared" si="14"/>
        <v>2106.389893</v>
      </c>
      <c r="D112" s="11">
        <f t="shared" si="23"/>
        <v>2136.389893</v>
      </c>
      <c r="E112" s="11">
        <f t="shared" si="23"/>
        <v>2089.6999510000001</v>
      </c>
      <c r="F112" s="11">
        <f t="shared" si="23"/>
        <v>2296.7700199999999</v>
      </c>
      <c r="G112" s="11">
        <f t="shared" si="23"/>
        <v>2270.929932</v>
      </c>
      <c r="H112" s="11">
        <f t="shared" si="23"/>
        <v>2396.8701169999999</v>
      </c>
      <c r="I112" s="11">
        <f t="shared" si="23"/>
        <v>2407.8999020000001</v>
      </c>
      <c r="J112" s="11">
        <f t="shared" si="23"/>
        <v>2637.4399410000001</v>
      </c>
      <c r="K112" s="11">
        <f t="shared" si="23"/>
        <v>2966.709961</v>
      </c>
      <c r="L112" s="11">
        <f t="shared" si="23"/>
        <v>3707.830078</v>
      </c>
      <c r="M112" s="11">
        <f t="shared" si="23"/>
        <v>3570.0500489999999</v>
      </c>
      <c r="N112" s="11">
        <f t="shared" si="23"/>
        <v>4266.9399409999996</v>
      </c>
      <c r="O112" s="11">
        <f t="shared" si="23"/>
        <v>4397.8398440000001</v>
      </c>
      <c r="P112" s="11">
        <f t="shared" si="23"/>
        <v>3773.179932</v>
      </c>
      <c r="Q112" s="11">
        <f t="shared" si="23"/>
        <v>3324.080078</v>
      </c>
      <c r="R112" s="11">
        <f t="shared" si="23"/>
        <v>3763.790039</v>
      </c>
      <c r="S112" s="11">
        <f t="shared" ref="S112:T127" si="24">R113</f>
        <v>3609.3500979999999</v>
      </c>
      <c r="T112" s="11">
        <f t="shared" si="24"/>
        <v>4077.5900879999999</v>
      </c>
      <c r="U112" s="12" cm="1">
        <f t="array" ref="U112">quota_mese*SUMPRODUCT(1/C112:T112)</f>
        <v>51.760426021921866</v>
      </c>
      <c r="V112" s="13">
        <f t="shared" si="19"/>
        <v>211057.80009764587</v>
      </c>
      <c r="W112" s="14">
        <f t="shared" si="15"/>
        <v>0.40705200065097258</v>
      </c>
      <c r="X112" s="13">
        <f t="shared" si="16"/>
        <v>290372.88644073455</v>
      </c>
      <c r="Y112" s="14">
        <f t="shared" si="17"/>
        <v>0.93581924293823038</v>
      </c>
      <c r="Z112" s="6" t="str">
        <f t="shared" si="18"/>
        <v>Il PAC NON conviene</v>
      </c>
    </row>
    <row r="113" spans="1:26" x14ac:dyDescent="0.25">
      <c r="A113" s="7">
        <v>36280</v>
      </c>
      <c r="B113" s="8">
        <v>2136.389893</v>
      </c>
      <c r="C113" s="11">
        <f t="shared" si="14"/>
        <v>2136.389893</v>
      </c>
      <c r="D113" s="11">
        <f t="shared" ref="D113:S128" si="25">C114</f>
        <v>2089.6999510000001</v>
      </c>
      <c r="E113" s="11">
        <f t="shared" si="25"/>
        <v>2296.7700199999999</v>
      </c>
      <c r="F113" s="11">
        <f t="shared" si="25"/>
        <v>2270.929932</v>
      </c>
      <c r="G113" s="11">
        <f t="shared" si="25"/>
        <v>2396.8701169999999</v>
      </c>
      <c r="H113" s="11">
        <f t="shared" si="25"/>
        <v>2407.8999020000001</v>
      </c>
      <c r="I113" s="11">
        <f t="shared" si="25"/>
        <v>2637.4399410000001</v>
      </c>
      <c r="J113" s="11">
        <f t="shared" si="25"/>
        <v>2966.709961</v>
      </c>
      <c r="K113" s="11">
        <f t="shared" si="25"/>
        <v>3707.830078</v>
      </c>
      <c r="L113" s="11">
        <f t="shared" si="25"/>
        <v>3570.0500489999999</v>
      </c>
      <c r="M113" s="11">
        <f t="shared" si="25"/>
        <v>4266.9399409999996</v>
      </c>
      <c r="N113" s="11">
        <f t="shared" si="25"/>
        <v>4397.8398440000001</v>
      </c>
      <c r="O113" s="11">
        <f t="shared" si="25"/>
        <v>3773.179932</v>
      </c>
      <c r="P113" s="11">
        <f t="shared" si="25"/>
        <v>3324.080078</v>
      </c>
      <c r="Q113" s="11">
        <f t="shared" si="25"/>
        <v>3763.790039</v>
      </c>
      <c r="R113" s="11">
        <f t="shared" si="25"/>
        <v>3609.3500979999999</v>
      </c>
      <c r="S113" s="11">
        <f t="shared" si="25"/>
        <v>4077.5900879999999</v>
      </c>
      <c r="T113" s="11">
        <f t="shared" si="24"/>
        <v>3570.610107</v>
      </c>
      <c r="U113" s="12" cm="1">
        <f t="array" ref="U113">quota_mese*SUMPRODUCT(1/C113:T113)</f>
        <v>50.138078238110573</v>
      </c>
      <c r="V113" s="13">
        <f t="shared" si="19"/>
        <v>179023.52890255436</v>
      </c>
      <c r="W113" s="14">
        <f t="shared" si="15"/>
        <v>0.19349019268369583</v>
      </c>
      <c r="X113" s="13">
        <f t="shared" si="16"/>
        <v>250699.33058796774</v>
      </c>
      <c r="Y113" s="14">
        <f t="shared" si="17"/>
        <v>0.67132887058645152</v>
      </c>
      <c r="Z113" s="6" t="str">
        <f t="shared" si="18"/>
        <v>Il PAC NON conviene</v>
      </c>
    </row>
    <row r="114" spans="1:26" x14ac:dyDescent="0.25">
      <c r="A114" s="7">
        <v>36308</v>
      </c>
      <c r="B114" s="8">
        <v>2089.6999510000001</v>
      </c>
      <c r="C114" s="11">
        <f t="shared" si="14"/>
        <v>2089.6999510000001</v>
      </c>
      <c r="D114" s="11">
        <f t="shared" si="25"/>
        <v>2296.7700199999999</v>
      </c>
      <c r="E114" s="11">
        <f t="shared" si="25"/>
        <v>2270.929932</v>
      </c>
      <c r="F114" s="11">
        <f t="shared" si="25"/>
        <v>2396.8701169999999</v>
      </c>
      <c r="G114" s="11">
        <f t="shared" si="25"/>
        <v>2407.8999020000001</v>
      </c>
      <c r="H114" s="11">
        <f t="shared" si="25"/>
        <v>2637.4399410000001</v>
      </c>
      <c r="I114" s="11">
        <f t="shared" si="25"/>
        <v>2966.709961</v>
      </c>
      <c r="J114" s="11">
        <f t="shared" si="25"/>
        <v>3707.830078</v>
      </c>
      <c r="K114" s="11">
        <f t="shared" si="25"/>
        <v>3570.0500489999999</v>
      </c>
      <c r="L114" s="11">
        <f t="shared" si="25"/>
        <v>4266.9399409999996</v>
      </c>
      <c r="M114" s="11">
        <f t="shared" si="25"/>
        <v>4397.8398440000001</v>
      </c>
      <c r="N114" s="11">
        <f t="shared" si="25"/>
        <v>3773.179932</v>
      </c>
      <c r="O114" s="11">
        <f t="shared" si="25"/>
        <v>3324.080078</v>
      </c>
      <c r="P114" s="11">
        <f t="shared" si="25"/>
        <v>3763.790039</v>
      </c>
      <c r="Q114" s="11">
        <f t="shared" si="25"/>
        <v>3609.3500979999999</v>
      </c>
      <c r="R114" s="11">
        <f t="shared" si="25"/>
        <v>4077.5900879999999</v>
      </c>
      <c r="S114" s="11">
        <f t="shared" si="25"/>
        <v>3570.610107</v>
      </c>
      <c r="T114" s="11">
        <f t="shared" si="24"/>
        <v>3282.3000489999999</v>
      </c>
      <c r="U114" s="12" cm="1">
        <f t="array" ref="U114">quota_mese*SUMPRODUCT(1/C114:T114)</f>
        <v>48.776287022055911</v>
      </c>
      <c r="V114" s="13">
        <f t="shared" si="19"/>
        <v>160098.40928253217</v>
      </c>
      <c r="W114" s="14">
        <f t="shared" si="15"/>
        <v>6.7322728550214483E-2</v>
      </c>
      <c r="X114" s="13">
        <f t="shared" si="16"/>
        <v>235605.59836085292</v>
      </c>
      <c r="Y114" s="14">
        <f t="shared" si="17"/>
        <v>0.57070398907235287</v>
      </c>
      <c r="Z114" s="6" t="str">
        <f t="shared" si="18"/>
        <v>Il PAC NON conviene</v>
      </c>
    </row>
    <row r="115" spans="1:26" x14ac:dyDescent="0.25">
      <c r="A115" s="7">
        <v>36341</v>
      </c>
      <c r="B115" s="8">
        <v>2296.7700199999999</v>
      </c>
      <c r="C115" s="11">
        <f t="shared" si="14"/>
        <v>2296.7700199999999</v>
      </c>
      <c r="D115" s="11">
        <f t="shared" si="25"/>
        <v>2270.929932</v>
      </c>
      <c r="E115" s="11">
        <f t="shared" si="25"/>
        <v>2396.8701169999999</v>
      </c>
      <c r="F115" s="11">
        <f t="shared" si="25"/>
        <v>2407.8999020000001</v>
      </c>
      <c r="G115" s="11">
        <f t="shared" si="25"/>
        <v>2637.4399410000001</v>
      </c>
      <c r="H115" s="11">
        <f t="shared" si="25"/>
        <v>2966.709961</v>
      </c>
      <c r="I115" s="11">
        <f t="shared" si="25"/>
        <v>3707.830078</v>
      </c>
      <c r="J115" s="11">
        <f t="shared" si="25"/>
        <v>3570.0500489999999</v>
      </c>
      <c r="K115" s="11">
        <f t="shared" si="25"/>
        <v>4266.9399409999996</v>
      </c>
      <c r="L115" s="11">
        <f t="shared" si="25"/>
        <v>4397.8398440000001</v>
      </c>
      <c r="M115" s="11">
        <f t="shared" si="25"/>
        <v>3773.179932</v>
      </c>
      <c r="N115" s="11">
        <f t="shared" si="25"/>
        <v>3324.080078</v>
      </c>
      <c r="O115" s="11">
        <f t="shared" si="25"/>
        <v>3763.790039</v>
      </c>
      <c r="P115" s="11">
        <f t="shared" si="25"/>
        <v>3609.3500979999999</v>
      </c>
      <c r="Q115" s="11">
        <f t="shared" si="25"/>
        <v>4077.5900879999999</v>
      </c>
      <c r="R115" s="11">
        <f t="shared" si="25"/>
        <v>3570.610107</v>
      </c>
      <c r="S115" s="11">
        <f t="shared" si="25"/>
        <v>3282.3000489999999</v>
      </c>
      <c r="T115" s="11">
        <f t="shared" si="24"/>
        <v>2506.540039</v>
      </c>
      <c r="U115" s="12" cm="1">
        <f t="array" ref="U115">quota_mese*SUMPRODUCT(1/C115:T115)</f>
        <v>48.113109719423178</v>
      </c>
      <c r="V115" s="13">
        <f t="shared" si="19"/>
        <v>120597.43591253425</v>
      </c>
      <c r="W115" s="14">
        <f t="shared" si="15"/>
        <v>-0.1960170939164384</v>
      </c>
      <c r="X115" s="13">
        <f t="shared" si="16"/>
        <v>163699.89270845673</v>
      </c>
      <c r="Y115" s="14">
        <f t="shared" si="17"/>
        <v>9.1332618056378267E-2</v>
      </c>
      <c r="Z115" s="6" t="str">
        <f t="shared" si="18"/>
        <v>Il PAC NON conviene</v>
      </c>
    </row>
    <row r="116" spans="1:26" x14ac:dyDescent="0.25">
      <c r="A116" s="7">
        <v>36371</v>
      </c>
      <c r="B116" s="8">
        <v>2270.929932</v>
      </c>
      <c r="C116" s="11">
        <f t="shared" si="14"/>
        <v>2270.929932</v>
      </c>
      <c r="D116" s="11">
        <f t="shared" si="25"/>
        <v>2396.8701169999999</v>
      </c>
      <c r="E116" s="11">
        <f t="shared" si="25"/>
        <v>2407.8999020000001</v>
      </c>
      <c r="F116" s="11">
        <f t="shared" si="25"/>
        <v>2637.4399410000001</v>
      </c>
      <c r="G116" s="11">
        <f t="shared" si="25"/>
        <v>2966.709961</v>
      </c>
      <c r="H116" s="11">
        <f t="shared" si="25"/>
        <v>3707.830078</v>
      </c>
      <c r="I116" s="11">
        <f t="shared" si="25"/>
        <v>3570.0500489999999</v>
      </c>
      <c r="J116" s="11">
        <f t="shared" si="25"/>
        <v>4266.9399409999996</v>
      </c>
      <c r="K116" s="11">
        <f t="shared" si="25"/>
        <v>4397.8398440000001</v>
      </c>
      <c r="L116" s="11">
        <f t="shared" si="25"/>
        <v>3773.179932</v>
      </c>
      <c r="M116" s="11">
        <f t="shared" si="25"/>
        <v>3324.080078</v>
      </c>
      <c r="N116" s="11">
        <f t="shared" si="25"/>
        <v>3763.790039</v>
      </c>
      <c r="O116" s="11">
        <f t="shared" si="25"/>
        <v>3609.3500979999999</v>
      </c>
      <c r="P116" s="11">
        <f t="shared" si="25"/>
        <v>4077.5900879999999</v>
      </c>
      <c r="Q116" s="11">
        <f t="shared" si="25"/>
        <v>3570.610107</v>
      </c>
      <c r="R116" s="11">
        <f t="shared" si="25"/>
        <v>3282.3000489999999</v>
      </c>
      <c r="S116" s="11">
        <f t="shared" si="25"/>
        <v>2506.540039</v>
      </c>
      <c r="T116" s="11">
        <f t="shared" si="24"/>
        <v>2341.6999510000001</v>
      </c>
      <c r="U116" s="12" cm="1">
        <f t="array" ref="U116">quota_mese*SUMPRODUCT(1/C116:T116)</f>
        <v>48.043494251260704</v>
      </c>
      <c r="V116" s="13">
        <f t="shared" si="19"/>
        <v>112503.44813404598</v>
      </c>
      <c r="W116" s="14">
        <f t="shared" si="15"/>
        <v>-0.2499770124396935</v>
      </c>
      <c r="X116" s="13">
        <f t="shared" si="16"/>
        <v>154674.51800269811</v>
      </c>
      <c r="Y116" s="14">
        <f t="shared" si="17"/>
        <v>3.1163453351320758E-2</v>
      </c>
      <c r="Z116" s="6" t="str">
        <f t="shared" si="18"/>
        <v>Il PAC NON conviene</v>
      </c>
    </row>
    <row r="117" spans="1:26" x14ac:dyDescent="0.25">
      <c r="A117" s="7">
        <v>36403</v>
      </c>
      <c r="B117" s="8">
        <v>2396.8701169999999</v>
      </c>
      <c r="C117" s="11">
        <f t="shared" si="14"/>
        <v>2396.8701169999999</v>
      </c>
      <c r="D117" s="11">
        <f t="shared" si="25"/>
        <v>2407.8999020000001</v>
      </c>
      <c r="E117" s="11">
        <f t="shared" si="25"/>
        <v>2637.4399410000001</v>
      </c>
      <c r="F117" s="11">
        <f t="shared" si="25"/>
        <v>2966.709961</v>
      </c>
      <c r="G117" s="11">
        <f t="shared" si="25"/>
        <v>3707.830078</v>
      </c>
      <c r="H117" s="11">
        <f t="shared" si="25"/>
        <v>3570.0500489999999</v>
      </c>
      <c r="I117" s="11">
        <f t="shared" si="25"/>
        <v>4266.9399409999996</v>
      </c>
      <c r="J117" s="11">
        <f t="shared" si="25"/>
        <v>4397.8398440000001</v>
      </c>
      <c r="K117" s="11">
        <f t="shared" si="25"/>
        <v>3773.179932</v>
      </c>
      <c r="L117" s="11">
        <f t="shared" si="25"/>
        <v>3324.080078</v>
      </c>
      <c r="M117" s="11">
        <f t="shared" si="25"/>
        <v>3763.790039</v>
      </c>
      <c r="N117" s="11">
        <f t="shared" si="25"/>
        <v>3609.3500979999999</v>
      </c>
      <c r="O117" s="11">
        <f t="shared" si="25"/>
        <v>4077.5900879999999</v>
      </c>
      <c r="P117" s="11">
        <f t="shared" si="25"/>
        <v>3570.610107</v>
      </c>
      <c r="Q117" s="11">
        <f t="shared" si="25"/>
        <v>3282.3000489999999</v>
      </c>
      <c r="R117" s="11">
        <f t="shared" si="25"/>
        <v>2506.540039</v>
      </c>
      <c r="S117" s="11">
        <f t="shared" si="25"/>
        <v>2341.6999510000001</v>
      </c>
      <c r="T117" s="11">
        <f t="shared" si="24"/>
        <v>2593</v>
      </c>
      <c r="U117" s="12" cm="1">
        <f t="array" ref="U117">quota_mese*SUMPRODUCT(1/C117:T117)</f>
        <v>47.587706271500835</v>
      </c>
      <c r="V117" s="13">
        <f t="shared" si="19"/>
        <v>123394.92236200167</v>
      </c>
      <c r="W117" s="14">
        <f t="shared" si="15"/>
        <v>-0.17736718425332221</v>
      </c>
      <c r="X117" s="13">
        <f t="shared" si="16"/>
        <v>162274.12459329353</v>
      </c>
      <c r="Y117" s="14">
        <f t="shared" si="17"/>
        <v>8.1827497288623485E-2</v>
      </c>
      <c r="Z117" s="6" t="str">
        <f t="shared" si="18"/>
        <v>Il PAC NON conviene</v>
      </c>
    </row>
    <row r="118" spans="1:26" x14ac:dyDescent="0.25">
      <c r="A118" s="7">
        <v>36433</v>
      </c>
      <c r="B118" s="8">
        <v>2407.8999020000001</v>
      </c>
      <c r="C118" s="11">
        <f t="shared" si="14"/>
        <v>2407.8999020000001</v>
      </c>
      <c r="D118" s="11">
        <f t="shared" si="25"/>
        <v>2637.4399410000001</v>
      </c>
      <c r="E118" s="11">
        <f t="shared" si="25"/>
        <v>2966.709961</v>
      </c>
      <c r="F118" s="11">
        <f t="shared" si="25"/>
        <v>3707.830078</v>
      </c>
      <c r="G118" s="11">
        <f t="shared" si="25"/>
        <v>3570.0500489999999</v>
      </c>
      <c r="H118" s="11">
        <f t="shared" si="25"/>
        <v>4266.9399409999996</v>
      </c>
      <c r="I118" s="11">
        <f t="shared" si="25"/>
        <v>4397.8398440000001</v>
      </c>
      <c r="J118" s="11">
        <f t="shared" si="25"/>
        <v>3773.179932</v>
      </c>
      <c r="K118" s="11">
        <f t="shared" si="25"/>
        <v>3324.080078</v>
      </c>
      <c r="L118" s="11">
        <f t="shared" si="25"/>
        <v>3763.790039</v>
      </c>
      <c r="M118" s="11">
        <f t="shared" si="25"/>
        <v>3609.3500979999999</v>
      </c>
      <c r="N118" s="11">
        <f t="shared" si="25"/>
        <v>4077.5900879999999</v>
      </c>
      <c r="O118" s="11">
        <f t="shared" si="25"/>
        <v>3570.610107</v>
      </c>
      <c r="P118" s="11">
        <f t="shared" si="25"/>
        <v>3282.3000489999999</v>
      </c>
      <c r="Q118" s="11">
        <f t="shared" si="25"/>
        <v>2506.540039</v>
      </c>
      <c r="R118" s="11">
        <f t="shared" si="25"/>
        <v>2341.6999510000001</v>
      </c>
      <c r="S118" s="11">
        <f t="shared" si="25"/>
        <v>2593</v>
      </c>
      <c r="T118" s="11">
        <f t="shared" si="24"/>
        <v>1908.3199460000001</v>
      </c>
      <c r="U118" s="12" cm="1">
        <f t="array" ref="U118">quota_mese*SUMPRODUCT(1/C118:T118)</f>
        <v>48.47779281040166</v>
      </c>
      <c r="V118" s="13">
        <f t="shared" si="19"/>
        <v>92511.138958144889</v>
      </c>
      <c r="W118" s="14">
        <f t="shared" si="15"/>
        <v>-0.38325907361236744</v>
      </c>
      <c r="X118" s="13">
        <f t="shared" si="16"/>
        <v>118878.69244989903</v>
      </c>
      <c r="Y118" s="14">
        <f t="shared" si="17"/>
        <v>-0.20747538366733986</v>
      </c>
      <c r="Z118" s="6" t="str">
        <f t="shared" si="18"/>
        <v>Il PAC NON conviene</v>
      </c>
    </row>
    <row r="119" spans="1:26" x14ac:dyDescent="0.25">
      <c r="A119" s="7">
        <v>36462</v>
      </c>
      <c r="B119" s="8">
        <v>2637.4399410000001</v>
      </c>
      <c r="C119" s="11">
        <f t="shared" si="14"/>
        <v>2637.4399410000001</v>
      </c>
      <c r="D119" s="11">
        <f t="shared" si="25"/>
        <v>2966.709961</v>
      </c>
      <c r="E119" s="11">
        <f t="shared" si="25"/>
        <v>3707.830078</v>
      </c>
      <c r="F119" s="11">
        <f t="shared" si="25"/>
        <v>3570.0500489999999</v>
      </c>
      <c r="G119" s="11">
        <f t="shared" si="25"/>
        <v>4266.9399409999996</v>
      </c>
      <c r="H119" s="11">
        <f t="shared" si="25"/>
        <v>4397.8398440000001</v>
      </c>
      <c r="I119" s="11">
        <f t="shared" si="25"/>
        <v>3773.179932</v>
      </c>
      <c r="J119" s="11">
        <f t="shared" si="25"/>
        <v>3324.080078</v>
      </c>
      <c r="K119" s="11">
        <f t="shared" si="25"/>
        <v>3763.790039</v>
      </c>
      <c r="L119" s="11">
        <f t="shared" si="25"/>
        <v>3609.3500979999999</v>
      </c>
      <c r="M119" s="11">
        <f t="shared" si="25"/>
        <v>4077.5900879999999</v>
      </c>
      <c r="N119" s="11">
        <f t="shared" si="25"/>
        <v>3570.610107</v>
      </c>
      <c r="O119" s="11">
        <f t="shared" si="25"/>
        <v>3282.3000489999999</v>
      </c>
      <c r="P119" s="11">
        <f t="shared" si="25"/>
        <v>2506.540039</v>
      </c>
      <c r="Q119" s="11">
        <f t="shared" si="25"/>
        <v>2341.6999510000001</v>
      </c>
      <c r="R119" s="11">
        <f t="shared" si="25"/>
        <v>2593</v>
      </c>
      <c r="S119" s="11">
        <f t="shared" si="25"/>
        <v>1908.3199460000001</v>
      </c>
      <c r="T119" s="11">
        <f t="shared" si="24"/>
        <v>1573.25</v>
      </c>
      <c r="U119" s="12" cm="1">
        <f t="array" ref="U119">quota_mese*SUMPRODUCT(1/C119:T119)</f>
        <v>50.313853072281439</v>
      </c>
      <c r="V119" s="13">
        <f t="shared" si="19"/>
        <v>79156.269345966779</v>
      </c>
      <c r="W119" s="14">
        <f t="shared" si="15"/>
        <v>-0.47229153769355481</v>
      </c>
      <c r="X119" s="13">
        <f t="shared" si="16"/>
        <v>89475.971123165757</v>
      </c>
      <c r="Y119" s="14">
        <f t="shared" si="17"/>
        <v>-0.40349352584556164</v>
      </c>
      <c r="Z119" s="6" t="str">
        <f t="shared" si="18"/>
        <v>Il PAC NON conviene</v>
      </c>
    </row>
    <row r="120" spans="1:26" x14ac:dyDescent="0.25">
      <c r="A120" s="7">
        <v>36494</v>
      </c>
      <c r="B120" s="8">
        <v>2966.709961</v>
      </c>
      <c r="C120" s="11">
        <f t="shared" si="14"/>
        <v>2966.709961</v>
      </c>
      <c r="D120" s="11">
        <f t="shared" si="25"/>
        <v>3707.830078</v>
      </c>
      <c r="E120" s="11">
        <f t="shared" si="25"/>
        <v>3570.0500489999999</v>
      </c>
      <c r="F120" s="11">
        <f t="shared" si="25"/>
        <v>4266.9399409999996</v>
      </c>
      <c r="G120" s="11">
        <f t="shared" si="25"/>
        <v>4397.8398440000001</v>
      </c>
      <c r="H120" s="11">
        <f t="shared" si="25"/>
        <v>3773.179932</v>
      </c>
      <c r="I120" s="11">
        <f t="shared" si="25"/>
        <v>3324.080078</v>
      </c>
      <c r="J120" s="11">
        <f t="shared" si="25"/>
        <v>3763.790039</v>
      </c>
      <c r="K120" s="11">
        <f t="shared" si="25"/>
        <v>3609.3500979999999</v>
      </c>
      <c r="L120" s="11">
        <f t="shared" si="25"/>
        <v>4077.5900879999999</v>
      </c>
      <c r="M120" s="11">
        <f t="shared" si="25"/>
        <v>3570.610107</v>
      </c>
      <c r="N120" s="11">
        <f t="shared" si="25"/>
        <v>3282.3000489999999</v>
      </c>
      <c r="O120" s="11">
        <f t="shared" si="25"/>
        <v>2506.540039</v>
      </c>
      <c r="P120" s="11">
        <f t="shared" si="25"/>
        <v>2341.6999510000001</v>
      </c>
      <c r="Q120" s="11">
        <f t="shared" si="25"/>
        <v>2593</v>
      </c>
      <c r="R120" s="11">
        <f t="shared" si="25"/>
        <v>1908.3199460000001</v>
      </c>
      <c r="S120" s="11">
        <f t="shared" si="25"/>
        <v>1573.25</v>
      </c>
      <c r="T120" s="11">
        <f t="shared" si="24"/>
        <v>1855.150024</v>
      </c>
      <c r="U120" s="12" cm="1">
        <f t="array" ref="U120">quota_mese*SUMPRODUCT(1/C120:T120)</f>
        <v>51.646223152179431</v>
      </c>
      <c r="V120" s="13">
        <f t="shared" si="19"/>
        <v>95811.492120275027</v>
      </c>
      <c r="W120" s="14">
        <f t="shared" si="15"/>
        <v>-0.36125671919816649</v>
      </c>
      <c r="X120" s="13">
        <f t="shared" si="16"/>
        <v>93798.351459406447</v>
      </c>
      <c r="Y120" s="14">
        <f t="shared" si="17"/>
        <v>-0.37467765693729038</v>
      </c>
      <c r="Z120" s="6" t="str">
        <f t="shared" si="18"/>
        <v>In Linea</v>
      </c>
    </row>
    <row r="121" spans="1:26" x14ac:dyDescent="0.25">
      <c r="A121" s="7">
        <v>36525</v>
      </c>
      <c r="B121" s="8">
        <v>3707.830078</v>
      </c>
      <c r="C121" s="11">
        <f t="shared" si="14"/>
        <v>3707.830078</v>
      </c>
      <c r="D121" s="11">
        <f t="shared" si="25"/>
        <v>3570.0500489999999</v>
      </c>
      <c r="E121" s="11">
        <f t="shared" si="25"/>
        <v>4266.9399409999996</v>
      </c>
      <c r="F121" s="11">
        <f t="shared" si="25"/>
        <v>4397.8398440000001</v>
      </c>
      <c r="G121" s="11">
        <f t="shared" si="25"/>
        <v>3773.179932</v>
      </c>
      <c r="H121" s="11">
        <f t="shared" si="25"/>
        <v>3324.080078</v>
      </c>
      <c r="I121" s="11">
        <f t="shared" si="25"/>
        <v>3763.790039</v>
      </c>
      <c r="J121" s="11">
        <f t="shared" si="25"/>
        <v>3609.3500979999999</v>
      </c>
      <c r="K121" s="11">
        <f t="shared" si="25"/>
        <v>4077.5900879999999</v>
      </c>
      <c r="L121" s="11">
        <f t="shared" si="25"/>
        <v>3570.610107</v>
      </c>
      <c r="M121" s="11">
        <f t="shared" si="25"/>
        <v>3282.3000489999999</v>
      </c>
      <c r="N121" s="11">
        <f t="shared" si="25"/>
        <v>2506.540039</v>
      </c>
      <c r="O121" s="11">
        <f t="shared" si="25"/>
        <v>2341.6999510000001</v>
      </c>
      <c r="P121" s="11">
        <f t="shared" si="25"/>
        <v>2593</v>
      </c>
      <c r="Q121" s="11">
        <f t="shared" si="25"/>
        <v>1908.3199460000001</v>
      </c>
      <c r="R121" s="11">
        <f t="shared" si="25"/>
        <v>1573.25</v>
      </c>
      <c r="S121" s="11">
        <f t="shared" si="25"/>
        <v>1855.150024</v>
      </c>
      <c r="T121" s="11">
        <f t="shared" si="24"/>
        <v>1799.8900149999999</v>
      </c>
      <c r="U121" s="12" cm="1">
        <f t="array" ref="U121">quota_mese*SUMPRODUCT(1/C121:T121)</f>
        <v>53.46718791092816</v>
      </c>
      <c r="V121" s="13">
        <f t="shared" si="19"/>
        <v>96235.057651008305</v>
      </c>
      <c r="W121" s="14">
        <f t="shared" si="15"/>
        <v>-0.35843294899327793</v>
      </c>
      <c r="X121" s="13">
        <f t="shared" si="16"/>
        <v>72814.421527005048</v>
      </c>
      <c r="Y121" s="14">
        <f t="shared" si="17"/>
        <v>-0.51457052315329965</v>
      </c>
      <c r="Z121" s="6" t="str">
        <f t="shared" si="18"/>
        <v>Il PAC conviene</v>
      </c>
    </row>
    <row r="122" spans="1:26" x14ac:dyDescent="0.25">
      <c r="A122" s="7">
        <v>36556</v>
      </c>
      <c r="B122" s="8">
        <v>3570.0500489999999</v>
      </c>
      <c r="C122" s="11">
        <f t="shared" si="14"/>
        <v>3570.0500489999999</v>
      </c>
      <c r="D122" s="11">
        <f t="shared" si="25"/>
        <v>4266.9399409999996</v>
      </c>
      <c r="E122" s="11">
        <f t="shared" si="25"/>
        <v>4397.8398440000001</v>
      </c>
      <c r="F122" s="11">
        <f t="shared" si="25"/>
        <v>3773.179932</v>
      </c>
      <c r="G122" s="11">
        <f t="shared" si="25"/>
        <v>3324.080078</v>
      </c>
      <c r="H122" s="11">
        <f t="shared" si="25"/>
        <v>3763.790039</v>
      </c>
      <c r="I122" s="11">
        <f t="shared" si="25"/>
        <v>3609.3500979999999</v>
      </c>
      <c r="J122" s="11">
        <f t="shared" si="25"/>
        <v>4077.5900879999999</v>
      </c>
      <c r="K122" s="11">
        <f t="shared" si="25"/>
        <v>3570.610107</v>
      </c>
      <c r="L122" s="11">
        <f t="shared" si="25"/>
        <v>3282.3000489999999</v>
      </c>
      <c r="M122" s="11">
        <f t="shared" si="25"/>
        <v>2506.540039</v>
      </c>
      <c r="N122" s="11">
        <f t="shared" si="25"/>
        <v>2341.6999510000001</v>
      </c>
      <c r="O122" s="11">
        <f t="shared" si="25"/>
        <v>2593</v>
      </c>
      <c r="P122" s="11">
        <f t="shared" si="25"/>
        <v>1908.3199460000001</v>
      </c>
      <c r="Q122" s="11">
        <f t="shared" si="25"/>
        <v>1573.25</v>
      </c>
      <c r="R122" s="11">
        <f t="shared" si="25"/>
        <v>1855.150024</v>
      </c>
      <c r="S122" s="11">
        <f t="shared" si="25"/>
        <v>1799.8900149999999</v>
      </c>
      <c r="T122" s="11">
        <f t="shared" si="24"/>
        <v>1830.1899410000001</v>
      </c>
      <c r="U122" s="12" cm="1">
        <f t="array" ref="U122">quota_mese*SUMPRODUCT(1/C122:T122)</f>
        <v>55.772953359309582</v>
      </c>
      <c r="V122" s="13">
        <f t="shared" si="19"/>
        <v>102075.09821807056</v>
      </c>
      <c r="W122" s="14">
        <f t="shared" si="15"/>
        <v>-0.31949934521286294</v>
      </c>
      <c r="X122" s="13">
        <f t="shared" si="16"/>
        <v>76897.658963323964</v>
      </c>
      <c r="Y122" s="14">
        <f t="shared" si="17"/>
        <v>-0.48734894024450692</v>
      </c>
      <c r="Z122" s="6" t="str">
        <f t="shared" si="18"/>
        <v>Il PAC conviene</v>
      </c>
    </row>
    <row r="123" spans="1:26" x14ac:dyDescent="0.25">
      <c r="A123" s="7">
        <v>36585</v>
      </c>
      <c r="B123" s="8">
        <v>4266.9399409999996</v>
      </c>
      <c r="C123" s="11">
        <f t="shared" si="14"/>
        <v>4266.9399409999996</v>
      </c>
      <c r="D123" s="11">
        <f t="shared" si="25"/>
        <v>4397.8398440000001</v>
      </c>
      <c r="E123" s="11">
        <f t="shared" si="25"/>
        <v>3773.179932</v>
      </c>
      <c r="F123" s="11">
        <f t="shared" si="25"/>
        <v>3324.080078</v>
      </c>
      <c r="G123" s="11">
        <f t="shared" si="25"/>
        <v>3763.790039</v>
      </c>
      <c r="H123" s="11">
        <f t="shared" si="25"/>
        <v>3609.3500979999999</v>
      </c>
      <c r="I123" s="11">
        <f t="shared" si="25"/>
        <v>4077.5900879999999</v>
      </c>
      <c r="J123" s="11">
        <f t="shared" si="25"/>
        <v>3570.610107</v>
      </c>
      <c r="K123" s="11">
        <f t="shared" si="25"/>
        <v>3282.3000489999999</v>
      </c>
      <c r="L123" s="11">
        <f t="shared" si="25"/>
        <v>2506.540039</v>
      </c>
      <c r="M123" s="11">
        <f t="shared" si="25"/>
        <v>2341.6999510000001</v>
      </c>
      <c r="N123" s="11">
        <f t="shared" si="25"/>
        <v>2593</v>
      </c>
      <c r="O123" s="11">
        <f t="shared" si="25"/>
        <v>1908.3199460000001</v>
      </c>
      <c r="P123" s="11">
        <f t="shared" si="25"/>
        <v>1573.25</v>
      </c>
      <c r="Q123" s="11">
        <f t="shared" si="25"/>
        <v>1855.150024</v>
      </c>
      <c r="R123" s="11">
        <f t="shared" si="25"/>
        <v>1799.8900149999999</v>
      </c>
      <c r="S123" s="11">
        <f t="shared" si="25"/>
        <v>1830.1899410000001</v>
      </c>
      <c r="T123" s="11">
        <f t="shared" si="24"/>
        <v>1683.6099850000001</v>
      </c>
      <c r="U123" s="12" cm="1">
        <f t="array" ref="U123">quota_mese*SUMPRODUCT(1/C123:T123)</f>
        <v>58.388400625144769</v>
      </c>
      <c r="V123" s="13">
        <f t="shared" si="19"/>
        <v>98303.294300673981</v>
      </c>
      <c r="W123" s="14">
        <f t="shared" si="15"/>
        <v>-0.34464470466217345</v>
      </c>
      <c r="X123" s="13">
        <f t="shared" si="16"/>
        <v>59185.622774623451</v>
      </c>
      <c r="Y123" s="14">
        <f t="shared" si="17"/>
        <v>-0.60542918150251035</v>
      </c>
      <c r="Z123" s="6" t="str">
        <f t="shared" si="18"/>
        <v>Il PAC conviene</v>
      </c>
    </row>
    <row r="124" spans="1:26" x14ac:dyDescent="0.25">
      <c r="A124" s="7">
        <v>36616</v>
      </c>
      <c r="B124" s="8">
        <v>4397.8398440000001</v>
      </c>
      <c r="C124" s="11">
        <f t="shared" si="14"/>
        <v>4397.8398440000001</v>
      </c>
      <c r="D124" s="11">
        <f t="shared" si="25"/>
        <v>3773.179932</v>
      </c>
      <c r="E124" s="11">
        <f t="shared" si="25"/>
        <v>3324.080078</v>
      </c>
      <c r="F124" s="11">
        <f t="shared" si="25"/>
        <v>3763.790039</v>
      </c>
      <c r="G124" s="11">
        <f t="shared" si="25"/>
        <v>3609.3500979999999</v>
      </c>
      <c r="H124" s="11">
        <f t="shared" si="25"/>
        <v>4077.5900879999999</v>
      </c>
      <c r="I124" s="11">
        <f t="shared" si="25"/>
        <v>3570.610107</v>
      </c>
      <c r="J124" s="11">
        <f t="shared" si="25"/>
        <v>3282.3000489999999</v>
      </c>
      <c r="K124" s="11">
        <f t="shared" si="25"/>
        <v>2506.540039</v>
      </c>
      <c r="L124" s="11">
        <f t="shared" si="25"/>
        <v>2341.6999510000001</v>
      </c>
      <c r="M124" s="11">
        <f t="shared" si="25"/>
        <v>2593</v>
      </c>
      <c r="N124" s="11">
        <f t="shared" si="25"/>
        <v>1908.3199460000001</v>
      </c>
      <c r="O124" s="11">
        <f t="shared" si="25"/>
        <v>1573.25</v>
      </c>
      <c r="P124" s="11">
        <f t="shared" si="25"/>
        <v>1855.150024</v>
      </c>
      <c r="Q124" s="11">
        <f t="shared" si="25"/>
        <v>1799.8900149999999</v>
      </c>
      <c r="R124" s="11">
        <f t="shared" si="25"/>
        <v>1830.1899410000001</v>
      </c>
      <c r="S124" s="11">
        <f t="shared" si="25"/>
        <v>1683.6099850000001</v>
      </c>
      <c r="T124" s="11">
        <f t="shared" si="24"/>
        <v>1469.6999510000001</v>
      </c>
      <c r="U124" s="12" cm="1">
        <f t="array" ref="U124">quota_mese*SUMPRODUCT(1/C124:T124)</f>
        <v>62.105492303110402</v>
      </c>
      <c r="V124" s="13">
        <f t="shared" si="19"/>
        <v>91276.43899471224</v>
      </c>
      <c r="W124" s="14">
        <f t="shared" si="15"/>
        <v>-0.39149040670191837</v>
      </c>
      <c r="X124" s="13">
        <f t="shared" si="16"/>
        <v>50128.017497219254</v>
      </c>
      <c r="Y124" s="14">
        <f t="shared" si="17"/>
        <v>-0.66581321668520499</v>
      </c>
      <c r="Z124" s="6" t="str">
        <f t="shared" si="18"/>
        <v>Il PAC conviene</v>
      </c>
    </row>
    <row r="125" spans="1:26" x14ac:dyDescent="0.25">
      <c r="A125" s="7">
        <v>36644</v>
      </c>
      <c r="B125" s="8">
        <v>3773.179932</v>
      </c>
      <c r="C125" s="11">
        <f t="shared" si="14"/>
        <v>3773.179932</v>
      </c>
      <c r="D125" s="11">
        <f t="shared" si="25"/>
        <v>3324.080078</v>
      </c>
      <c r="E125" s="11">
        <f t="shared" si="25"/>
        <v>3763.790039</v>
      </c>
      <c r="F125" s="11">
        <f t="shared" si="25"/>
        <v>3609.3500979999999</v>
      </c>
      <c r="G125" s="11">
        <f t="shared" si="25"/>
        <v>4077.5900879999999</v>
      </c>
      <c r="H125" s="11">
        <f t="shared" si="25"/>
        <v>3570.610107</v>
      </c>
      <c r="I125" s="11">
        <f t="shared" si="25"/>
        <v>3282.3000489999999</v>
      </c>
      <c r="J125" s="11">
        <f t="shared" si="25"/>
        <v>2506.540039</v>
      </c>
      <c r="K125" s="11">
        <f t="shared" si="25"/>
        <v>2341.6999510000001</v>
      </c>
      <c r="L125" s="11">
        <f t="shared" si="25"/>
        <v>2593</v>
      </c>
      <c r="M125" s="11">
        <f t="shared" si="25"/>
        <v>1908.3199460000001</v>
      </c>
      <c r="N125" s="11">
        <f t="shared" si="25"/>
        <v>1573.25</v>
      </c>
      <c r="O125" s="11">
        <f t="shared" si="25"/>
        <v>1855.150024</v>
      </c>
      <c r="P125" s="11">
        <f t="shared" si="25"/>
        <v>1799.8900149999999</v>
      </c>
      <c r="Q125" s="11">
        <f t="shared" si="25"/>
        <v>1830.1899410000001</v>
      </c>
      <c r="R125" s="11">
        <f t="shared" si="25"/>
        <v>1683.6099850000001</v>
      </c>
      <c r="S125" s="11">
        <f t="shared" si="25"/>
        <v>1469.6999510000001</v>
      </c>
      <c r="T125" s="11">
        <f t="shared" si="24"/>
        <v>1168.369995</v>
      </c>
      <c r="U125" s="12" cm="1">
        <f t="array" ref="U125">quota_mese*SUMPRODUCT(1/C125:T125)</f>
        <v>67.343066438711006</v>
      </c>
      <c r="V125" s="13">
        <f t="shared" si="19"/>
        <v>78681.618198281445</v>
      </c>
      <c r="W125" s="14">
        <f t="shared" si="15"/>
        <v>-0.47545587867812367</v>
      </c>
      <c r="X125" s="13">
        <f t="shared" si="16"/>
        <v>46447.691975586393</v>
      </c>
      <c r="Y125" s="14">
        <f t="shared" si="17"/>
        <v>-0.69034872016275739</v>
      </c>
      <c r="Z125" s="6" t="str">
        <f t="shared" si="18"/>
        <v>Il PAC conviene</v>
      </c>
    </row>
    <row r="126" spans="1:26" x14ac:dyDescent="0.25">
      <c r="A126" s="7">
        <v>36677</v>
      </c>
      <c r="B126" s="8">
        <v>3324.080078</v>
      </c>
      <c r="C126" s="11">
        <f t="shared" si="14"/>
        <v>3324.080078</v>
      </c>
      <c r="D126" s="11">
        <f t="shared" si="25"/>
        <v>3763.790039</v>
      </c>
      <c r="E126" s="11">
        <f t="shared" si="25"/>
        <v>3609.3500979999999</v>
      </c>
      <c r="F126" s="11">
        <f t="shared" si="25"/>
        <v>4077.5900879999999</v>
      </c>
      <c r="G126" s="11">
        <f t="shared" si="25"/>
        <v>3570.610107</v>
      </c>
      <c r="H126" s="11">
        <f t="shared" si="25"/>
        <v>3282.3000489999999</v>
      </c>
      <c r="I126" s="11">
        <f t="shared" si="25"/>
        <v>2506.540039</v>
      </c>
      <c r="J126" s="11">
        <f t="shared" si="25"/>
        <v>2341.6999510000001</v>
      </c>
      <c r="K126" s="11">
        <f t="shared" si="25"/>
        <v>2593</v>
      </c>
      <c r="L126" s="11">
        <f t="shared" si="25"/>
        <v>1908.3199460000001</v>
      </c>
      <c r="M126" s="11">
        <f t="shared" si="25"/>
        <v>1573.25</v>
      </c>
      <c r="N126" s="11">
        <f t="shared" si="25"/>
        <v>1855.150024</v>
      </c>
      <c r="O126" s="11">
        <f t="shared" si="25"/>
        <v>1799.8900149999999</v>
      </c>
      <c r="P126" s="11">
        <f t="shared" si="25"/>
        <v>1830.1899410000001</v>
      </c>
      <c r="Q126" s="11">
        <f t="shared" si="25"/>
        <v>1683.6099850000001</v>
      </c>
      <c r="R126" s="11">
        <f t="shared" si="25"/>
        <v>1469.6999510000001</v>
      </c>
      <c r="S126" s="11">
        <f t="shared" si="25"/>
        <v>1168.369995</v>
      </c>
      <c r="T126" s="11">
        <f t="shared" si="24"/>
        <v>1364.780029</v>
      </c>
      <c r="U126" s="12" cm="1">
        <f t="array" ref="U126">quota_mese*SUMPRODUCT(1/C126:T126)</f>
        <v>71.240486176881205</v>
      </c>
      <c r="V126" s="13">
        <f t="shared" si="19"/>
        <v>97227.592790458031</v>
      </c>
      <c r="W126" s="14">
        <f t="shared" si="15"/>
        <v>-0.35181604806361311</v>
      </c>
      <c r="X126" s="13">
        <f t="shared" si="16"/>
        <v>61586.062774147169</v>
      </c>
      <c r="Y126" s="14">
        <f t="shared" si="17"/>
        <v>-0.58942624817235223</v>
      </c>
      <c r="Z126" s="6" t="str">
        <f t="shared" si="18"/>
        <v>Il PAC conviene</v>
      </c>
    </row>
    <row r="127" spans="1:26" x14ac:dyDescent="0.25">
      <c r="A127" s="7">
        <v>36707</v>
      </c>
      <c r="B127" s="8">
        <v>3763.790039</v>
      </c>
      <c r="C127" s="11">
        <f t="shared" si="14"/>
        <v>3763.790039</v>
      </c>
      <c r="D127" s="11">
        <f t="shared" si="25"/>
        <v>3609.3500979999999</v>
      </c>
      <c r="E127" s="11">
        <f t="shared" si="25"/>
        <v>4077.5900879999999</v>
      </c>
      <c r="F127" s="11">
        <f t="shared" si="25"/>
        <v>3570.610107</v>
      </c>
      <c r="G127" s="11">
        <f t="shared" si="25"/>
        <v>3282.3000489999999</v>
      </c>
      <c r="H127" s="11">
        <f t="shared" si="25"/>
        <v>2506.540039</v>
      </c>
      <c r="I127" s="11">
        <f t="shared" si="25"/>
        <v>2341.6999510000001</v>
      </c>
      <c r="J127" s="11">
        <f t="shared" si="25"/>
        <v>2593</v>
      </c>
      <c r="K127" s="11">
        <f t="shared" si="25"/>
        <v>1908.3199460000001</v>
      </c>
      <c r="L127" s="11">
        <f t="shared" si="25"/>
        <v>1573.25</v>
      </c>
      <c r="M127" s="11">
        <f t="shared" si="25"/>
        <v>1855.150024</v>
      </c>
      <c r="N127" s="11">
        <f t="shared" si="25"/>
        <v>1799.8900149999999</v>
      </c>
      <c r="O127" s="11">
        <f t="shared" si="25"/>
        <v>1830.1899410000001</v>
      </c>
      <c r="P127" s="11">
        <f t="shared" si="25"/>
        <v>1683.6099850000001</v>
      </c>
      <c r="Q127" s="11">
        <f t="shared" si="25"/>
        <v>1469.6999510000001</v>
      </c>
      <c r="R127" s="11">
        <f t="shared" si="25"/>
        <v>1168.369995</v>
      </c>
      <c r="S127" s="11">
        <f t="shared" si="25"/>
        <v>1364.780029</v>
      </c>
      <c r="T127" s="11">
        <f t="shared" si="24"/>
        <v>1596.0500489999999</v>
      </c>
      <c r="U127" s="12" cm="1">
        <f t="array" ref="U127">quota_mese*SUMPRODUCT(1/C127:T127)</f>
        <v>73.954749984519822</v>
      </c>
      <c r="V127" s="13">
        <f t="shared" si="19"/>
        <v>118035.4823365756</v>
      </c>
      <c r="W127" s="14">
        <f t="shared" si="15"/>
        <v>-0.21309678442282931</v>
      </c>
      <c r="X127" s="13">
        <f t="shared" si="16"/>
        <v>63608.093137312222</v>
      </c>
      <c r="Y127" s="14">
        <f t="shared" si="17"/>
        <v>-0.57594604575125186</v>
      </c>
      <c r="Z127" s="6" t="str">
        <f t="shared" si="18"/>
        <v>Il PAC conviene</v>
      </c>
    </row>
    <row r="128" spans="1:26" x14ac:dyDescent="0.25">
      <c r="A128" s="7">
        <v>36738</v>
      </c>
      <c r="B128" s="8">
        <v>3609.3500979999999</v>
      </c>
      <c r="C128" s="11">
        <f t="shared" si="14"/>
        <v>3609.3500979999999</v>
      </c>
      <c r="D128" s="11">
        <f t="shared" si="25"/>
        <v>4077.5900879999999</v>
      </c>
      <c r="E128" s="11">
        <f t="shared" si="25"/>
        <v>3570.610107</v>
      </c>
      <c r="F128" s="11">
        <f t="shared" si="25"/>
        <v>3282.3000489999999</v>
      </c>
      <c r="G128" s="11">
        <f t="shared" si="25"/>
        <v>2506.540039</v>
      </c>
      <c r="H128" s="11">
        <f t="shared" si="25"/>
        <v>2341.6999510000001</v>
      </c>
      <c r="I128" s="11">
        <f t="shared" si="25"/>
        <v>2593</v>
      </c>
      <c r="J128" s="11">
        <f t="shared" si="25"/>
        <v>1908.3199460000001</v>
      </c>
      <c r="K128" s="11">
        <f t="shared" si="25"/>
        <v>1573.25</v>
      </c>
      <c r="L128" s="11">
        <f t="shared" si="25"/>
        <v>1855.150024</v>
      </c>
      <c r="M128" s="11">
        <f t="shared" si="25"/>
        <v>1799.8900149999999</v>
      </c>
      <c r="N128" s="11">
        <f t="shared" si="25"/>
        <v>1830.1899410000001</v>
      </c>
      <c r="O128" s="11">
        <f t="shared" si="25"/>
        <v>1683.6099850000001</v>
      </c>
      <c r="P128" s="11">
        <f t="shared" si="25"/>
        <v>1469.6999510000001</v>
      </c>
      <c r="Q128" s="11">
        <f t="shared" si="25"/>
        <v>1168.369995</v>
      </c>
      <c r="R128" s="11">
        <f t="shared" si="25"/>
        <v>1364.780029</v>
      </c>
      <c r="S128" s="11">
        <f t="shared" ref="S128:T143" si="26">R129</f>
        <v>1596.0500489999999</v>
      </c>
      <c r="T128" s="11">
        <f t="shared" si="26"/>
        <v>1577.0500489999999</v>
      </c>
      <c r="U128" s="12" cm="1">
        <f t="array" ref="U128">quota_mese*SUMPRODUCT(1/C128:T128)</f>
        <v>77.024797070090457</v>
      </c>
      <c r="V128" s="13">
        <f t="shared" si="19"/>
        <v>121471.95999360121</v>
      </c>
      <c r="W128" s="14">
        <f t="shared" si="15"/>
        <v>-0.19018693337599191</v>
      </c>
      <c r="X128" s="13">
        <f t="shared" si="16"/>
        <v>65540.194474645279</v>
      </c>
      <c r="Y128" s="14">
        <f t="shared" si="17"/>
        <v>-0.56306537016903146</v>
      </c>
      <c r="Z128" s="6" t="str">
        <f t="shared" si="18"/>
        <v>Il PAC conviene</v>
      </c>
    </row>
    <row r="129" spans="1:26" x14ac:dyDescent="0.25">
      <c r="A129" s="7">
        <v>36769</v>
      </c>
      <c r="B129" s="8">
        <v>4077.5900879999999</v>
      </c>
      <c r="C129" s="11">
        <f t="shared" si="14"/>
        <v>4077.5900879999999</v>
      </c>
      <c r="D129" s="11">
        <f t="shared" ref="D129:S144" si="27">C130</f>
        <v>3570.610107</v>
      </c>
      <c r="E129" s="11">
        <f t="shared" si="27"/>
        <v>3282.3000489999999</v>
      </c>
      <c r="F129" s="11">
        <f t="shared" si="27"/>
        <v>2506.540039</v>
      </c>
      <c r="G129" s="11">
        <f t="shared" si="27"/>
        <v>2341.6999510000001</v>
      </c>
      <c r="H129" s="11">
        <f t="shared" si="27"/>
        <v>2593</v>
      </c>
      <c r="I129" s="11">
        <f t="shared" si="27"/>
        <v>1908.3199460000001</v>
      </c>
      <c r="J129" s="11">
        <f t="shared" si="27"/>
        <v>1573.25</v>
      </c>
      <c r="K129" s="11">
        <f t="shared" si="27"/>
        <v>1855.150024</v>
      </c>
      <c r="L129" s="11">
        <f t="shared" si="27"/>
        <v>1799.8900149999999</v>
      </c>
      <c r="M129" s="11">
        <f t="shared" si="27"/>
        <v>1830.1899410000001</v>
      </c>
      <c r="N129" s="11">
        <f t="shared" si="27"/>
        <v>1683.6099850000001</v>
      </c>
      <c r="O129" s="11">
        <f t="shared" si="27"/>
        <v>1469.6999510000001</v>
      </c>
      <c r="P129" s="11">
        <f t="shared" si="27"/>
        <v>1168.369995</v>
      </c>
      <c r="Q129" s="11">
        <f t="shared" si="27"/>
        <v>1364.780029</v>
      </c>
      <c r="R129" s="11">
        <f t="shared" si="27"/>
        <v>1596.0500489999999</v>
      </c>
      <c r="S129" s="11">
        <f t="shared" si="27"/>
        <v>1577.0500489999999</v>
      </c>
      <c r="T129" s="11">
        <f t="shared" si="26"/>
        <v>1550.170044</v>
      </c>
      <c r="U129" s="12" cm="1">
        <f t="array" ref="U129">quota_mese*SUMPRODUCT(1/C129:T129)</f>
        <v>80.091733166718384</v>
      </c>
      <c r="V129" s="13">
        <f t="shared" si="19"/>
        <v>124155.8055270881</v>
      </c>
      <c r="W129" s="14">
        <f t="shared" si="15"/>
        <v>-0.17229462981941268</v>
      </c>
      <c r="X129" s="13">
        <f t="shared" si="16"/>
        <v>57025.228525128783</v>
      </c>
      <c r="Y129" s="14">
        <f t="shared" si="17"/>
        <v>-0.61983180983247477</v>
      </c>
      <c r="Z129" s="6" t="str">
        <f t="shared" si="18"/>
        <v>Il PAC conviene</v>
      </c>
    </row>
    <row r="130" spans="1:26" x14ac:dyDescent="0.25">
      <c r="A130" s="7">
        <v>36798</v>
      </c>
      <c r="B130" s="8">
        <v>3570.610107</v>
      </c>
      <c r="C130" s="11">
        <f t="shared" ref="C130:C193" si="28">B130</f>
        <v>3570.610107</v>
      </c>
      <c r="D130" s="11">
        <f t="shared" si="27"/>
        <v>3282.3000489999999</v>
      </c>
      <c r="E130" s="11">
        <f t="shared" si="27"/>
        <v>2506.540039</v>
      </c>
      <c r="F130" s="11">
        <f t="shared" si="27"/>
        <v>2341.6999510000001</v>
      </c>
      <c r="G130" s="11">
        <f t="shared" si="27"/>
        <v>2593</v>
      </c>
      <c r="H130" s="11">
        <f t="shared" si="27"/>
        <v>1908.3199460000001</v>
      </c>
      <c r="I130" s="11">
        <f t="shared" si="27"/>
        <v>1573.25</v>
      </c>
      <c r="J130" s="11">
        <f t="shared" si="27"/>
        <v>1855.150024</v>
      </c>
      <c r="K130" s="11">
        <f t="shared" si="27"/>
        <v>1799.8900149999999</v>
      </c>
      <c r="L130" s="11">
        <f t="shared" si="27"/>
        <v>1830.1899410000001</v>
      </c>
      <c r="M130" s="11">
        <f t="shared" si="27"/>
        <v>1683.6099850000001</v>
      </c>
      <c r="N130" s="11">
        <f t="shared" si="27"/>
        <v>1469.6999510000001</v>
      </c>
      <c r="O130" s="11">
        <f t="shared" si="27"/>
        <v>1168.369995</v>
      </c>
      <c r="P130" s="11">
        <f t="shared" si="27"/>
        <v>1364.780029</v>
      </c>
      <c r="Q130" s="11">
        <f t="shared" si="27"/>
        <v>1596.0500489999999</v>
      </c>
      <c r="R130" s="11">
        <f t="shared" si="27"/>
        <v>1577.0500489999999</v>
      </c>
      <c r="S130" s="11">
        <f t="shared" si="27"/>
        <v>1550.170044</v>
      </c>
      <c r="T130" s="11">
        <f t="shared" si="26"/>
        <v>1359.219971</v>
      </c>
      <c r="U130" s="12" cm="1">
        <f t="array" ref="U130">quota_mese*SUMPRODUCT(1/C130:T130)</f>
        <v>84.17900977181786</v>
      </c>
      <c r="V130" s="13">
        <f t="shared" si="19"/>
        <v>114417.79122085898</v>
      </c>
      <c r="W130" s="14">
        <f t="shared" ref="W130:W193" si="29">V130/capitale -1</f>
        <v>-0.23721472519427345</v>
      </c>
      <c r="X130" s="13">
        <f t="shared" ref="X130:X193" si="30">(capitale/C130)*T130</f>
        <v>57100.324465641803</v>
      </c>
      <c r="Y130" s="14">
        <f t="shared" ref="Y130:Y193" si="31">X130/capitale -1</f>
        <v>-0.61933117022905471</v>
      </c>
      <c r="Z130" s="6" t="str">
        <f t="shared" ref="Z130:Z193" si="32">IF(ABS((X130-V130)/X130)&lt;=2.5%, "In Linea", IF(X130&gt;V130, "Il PAC NON conviene", "Il PAC conviene"))</f>
        <v>Il PAC conviene</v>
      </c>
    </row>
    <row r="131" spans="1:26" x14ac:dyDescent="0.25">
      <c r="A131" s="7">
        <v>36830</v>
      </c>
      <c r="B131" s="8">
        <v>3282.3000489999999</v>
      </c>
      <c r="C131" s="11">
        <f t="shared" si="28"/>
        <v>3282.3000489999999</v>
      </c>
      <c r="D131" s="11">
        <f t="shared" si="27"/>
        <v>2506.540039</v>
      </c>
      <c r="E131" s="11">
        <f t="shared" si="27"/>
        <v>2341.6999510000001</v>
      </c>
      <c r="F131" s="11">
        <f t="shared" si="27"/>
        <v>2593</v>
      </c>
      <c r="G131" s="11">
        <f t="shared" si="27"/>
        <v>1908.3199460000001</v>
      </c>
      <c r="H131" s="11">
        <f t="shared" si="27"/>
        <v>1573.25</v>
      </c>
      <c r="I131" s="11">
        <f t="shared" si="27"/>
        <v>1855.150024</v>
      </c>
      <c r="J131" s="11">
        <f t="shared" si="27"/>
        <v>1799.8900149999999</v>
      </c>
      <c r="K131" s="11">
        <f t="shared" si="27"/>
        <v>1830.1899410000001</v>
      </c>
      <c r="L131" s="11">
        <f t="shared" si="27"/>
        <v>1683.6099850000001</v>
      </c>
      <c r="M131" s="11">
        <f t="shared" si="27"/>
        <v>1469.6999510000001</v>
      </c>
      <c r="N131" s="11">
        <f t="shared" si="27"/>
        <v>1168.369995</v>
      </c>
      <c r="O131" s="11">
        <f t="shared" si="27"/>
        <v>1364.780029</v>
      </c>
      <c r="P131" s="11">
        <f t="shared" si="27"/>
        <v>1596.0500489999999</v>
      </c>
      <c r="Q131" s="11">
        <f t="shared" si="27"/>
        <v>1577.0500489999999</v>
      </c>
      <c r="R131" s="11">
        <f t="shared" si="27"/>
        <v>1550.170044</v>
      </c>
      <c r="S131" s="11">
        <f t="shared" si="27"/>
        <v>1359.219971</v>
      </c>
      <c r="T131" s="11">
        <f t="shared" si="26"/>
        <v>1452.8100589999999</v>
      </c>
      <c r="U131" s="12" cm="1">
        <f t="array" ref="U131">quota_mese*SUMPRODUCT(1/C131:T131)</f>
        <v>87.581151797001937</v>
      </c>
      <c r="V131" s="13">
        <f t="shared" ref="V131:V194" si="33">U131*T131</f>
        <v>127238.77830949033</v>
      </c>
      <c r="W131" s="14">
        <f t="shared" si="29"/>
        <v>-0.1517414779367311</v>
      </c>
      <c r="X131" s="13">
        <f t="shared" si="30"/>
        <v>66392.927397479376</v>
      </c>
      <c r="Y131" s="14">
        <f t="shared" si="31"/>
        <v>-0.55738048401680418</v>
      </c>
      <c r="Z131" s="6" t="str">
        <f t="shared" si="32"/>
        <v>Il PAC conviene</v>
      </c>
    </row>
    <row r="132" spans="1:26" x14ac:dyDescent="0.25">
      <c r="A132" s="7">
        <v>36860</v>
      </c>
      <c r="B132" s="8">
        <v>2506.540039</v>
      </c>
      <c r="C132" s="11">
        <f t="shared" si="28"/>
        <v>2506.540039</v>
      </c>
      <c r="D132" s="11">
        <f t="shared" si="27"/>
        <v>2341.6999510000001</v>
      </c>
      <c r="E132" s="11">
        <f t="shared" si="27"/>
        <v>2593</v>
      </c>
      <c r="F132" s="11">
        <f t="shared" si="27"/>
        <v>1908.3199460000001</v>
      </c>
      <c r="G132" s="11">
        <f t="shared" si="27"/>
        <v>1573.25</v>
      </c>
      <c r="H132" s="11">
        <f t="shared" si="27"/>
        <v>1855.150024</v>
      </c>
      <c r="I132" s="11">
        <f t="shared" si="27"/>
        <v>1799.8900149999999</v>
      </c>
      <c r="J132" s="11">
        <f t="shared" si="27"/>
        <v>1830.1899410000001</v>
      </c>
      <c r="K132" s="11">
        <f t="shared" si="27"/>
        <v>1683.6099850000001</v>
      </c>
      <c r="L132" s="11">
        <f t="shared" si="27"/>
        <v>1469.6999510000001</v>
      </c>
      <c r="M132" s="11">
        <f t="shared" si="27"/>
        <v>1168.369995</v>
      </c>
      <c r="N132" s="11">
        <f t="shared" si="27"/>
        <v>1364.780029</v>
      </c>
      <c r="O132" s="11">
        <f t="shared" si="27"/>
        <v>1596.0500489999999</v>
      </c>
      <c r="P132" s="11">
        <f t="shared" si="27"/>
        <v>1577.0500489999999</v>
      </c>
      <c r="Q132" s="11">
        <f t="shared" si="27"/>
        <v>1550.170044</v>
      </c>
      <c r="R132" s="11">
        <f t="shared" si="27"/>
        <v>1359.219971</v>
      </c>
      <c r="S132" s="11">
        <f t="shared" si="27"/>
        <v>1452.8100589999999</v>
      </c>
      <c r="T132" s="11">
        <f t="shared" si="26"/>
        <v>1277.0699460000001</v>
      </c>
      <c r="U132" s="12" cm="1">
        <f t="array" ref="U132">quota_mese*SUMPRODUCT(1/C132:T132)</f>
        <v>91.567635618485511</v>
      </c>
      <c r="V132" s="13">
        <f t="shared" si="33"/>
        <v>116938.27547464697</v>
      </c>
      <c r="W132" s="14">
        <f t="shared" si="29"/>
        <v>-0.22041149683568684</v>
      </c>
      <c r="X132" s="13">
        <f t="shared" si="30"/>
        <v>76424.269678302953</v>
      </c>
      <c r="Y132" s="14">
        <f t="shared" si="31"/>
        <v>-0.49050486881131361</v>
      </c>
      <c r="Z132" s="6" t="str">
        <f t="shared" si="32"/>
        <v>Il PAC conviene</v>
      </c>
    </row>
    <row r="133" spans="1:26" x14ac:dyDescent="0.25">
      <c r="A133" s="7">
        <v>36889</v>
      </c>
      <c r="B133" s="8">
        <v>2341.6999510000001</v>
      </c>
      <c r="C133" s="11">
        <f t="shared" si="28"/>
        <v>2341.6999510000001</v>
      </c>
      <c r="D133" s="11">
        <f t="shared" si="27"/>
        <v>2593</v>
      </c>
      <c r="E133" s="11">
        <f t="shared" si="27"/>
        <v>1908.3199460000001</v>
      </c>
      <c r="F133" s="11">
        <f t="shared" si="27"/>
        <v>1573.25</v>
      </c>
      <c r="G133" s="11">
        <f t="shared" si="27"/>
        <v>1855.150024</v>
      </c>
      <c r="H133" s="11">
        <f t="shared" si="27"/>
        <v>1799.8900149999999</v>
      </c>
      <c r="I133" s="11">
        <f t="shared" si="27"/>
        <v>1830.1899410000001</v>
      </c>
      <c r="J133" s="11">
        <f t="shared" si="27"/>
        <v>1683.6099850000001</v>
      </c>
      <c r="K133" s="11">
        <f t="shared" si="27"/>
        <v>1469.6999510000001</v>
      </c>
      <c r="L133" s="11">
        <f t="shared" si="27"/>
        <v>1168.369995</v>
      </c>
      <c r="M133" s="11">
        <f t="shared" si="27"/>
        <v>1364.780029</v>
      </c>
      <c r="N133" s="11">
        <f t="shared" si="27"/>
        <v>1596.0500489999999</v>
      </c>
      <c r="O133" s="11">
        <f t="shared" si="27"/>
        <v>1577.0500489999999</v>
      </c>
      <c r="P133" s="11">
        <f t="shared" si="27"/>
        <v>1550.170044</v>
      </c>
      <c r="Q133" s="11">
        <f t="shared" si="27"/>
        <v>1359.219971</v>
      </c>
      <c r="R133" s="11">
        <f t="shared" si="27"/>
        <v>1452.8100589999999</v>
      </c>
      <c r="S133" s="11">
        <f t="shared" si="27"/>
        <v>1277.0699460000001</v>
      </c>
      <c r="T133" s="11">
        <f t="shared" si="26"/>
        <v>1208.339966</v>
      </c>
      <c r="U133" s="12" cm="1">
        <f t="array" ref="U133">quota_mese*SUMPRODUCT(1/C133:T133)</f>
        <v>95.139513453340285</v>
      </c>
      <c r="V133" s="13">
        <f t="shared" si="33"/>
        <v>114960.87645146574</v>
      </c>
      <c r="W133" s="14">
        <f t="shared" si="29"/>
        <v>-0.23359415699022845</v>
      </c>
      <c r="X133" s="13">
        <f t="shared" si="30"/>
        <v>77401.459919149129</v>
      </c>
      <c r="Y133" s="14">
        <f t="shared" si="31"/>
        <v>-0.48399026720567251</v>
      </c>
      <c r="Z133" s="6" t="str">
        <f t="shared" si="32"/>
        <v>Il PAC conviene</v>
      </c>
    </row>
    <row r="134" spans="1:26" x14ac:dyDescent="0.25">
      <c r="A134" s="7">
        <v>36922</v>
      </c>
      <c r="B134" s="8">
        <v>2593</v>
      </c>
      <c r="C134" s="11">
        <f t="shared" si="28"/>
        <v>2593</v>
      </c>
      <c r="D134" s="11">
        <f t="shared" si="27"/>
        <v>1908.3199460000001</v>
      </c>
      <c r="E134" s="11">
        <f t="shared" si="27"/>
        <v>1573.25</v>
      </c>
      <c r="F134" s="11">
        <f t="shared" si="27"/>
        <v>1855.150024</v>
      </c>
      <c r="G134" s="11">
        <f t="shared" si="27"/>
        <v>1799.8900149999999</v>
      </c>
      <c r="H134" s="11">
        <f t="shared" si="27"/>
        <v>1830.1899410000001</v>
      </c>
      <c r="I134" s="11">
        <f t="shared" si="27"/>
        <v>1683.6099850000001</v>
      </c>
      <c r="J134" s="11">
        <f t="shared" si="27"/>
        <v>1469.6999510000001</v>
      </c>
      <c r="K134" s="11">
        <f t="shared" si="27"/>
        <v>1168.369995</v>
      </c>
      <c r="L134" s="11">
        <f t="shared" si="27"/>
        <v>1364.780029</v>
      </c>
      <c r="M134" s="11">
        <f t="shared" si="27"/>
        <v>1596.0500489999999</v>
      </c>
      <c r="N134" s="11">
        <f t="shared" si="27"/>
        <v>1577.0500489999999</v>
      </c>
      <c r="O134" s="11">
        <f t="shared" si="27"/>
        <v>1550.170044</v>
      </c>
      <c r="P134" s="11">
        <f t="shared" si="27"/>
        <v>1359.219971</v>
      </c>
      <c r="Q134" s="11">
        <f t="shared" si="27"/>
        <v>1452.8100589999999</v>
      </c>
      <c r="R134" s="11">
        <f t="shared" si="27"/>
        <v>1277.0699460000001</v>
      </c>
      <c r="S134" s="11">
        <f t="shared" si="27"/>
        <v>1208.339966</v>
      </c>
      <c r="T134" s="11">
        <f t="shared" si="26"/>
        <v>1051.410034</v>
      </c>
      <c r="U134" s="12" cm="1">
        <f t="array" ref="U134">quota_mese*SUMPRODUCT(1/C134:T134)</f>
        <v>99.506709551133824</v>
      </c>
      <c r="V134" s="13">
        <f t="shared" si="33"/>
        <v>104622.35287238573</v>
      </c>
      <c r="W134" s="14">
        <f t="shared" si="29"/>
        <v>-0.30251764751742849</v>
      </c>
      <c r="X134" s="13">
        <f t="shared" si="30"/>
        <v>60822.022792132666</v>
      </c>
      <c r="Y134" s="14">
        <f t="shared" si="31"/>
        <v>-0.59451984805244895</v>
      </c>
      <c r="Z134" s="6" t="str">
        <f t="shared" si="32"/>
        <v>Il PAC conviene</v>
      </c>
    </row>
    <row r="135" spans="1:26" x14ac:dyDescent="0.25">
      <c r="A135" s="7">
        <v>36950</v>
      </c>
      <c r="B135" s="8">
        <v>1908.3199460000001</v>
      </c>
      <c r="C135" s="11">
        <f t="shared" si="28"/>
        <v>1908.3199460000001</v>
      </c>
      <c r="D135" s="11">
        <f t="shared" si="27"/>
        <v>1573.25</v>
      </c>
      <c r="E135" s="11">
        <f t="shared" si="27"/>
        <v>1855.150024</v>
      </c>
      <c r="F135" s="11">
        <f t="shared" si="27"/>
        <v>1799.8900149999999</v>
      </c>
      <c r="G135" s="11">
        <f t="shared" si="27"/>
        <v>1830.1899410000001</v>
      </c>
      <c r="H135" s="11">
        <f t="shared" si="27"/>
        <v>1683.6099850000001</v>
      </c>
      <c r="I135" s="11">
        <f t="shared" si="27"/>
        <v>1469.6999510000001</v>
      </c>
      <c r="J135" s="11">
        <f t="shared" si="27"/>
        <v>1168.369995</v>
      </c>
      <c r="K135" s="11">
        <f t="shared" si="27"/>
        <v>1364.780029</v>
      </c>
      <c r="L135" s="11">
        <f t="shared" si="27"/>
        <v>1596.0500489999999</v>
      </c>
      <c r="M135" s="11">
        <f t="shared" si="27"/>
        <v>1577.0500489999999</v>
      </c>
      <c r="N135" s="11">
        <f t="shared" si="27"/>
        <v>1550.170044</v>
      </c>
      <c r="O135" s="11">
        <f t="shared" si="27"/>
        <v>1359.219971</v>
      </c>
      <c r="P135" s="11">
        <f t="shared" si="27"/>
        <v>1452.8100589999999</v>
      </c>
      <c r="Q135" s="11">
        <f t="shared" si="27"/>
        <v>1277.0699460000001</v>
      </c>
      <c r="R135" s="11">
        <f t="shared" si="27"/>
        <v>1208.339966</v>
      </c>
      <c r="S135" s="11">
        <f t="shared" si="27"/>
        <v>1051.410034</v>
      </c>
      <c r="T135" s="11">
        <f t="shared" si="26"/>
        <v>962.09997599999997</v>
      </c>
      <c r="U135" s="12" cm="1">
        <f t="array" ref="U135">quota_mese*SUMPRODUCT(1/C135:T135)</f>
        <v>104.95453736302261</v>
      </c>
      <c r="V135" s="13">
        <f t="shared" si="33"/>
        <v>100976.75787805516</v>
      </c>
      <c r="W135" s="14">
        <f t="shared" si="29"/>
        <v>-0.32682161414629896</v>
      </c>
      <c r="X135" s="13">
        <f t="shared" si="30"/>
        <v>75624.109417551517</v>
      </c>
      <c r="Y135" s="14">
        <f t="shared" si="31"/>
        <v>-0.4958392705496566</v>
      </c>
      <c r="Z135" s="6" t="str">
        <f t="shared" si="32"/>
        <v>Il PAC conviene</v>
      </c>
    </row>
    <row r="136" spans="1:26" x14ac:dyDescent="0.25">
      <c r="A136" s="7">
        <v>36980</v>
      </c>
      <c r="B136" s="8">
        <v>1573.25</v>
      </c>
      <c r="C136" s="11">
        <f t="shared" si="28"/>
        <v>1573.25</v>
      </c>
      <c r="D136" s="11">
        <f t="shared" si="27"/>
        <v>1855.150024</v>
      </c>
      <c r="E136" s="11">
        <f t="shared" si="27"/>
        <v>1799.8900149999999</v>
      </c>
      <c r="F136" s="11">
        <f t="shared" si="27"/>
        <v>1830.1899410000001</v>
      </c>
      <c r="G136" s="11">
        <f t="shared" si="27"/>
        <v>1683.6099850000001</v>
      </c>
      <c r="H136" s="11">
        <f t="shared" si="27"/>
        <v>1469.6999510000001</v>
      </c>
      <c r="I136" s="11">
        <f t="shared" si="27"/>
        <v>1168.369995</v>
      </c>
      <c r="J136" s="11">
        <f t="shared" si="27"/>
        <v>1364.780029</v>
      </c>
      <c r="K136" s="11">
        <f t="shared" si="27"/>
        <v>1596.0500489999999</v>
      </c>
      <c r="L136" s="11">
        <f t="shared" si="27"/>
        <v>1577.0500489999999</v>
      </c>
      <c r="M136" s="11">
        <f t="shared" si="27"/>
        <v>1550.170044</v>
      </c>
      <c r="N136" s="11">
        <f t="shared" si="27"/>
        <v>1359.219971</v>
      </c>
      <c r="O136" s="11">
        <f t="shared" si="27"/>
        <v>1452.8100589999999</v>
      </c>
      <c r="P136" s="11">
        <f t="shared" si="27"/>
        <v>1277.0699460000001</v>
      </c>
      <c r="Q136" s="11">
        <f t="shared" si="27"/>
        <v>1208.339966</v>
      </c>
      <c r="R136" s="11">
        <f t="shared" si="27"/>
        <v>1051.410034</v>
      </c>
      <c r="S136" s="11">
        <f t="shared" si="27"/>
        <v>962.09997599999997</v>
      </c>
      <c r="T136" s="11">
        <f t="shared" si="26"/>
        <v>942.38000499999998</v>
      </c>
      <c r="U136" s="12" cm="1">
        <f t="array" ref="U136">quota_mese*SUMPRODUCT(1/C136:T136)</f>
        <v>109.43055331566819</v>
      </c>
      <c r="V136" s="13">
        <f t="shared" si="33"/>
        <v>103125.16538077216</v>
      </c>
      <c r="W136" s="14">
        <f t="shared" si="29"/>
        <v>-0.31249889746151893</v>
      </c>
      <c r="X136" s="13">
        <f t="shared" si="30"/>
        <v>89850.31034482758</v>
      </c>
      <c r="Y136" s="14">
        <f t="shared" si="31"/>
        <v>-0.40099793103448278</v>
      </c>
      <c r="Z136" s="6" t="str">
        <f t="shared" si="32"/>
        <v>Il PAC conviene</v>
      </c>
    </row>
    <row r="137" spans="1:26" x14ac:dyDescent="0.25">
      <c r="A137" s="7">
        <v>37011</v>
      </c>
      <c r="B137" s="8">
        <v>1855.150024</v>
      </c>
      <c r="C137" s="11">
        <f t="shared" si="28"/>
        <v>1855.150024</v>
      </c>
      <c r="D137" s="11">
        <f t="shared" si="27"/>
        <v>1799.8900149999999</v>
      </c>
      <c r="E137" s="11">
        <f t="shared" si="27"/>
        <v>1830.1899410000001</v>
      </c>
      <c r="F137" s="11">
        <f t="shared" si="27"/>
        <v>1683.6099850000001</v>
      </c>
      <c r="G137" s="11">
        <f t="shared" si="27"/>
        <v>1469.6999510000001</v>
      </c>
      <c r="H137" s="11">
        <f t="shared" si="27"/>
        <v>1168.369995</v>
      </c>
      <c r="I137" s="11">
        <f t="shared" si="27"/>
        <v>1364.780029</v>
      </c>
      <c r="J137" s="11">
        <f t="shared" si="27"/>
        <v>1596.0500489999999</v>
      </c>
      <c r="K137" s="11">
        <f t="shared" si="27"/>
        <v>1577.0500489999999</v>
      </c>
      <c r="L137" s="11">
        <f t="shared" si="27"/>
        <v>1550.170044</v>
      </c>
      <c r="M137" s="11">
        <f t="shared" si="27"/>
        <v>1359.219971</v>
      </c>
      <c r="N137" s="11">
        <f t="shared" si="27"/>
        <v>1452.8100589999999</v>
      </c>
      <c r="O137" s="11">
        <f t="shared" si="27"/>
        <v>1277.0699460000001</v>
      </c>
      <c r="P137" s="11">
        <f t="shared" si="27"/>
        <v>1208.339966</v>
      </c>
      <c r="Q137" s="11">
        <f t="shared" si="27"/>
        <v>1051.410034</v>
      </c>
      <c r="R137" s="11">
        <f t="shared" si="27"/>
        <v>962.09997599999997</v>
      </c>
      <c r="S137" s="11">
        <f t="shared" si="27"/>
        <v>942.38000499999998</v>
      </c>
      <c r="T137" s="11">
        <f t="shared" si="26"/>
        <v>832.52002000000005</v>
      </c>
      <c r="U137" s="12" cm="1">
        <f t="array" ref="U137">quota_mese*SUMPRODUCT(1/C137:T137)</f>
        <v>114.14343188512092</v>
      </c>
      <c r="V137" s="13">
        <f t="shared" si="33"/>
        <v>95026.692195869517</v>
      </c>
      <c r="W137" s="14">
        <f t="shared" si="29"/>
        <v>-0.36648871869420319</v>
      </c>
      <c r="X137" s="13">
        <f t="shared" si="30"/>
        <v>67314.234096681335</v>
      </c>
      <c r="Y137" s="14">
        <f t="shared" si="31"/>
        <v>-0.55123843935545769</v>
      </c>
      <c r="Z137" s="6" t="str">
        <f t="shared" si="32"/>
        <v>Il PAC conviene</v>
      </c>
    </row>
    <row r="138" spans="1:26" x14ac:dyDescent="0.25">
      <c r="A138" s="7">
        <v>37042</v>
      </c>
      <c r="B138" s="8">
        <v>1799.8900149999999</v>
      </c>
      <c r="C138" s="11">
        <f t="shared" si="28"/>
        <v>1799.8900149999999</v>
      </c>
      <c r="D138" s="11">
        <f t="shared" si="27"/>
        <v>1830.1899410000001</v>
      </c>
      <c r="E138" s="11">
        <f t="shared" si="27"/>
        <v>1683.6099850000001</v>
      </c>
      <c r="F138" s="11">
        <f t="shared" si="27"/>
        <v>1469.6999510000001</v>
      </c>
      <c r="G138" s="11">
        <f t="shared" si="27"/>
        <v>1168.369995</v>
      </c>
      <c r="H138" s="11">
        <f t="shared" si="27"/>
        <v>1364.780029</v>
      </c>
      <c r="I138" s="11">
        <f t="shared" si="27"/>
        <v>1596.0500489999999</v>
      </c>
      <c r="J138" s="11">
        <f t="shared" si="27"/>
        <v>1577.0500489999999</v>
      </c>
      <c r="K138" s="11">
        <f t="shared" si="27"/>
        <v>1550.170044</v>
      </c>
      <c r="L138" s="11">
        <f t="shared" si="27"/>
        <v>1359.219971</v>
      </c>
      <c r="M138" s="11">
        <f t="shared" si="27"/>
        <v>1452.8100589999999</v>
      </c>
      <c r="N138" s="11">
        <f t="shared" si="27"/>
        <v>1277.0699460000001</v>
      </c>
      <c r="O138" s="11">
        <f t="shared" si="27"/>
        <v>1208.339966</v>
      </c>
      <c r="P138" s="11">
        <f t="shared" si="27"/>
        <v>1051.410034</v>
      </c>
      <c r="Q138" s="11">
        <f t="shared" si="27"/>
        <v>962.09997599999997</v>
      </c>
      <c r="R138" s="11">
        <f t="shared" si="27"/>
        <v>942.38000499999998</v>
      </c>
      <c r="S138" s="11">
        <f t="shared" si="27"/>
        <v>832.52002000000005</v>
      </c>
      <c r="T138" s="11">
        <f t="shared" si="26"/>
        <v>989.53997800000002</v>
      </c>
      <c r="U138" s="12" cm="1">
        <f t="array" ref="U138">quota_mese*SUMPRODUCT(1/C138:T138)</f>
        <v>118.07285378320519</v>
      </c>
      <c r="V138" s="13">
        <f t="shared" si="33"/>
        <v>116837.80913503008</v>
      </c>
      <c r="W138" s="14">
        <f t="shared" si="29"/>
        <v>-0.2210812724331328</v>
      </c>
      <c r="X138" s="13">
        <f t="shared" si="30"/>
        <v>82466.703778008363</v>
      </c>
      <c r="Y138" s="14">
        <f t="shared" si="31"/>
        <v>-0.45022197481327753</v>
      </c>
      <c r="Z138" s="6" t="str">
        <f t="shared" si="32"/>
        <v>Il PAC conviene</v>
      </c>
    </row>
    <row r="139" spans="1:26" x14ac:dyDescent="0.25">
      <c r="A139" s="7">
        <v>37071</v>
      </c>
      <c r="B139" s="8">
        <v>1830.1899410000001</v>
      </c>
      <c r="C139" s="11">
        <f t="shared" si="28"/>
        <v>1830.1899410000001</v>
      </c>
      <c r="D139" s="11">
        <f t="shared" si="27"/>
        <v>1683.6099850000001</v>
      </c>
      <c r="E139" s="11">
        <f t="shared" si="27"/>
        <v>1469.6999510000001</v>
      </c>
      <c r="F139" s="11">
        <f t="shared" si="27"/>
        <v>1168.369995</v>
      </c>
      <c r="G139" s="11">
        <f t="shared" si="27"/>
        <v>1364.780029</v>
      </c>
      <c r="H139" s="11">
        <f t="shared" si="27"/>
        <v>1596.0500489999999</v>
      </c>
      <c r="I139" s="11">
        <f t="shared" si="27"/>
        <v>1577.0500489999999</v>
      </c>
      <c r="J139" s="11">
        <f t="shared" si="27"/>
        <v>1550.170044</v>
      </c>
      <c r="K139" s="11">
        <f t="shared" si="27"/>
        <v>1359.219971</v>
      </c>
      <c r="L139" s="11">
        <f t="shared" si="27"/>
        <v>1452.8100589999999</v>
      </c>
      <c r="M139" s="11">
        <f t="shared" si="27"/>
        <v>1277.0699460000001</v>
      </c>
      <c r="N139" s="11">
        <f t="shared" si="27"/>
        <v>1208.339966</v>
      </c>
      <c r="O139" s="11">
        <f t="shared" si="27"/>
        <v>1051.410034</v>
      </c>
      <c r="P139" s="11">
        <f t="shared" si="27"/>
        <v>962.09997599999997</v>
      </c>
      <c r="Q139" s="11">
        <f t="shared" si="27"/>
        <v>942.38000499999998</v>
      </c>
      <c r="R139" s="11">
        <f t="shared" si="27"/>
        <v>832.52002000000005</v>
      </c>
      <c r="S139" s="11">
        <f t="shared" si="27"/>
        <v>989.53997800000002</v>
      </c>
      <c r="T139" s="11">
        <f t="shared" si="26"/>
        <v>1116.099976</v>
      </c>
      <c r="U139" s="12" cm="1">
        <f t="array" ref="U139">quota_mese*SUMPRODUCT(1/C139:T139)</f>
        <v>120.90941693850733</v>
      </c>
      <c r="V139" s="13">
        <f t="shared" si="33"/>
        <v>134946.99734324202</v>
      </c>
      <c r="W139" s="14">
        <f t="shared" si="29"/>
        <v>-0.10035335104505316</v>
      </c>
      <c r="X139" s="13">
        <f t="shared" si="30"/>
        <v>91474.110227338417</v>
      </c>
      <c r="Y139" s="14">
        <f t="shared" si="31"/>
        <v>-0.39017259848441055</v>
      </c>
      <c r="Z139" s="6" t="str">
        <f t="shared" si="32"/>
        <v>Il PAC conviene</v>
      </c>
    </row>
    <row r="140" spans="1:26" x14ac:dyDescent="0.25">
      <c r="A140" s="7">
        <v>37103</v>
      </c>
      <c r="B140" s="8">
        <v>1683.6099850000001</v>
      </c>
      <c r="C140" s="11">
        <f t="shared" si="28"/>
        <v>1683.6099850000001</v>
      </c>
      <c r="D140" s="11">
        <f t="shared" si="27"/>
        <v>1469.6999510000001</v>
      </c>
      <c r="E140" s="11">
        <f t="shared" si="27"/>
        <v>1168.369995</v>
      </c>
      <c r="F140" s="11">
        <f t="shared" si="27"/>
        <v>1364.780029</v>
      </c>
      <c r="G140" s="11">
        <f t="shared" si="27"/>
        <v>1596.0500489999999</v>
      </c>
      <c r="H140" s="11">
        <f t="shared" si="27"/>
        <v>1577.0500489999999</v>
      </c>
      <c r="I140" s="11">
        <f t="shared" si="27"/>
        <v>1550.170044</v>
      </c>
      <c r="J140" s="11">
        <f t="shared" si="27"/>
        <v>1359.219971</v>
      </c>
      <c r="K140" s="11">
        <f t="shared" si="27"/>
        <v>1452.8100589999999</v>
      </c>
      <c r="L140" s="11">
        <f t="shared" si="27"/>
        <v>1277.0699460000001</v>
      </c>
      <c r="M140" s="11">
        <f t="shared" si="27"/>
        <v>1208.339966</v>
      </c>
      <c r="N140" s="11">
        <f t="shared" si="27"/>
        <v>1051.410034</v>
      </c>
      <c r="O140" s="11">
        <f t="shared" si="27"/>
        <v>962.09997599999997</v>
      </c>
      <c r="P140" s="11">
        <f t="shared" si="27"/>
        <v>942.38000499999998</v>
      </c>
      <c r="Q140" s="11">
        <f t="shared" si="27"/>
        <v>832.52002000000005</v>
      </c>
      <c r="R140" s="11">
        <f t="shared" si="27"/>
        <v>989.53997800000002</v>
      </c>
      <c r="S140" s="11">
        <f t="shared" si="27"/>
        <v>1116.099976</v>
      </c>
      <c r="T140" s="11">
        <f t="shared" si="26"/>
        <v>984.36999500000002</v>
      </c>
      <c r="U140" s="12" cm="1">
        <f t="array" ref="U140">quota_mese*SUMPRODUCT(1/C140:T140)</f>
        <v>124.82180698151437</v>
      </c>
      <c r="V140" s="13">
        <f t="shared" si="33"/>
        <v>122870.84151428427</v>
      </c>
      <c r="W140" s="14">
        <f t="shared" si="29"/>
        <v>-0.18086105657143814</v>
      </c>
      <c r="X140" s="13">
        <f t="shared" si="30"/>
        <v>87701.724606961157</v>
      </c>
      <c r="Y140" s="14">
        <f t="shared" si="31"/>
        <v>-0.41532183595359229</v>
      </c>
      <c r="Z140" s="6" t="str">
        <f t="shared" si="32"/>
        <v>Il PAC conviene</v>
      </c>
    </row>
    <row r="141" spans="1:26" x14ac:dyDescent="0.25">
      <c r="A141" s="7">
        <v>37134</v>
      </c>
      <c r="B141" s="8">
        <v>1469.6999510000001</v>
      </c>
      <c r="C141" s="11">
        <f t="shared" si="28"/>
        <v>1469.6999510000001</v>
      </c>
      <c r="D141" s="11">
        <f t="shared" si="27"/>
        <v>1168.369995</v>
      </c>
      <c r="E141" s="11">
        <f t="shared" si="27"/>
        <v>1364.780029</v>
      </c>
      <c r="F141" s="11">
        <f t="shared" si="27"/>
        <v>1596.0500489999999</v>
      </c>
      <c r="G141" s="11">
        <f t="shared" si="27"/>
        <v>1577.0500489999999</v>
      </c>
      <c r="H141" s="11">
        <f t="shared" si="27"/>
        <v>1550.170044</v>
      </c>
      <c r="I141" s="11">
        <f t="shared" si="27"/>
        <v>1359.219971</v>
      </c>
      <c r="J141" s="11">
        <f t="shared" si="27"/>
        <v>1452.8100589999999</v>
      </c>
      <c r="K141" s="11">
        <f t="shared" si="27"/>
        <v>1277.0699460000001</v>
      </c>
      <c r="L141" s="11">
        <f t="shared" si="27"/>
        <v>1208.339966</v>
      </c>
      <c r="M141" s="11">
        <f t="shared" si="27"/>
        <v>1051.410034</v>
      </c>
      <c r="N141" s="11">
        <f t="shared" si="27"/>
        <v>962.09997599999997</v>
      </c>
      <c r="O141" s="11">
        <f t="shared" si="27"/>
        <v>942.38000499999998</v>
      </c>
      <c r="P141" s="11">
        <f t="shared" si="27"/>
        <v>832.52002000000005</v>
      </c>
      <c r="Q141" s="11">
        <f t="shared" si="27"/>
        <v>989.53997800000002</v>
      </c>
      <c r="R141" s="11">
        <f t="shared" si="27"/>
        <v>1116.099976</v>
      </c>
      <c r="S141" s="11">
        <f t="shared" si="27"/>
        <v>984.36999500000002</v>
      </c>
      <c r="T141" s="11">
        <f t="shared" si="26"/>
        <v>983.04998799999998</v>
      </c>
      <c r="U141" s="12" cm="1">
        <f t="array" ref="U141">quota_mese*SUMPRODUCT(1/C141:T141)</f>
        <v>128.34914430543154</v>
      </c>
      <c r="V141" s="13">
        <f t="shared" si="33"/>
        <v>126173.62476926474</v>
      </c>
      <c r="W141" s="14">
        <f t="shared" si="29"/>
        <v>-0.15884250153823498</v>
      </c>
      <c r="X141" s="13">
        <f t="shared" si="30"/>
        <v>100331.70246734259</v>
      </c>
      <c r="Y141" s="14">
        <f t="shared" si="31"/>
        <v>-0.33112198355104938</v>
      </c>
      <c r="Z141" s="6" t="str">
        <f t="shared" si="32"/>
        <v>Il PAC conviene</v>
      </c>
    </row>
    <row r="142" spans="1:26" x14ac:dyDescent="0.25">
      <c r="A142" s="7">
        <v>37162</v>
      </c>
      <c r="B142" s="8">
        <v>1168.369995</v>
      </c>
      <c r="C142" s="11">
        <f t="shared" si="28"/>
        <v>1168.369995</v>
      </c>
      <c r="D142" s="11">
        <f t="shared" si="27"/>
        <v>1364.780029</v>
      </c>
      <c r="E142" s="11">
        <f t="shared" si="27"/>
        <v>1596.0500489999999</v>
      </c>
      <c r="F142" s="11">
        <f t="shared" si="27"/>
        <v>1577.0500489999999</v>
      </c>
      <c r="G142" s="11">
        <f t="shared" si="27"/>
        <v>1550.170044</v>
      </c>
      <c r="H142" s="11">
        <f t="shared" si="27"/>
        <v>1359.219971</v>
      </c>
      <c r="I142" s="11">
        <f t="shared" si="27"/>
        <v>1452.8100589999999</v>
      </c>
      <c r="J142" s="11">
        <f t="shared" si="27"/>
        <v>1277.0699460000001</v>
      </c>
      <c r="K142" s="11">
        <f t="shared" si="27"/>
        <v>1208.339966</v>
      </c>
      <c r="L142" s="11">
        <f t="shared" si="27"/>
        <v>1051.410034</v>
      </c>
      <c r="M142" s="11">
        <f t="shared" si="27"/>
        <v>962.09997599999997</v>
      </c>
      <c r="N142" s="11">
        <f t="shared" si="27"/>
        <v>942.38000499999998</v>
      </c>
      <c r="O142" s="11">
        <f t="shared" si="27"/>
        <v>832.52002000000005</v>
      </c>
      <c r="P142" s="11">
        <f t="shared" si="27"/>
        <v>989.53997800000002</v>
      </c>
      <c r="Q142" s="11">
        <f t="shared" si="27"/>
        <v>1116.099976</v>
      </c>
      <c r="R142" s="11">
        <f t="shared" si="27"/>
        <v>984.36999500000002</v>
      </c>
      <c r="S142" s="11">
        <f t="shared" si="27"/>
        <v>983.04998799999998</v>
      </c>
      <c r="T142" s="11">
        <f t="shared" si="26"/>
        <v>1009.73999</v>
      </c>
      <c r="U142" s="12" cm="1">
        <f t="array" ref="U142">quota_mese*SUMPRODUCT(1/C142:T142)</f>
        <v>130.93200240043845</v>
      </c>
      <c r="V142" s="13">
        <f t="shared" si="33"/>
        <v>132207.27879449871</v>
      </c>
      <c r="W142" s="14">
        <f t="shared" si="29"/>
        <v>-0.11861814137000859</v>
      </c>
      <c r="X142" s="13">
        <f t="shared" si="30"/>
        <v>129634.44726257284</v>
      </c>
      <c r="Y142" s="14">
        <f t="shared" si="31"/>
        <v>-0.13577035158284778</v>
      </c>
      <c r="Z142" s="6" t="str">
        <f t="shared" si="32"/>
        <v>In Linea</v>
      </c>
    </row>
    <row r="143" spans="1:26" x14ac:dyDescent="0.25">
      <c r="A143" s="7">
        <v>37195</v>
      </c>
      <c r="B143" s="8">
        <v>1364.780029</v>
      </c>
      <c r="C143" s="11">
        <f t="shared" si="28"/>
        <v>1364.780029</v>
      </c>
      <c r="D143" s="11">
        <f t="shared" si="27"/>
        <v>1596.0500489999999</v>
      </c>
      <c r="E143" s="11">
        <f t="shared" si="27"/>
        <v>1577.0500489999999</v>
      </c>
      <c r="F143" s="11">
        <f t="shared" si="27"/>
        <v>1550.170044</v>
      </c>
      <c r="G143" s="11">
        <f t="shared" si="27"/>
        <v>1359.219971</v>
      </c>
      <c r="H143" s="11">
        <f t="shared" si="27"/>
        <v>1452.8100589999999</v>
      </c>
      <c r="I143" s="11">
        <f t="shared" si="27"/>
        <v>1277.0699460000001</v>
      </c>
      <c r="J143" s="11">
        <f t="shared" si="27"/>
        <v>1208.339966</v>
      </c>
      <c r="K143" s="11">
        <f t="shared" si="27"/>
        <v>1051.410034</v>
      </c>
      <c r="L143" s="11">
        <f t="shared" si="27"/>
        <v>962.09997599999997</v>
      </c>
      <c r="M143" s="11">
        <f t="shared" si="27"/>
        <v>942.38000499999998</v>
      </c>
      <c r="N143" s="11">
        <f t="shared" si="27"/>
        <v>832.52002000000005</v>
      </c>
      <c r="O143" s="11">
        <f t="shared" si="27"/>
        <v>989.53997800000002</v>
      </c>
      <c r="P143" s="11">
        <f t="shared" si="27"/>
        <v>1116.099976</v>
      </c>
      <c r="Q143" s="11">
        <f t="shared" si="27"/>
        <v>984.36999500000002</v>
      </c>
      <c r="R143" s="11">
        <f t="shared" si="27"/>
        <v>983.04998799999998</v>
      </c>
      <c r="S143" s="11">
        <f t="shared" si="27"/>
        <v>1009.73999</v>
      </c>
      <c r="T143" s="11">
        <f t="shared" si="26"/>
        <v>1018.659973</v>
      </c>
      <c r="U143" s="12" cm="1">
        <f t="array" ref="U143">quota_mese*SUMPRODUCT(1/C143:T143)</f>
        <v>131.9802406225468</v>
      </c>
      <c r="V143" s="13">
        <f t="shared" si="33"/>
        <v>134442.98834909702</v>
      </c>
      <c r="W143" s="14">
        <f t="shared" si="29"/>
        <v>-0.10371341100601983</v>
      </c>
      <c r="X143" s="13">
        <f t="shared" si="30"/>
        <v>111958.69862043533</v>
      </c>
      <c r="Y143" s="14">
        <f t="shared" si="31"/>
        <v>-0.25360867586376445</v>
      </c>
      <c r="Z143" s="6" t="str">
        <f t="shared" si="32"/>
        <v>Il PAC conviene</v>
      </c>
    </row>
    <row r="144" spans="1:26" x14ac:dyDescent="0.25">
      <c r="A144" s="7">
        <v>37225</v>
      </c>
      <c r="B144" s="8">
        <v>1596.0500489999999</v>
      </c>
      <c r="C144" s="11">
        <f t="shared" si="28"/>
        <v>1596.0500489999999</v>
      </c>
      <c r="D144" s="11">
        <f t="shared" si="27"/>
        <v>1577.0500489999999</v>
      </c>
      <c r="E144" s="11">
        <f t="shared" si="27"/>
        <v>1550.170044</v>
      </c>
      <c r="F144" s="11">
        <f t="shared" si="27"/>
        <v>1359.219971</v>
      </c>
      <c r="G144" s="11">
        <f t="shared" si="27"/>
        <v>1452.8100589999999</v>
      </c>
      <c r="H144" s="11">
        <f t="shared" si="27"/>
        <v>1277.0699460000001</v>
      </c>
      <c r="I144" s="11">
        <f t="shared" si="27"/>
        <v>1208.339966</v>
      </c>
      <c r="J144" s="11">
        <f t="shared" si="27"/>
        <v>1051.410034</v>
      </c>
      <c r="K144" s="11">
        <f t="shared" si="27"/>
        <v>962.09997599999997</v>
      </c>
      <c r="L144" s="11">
        <f t="shared" si="27"/>
        <v>942.38000499999998</v>
      </c>
      <c r="M144" s="11">
        <f t="shared" si="27"/>
        <v>832.52002000000005</v>
      </c>
      <c r="N144" s="11">
        <f t="shared" si="27"/>
        <v>989.53997800000002</v>
      </c>
      <c r="O144" s="11">
        <f t="shared" si="27"/>
        <v>1116.099976</v>
      </c>
      <c r="P144" s="11">
        <f t="shared" si="27"/>
        <v>984.36999500000002</v>
      </c>
      <c r="Q144" s="11">
        <f t="shared" si="27"/>
        <v>983.04998799999998</v>
      </c>
      <c r="R144" s="11">
        <f t="shared" si="27"/>
        <v>1009.73999</v>
      </c>
      <c r="S144" s="11">
        <f t="shared" ref="S144:T159" si="34">R145</f>
        <v>1018.659973</v>
      </c>
      <c r="T144" s="11">
        <f t="shared" si="34"/>
        <v>1106.0600589999999</v>
      </c>
      <c r="U144" s="12" cm="1">
        <f t="array" ref="U144">quota_mese*SUMPRODUCT(1/C144:T144)</f>
        <v>133.40850083344932</v>
      </c>
      <c r="V144" s="13">
        <f t="shared" si="33"/>
        <v>147557.8143029465</v>
      </c>
      <c r="W144" s="14">
        <f t="shared" si="29"/>
        <v>-1.6281237980356633E-2</v>
      </c>
      <c r="X144" s="13">
        <f t="shared" si="30"/>
        <v>103949.75330125127</v>
      </c>
      <c r="Y144" s="14">
        <f t="shared" si="31"/>
        <v>-0.3070016446583248</v>
      </c>
      <c r="Z144" s="6" t="str">
        <f t="shared" si="32"/>
        <v>Il PAC conviene</v>
      </c>
    </row>
    <row r="145" spans="1:26" x14ac:dyDescent="0.25">
      <c r="A145" s="7">
        <v>37256</v>
      </c>
      <c r="B145" s="8">
        <v>1577.0500489999999</v>
      </c>
      <c r="C145" s="11">
        <f t="shared" si="28"/>
        <v>1577.0500489999999</v>
      </c>
      <c r="D145" s="11">
        <f t="shared" ref="D145:S160" si="35">C146</f>
        <v>1550.170044</v>
      </c>
      <c r="E145" s="11">
        <f t="shared" si="35"/>
        <v>1359.219971</v>
      </c>
      <c r="F145" s="11">
        <f t="shared" si="35"/>
        <v>1452.8100589999999</v>
      </c>
      <c r="G145" s="11">
        <f t="shared" si="35"/>
        <v>1277.0699460000001</v>
      </c>
      <c r="H145" s="11">
        <f t="shared" si="35"/>
        <v>1208.339966</v>
      </c>
      <c r="I145" s="11">
        <f t="shared" si="35"/>
        <v>1051.410034</v>
      </c>
      <c r="J145" s="11">
        <f t="shared" si="35"/>
        <v>962.09997599999997</v>
      </c>
      <c r="K145" s="11">
        <f t="shared" si="35"/>
        <v>942.38000499999998</v>
      </c>
      <c r="L145" s="11">
        <f t="shared" si="35"/>
        <v>832.52002000000005</v>
      </c>
      <c r="M145" s="11">
        <f t="shared" si="35"/>
        <v>989.53997800000002</v>
      </c>
      <c r="N145" s="11">
        <f t="shared" si="35"/>
        <v>1116.099976</v>
      </c>
      <c r="O145" s="11">
        <f t="shared" si="35"/>
        <v>984.36999500000002</v>
      </c>
      <c r="P145" s="11">
        <f t="shared" si="35"/>
        <v>983.04998799999998</v>
      </c>
      <c r="Q145" s="11">
        <f t="shared" si="35"/>
        <v>1009.73999</v>
      </c>
      <c r="R145" s="11">
        <f t="shared" si="35"/>
        <v>1018.659973</v>
      </c>
      <c r="S145" s="11">
        <f t="shared" si="35"/>
        <v>1106.0600589999999</v>
      </c>
      <c r="T145" s="11">
        <f t="shared" si="34"/>
        <v>1197.8900149999999</v>
      </c>
      <c r="U145" s="12" cm="1">
        <f t="array" ref="U145">quota_mese*SUMPRODUCT(1/C145:T145)</f>
        <v>135.14395427925632</v>
      </c>
      <c r="V145" s="13">
        <f t="shared" si="33"/>
        <v>161887.59341873767</v>
      </c>
      <c r="W145" s="14">
        <f t="shared" si="29"/>
        <v>7.9250622791584568E-2</v>
      </c>
      <c r="X145" s="13">
        <f t="shared" si="30"/>
        <v>113936.46153711891</v>
      </c>
      <c r="Y145" s="14">
        <f t="shared" si="31"/>
        <v>-0.24042358975254052</v>
      </c>
      <c r="Z145" s="6" t="str">
        <f t="shared" si="32"/>
        <v>Il PAC conviene</v>
      </c>
    </row>
    <row r="146" spans="1:26" x14ac:dyDescent="0.25">
      <c r="A146" s="7">
        <v>37287</v>
      </c>
      <c r="B146" s="8">
        <v>1550.170044</v>
      </c>
      <c r="C146" s="11">
        <f t="shared" si="28"/>
        <v>1550.170044</v>
      </c>
      <c r="D146" s="11">
        <f t="shared" si="35"/>
        <v>1359.219971</v>
      </c>
      <c r="E146" s="11">
        <f t="shared" si="35"/>
        <v>1452.8100589999999</v>
      </c>
      <c r="F146" s="11">
        <f t="shared" si="35"/>
        <v>1277.0699460000001</v>
      </c>
      <c r="G146" s="11">
        <f t="shared" si="35"/>
        <v>1208.339966</v>
      </c>
      <c r="H146" s="11">
        <f t="shared" si="35"/>
        <v>1051.410034</v>
      </c>
      <c r="I146" s="11">
        <f t="shared" si="35"/>
        <v>962.09997599999997</v>
      </c>
      <c r="J146" s="11">
        <f t="shared" si="35"/>
        <v>942.38000499999998</v>
      </c>
      <c r="K146" s="11">
        <f t="shared" si="35"/>
        <v>832.52002000000005</v>
      </c>
      <c r="L146" s="11">
        <f t="shared" si="35"/>
        <v>989.53997800000002</v>
      </c>
      <c r="M146" s="11">
        <f t="shared" si="35"/>
        <v>1116.099976</v>
      </c>
      <c r="N146" s="11">
        <f t="shared" si="35"/>
        <v>984.36999500000002</v>
      </c>
      <c r="O146" s="11">
        <f t="shared" si="35"/>
        <v>983.04998799999998</v>
      </c>
      <c r="P146" s="11">
        <f t="shared" si="35"/>
        <v>1009.73999</v>
      </c>
      <c r="Q146" s="11">
        <f t="shared" si="35"/>
        <v>1018.659973</v>
      </c>
      <c r="R146" s="11">
        <f t="shared" si="35"/>
        <v>1106.0600589999999</v>
      </c>
      <c r="S146" s="11">
        <f t="shared" si="35"/>
        <v>1197.8900149999999</v>
      </c>
      <c r="T146" s="11">
        <f t="shared" si="34"/>
        <v>1201.6899410000001</v>
      </c>
      <c r="U146" s="12" cm="1">
        <f t="array" ref="U146">quota_mese*SUMPRODUCT(1/C146:T146)</f>
        <v>136.79450535232266</v>
      </c>
      <c r="V146" s="13">
        <f t="shared" si="33"/>
        <v>164384.58106595682</v>
      </c>
      <c r="W146" s="14">
        <f t="shared" si="29"/>
        <v>9.5897207106378834E-2</v>
      </c>
      <c r="X146" s="13">
        <f t="shared" si="30"/>
        <v>116279.81836423618</v>
      </c>
      <c r="Y146" s="14">
        <f t="shared" si="31"/>
        <v>-0.22480121090509209</v>
      </c>
      <c r="Z146" s="6" t="str">
        <f t="shared" si="32"/>
        <v>Il PAC conviene</v>
      </c>
    </row>
    <row r="147" spans="1:26" x14ac:dyDescent="0.25">
      <c r="A147" s="7">
        <v>37315</v>
      </c>
      <c r="B147" s="8">
        <v>1359.219971</v>
      </c>
      <c r="C147" s="11">
        <f t="shared" si="28"/>
        <v>1359.219971</v>
      </c>
      <c r="D147" s="11">
        <f t="shared" si="35"/>
        <v>1452.8100589999999</v>
      </c>
      <c r="E147" s="11">
        <f t="shared" si="35"/>
        <v>1277.0699460000001</v>
      </c>
      <c r="F147" s="11">
        <f t="shared" si="35"/>
        <v>1208.339966</v>
      </c>
      <c r="G147" s="11">
        <f t="shared" si="35"/>
        <v>1051.410034</v>
      </c>
      <c r="H147" s="11">
        <f t="shared" si="35"/>
        <v>962.09997599999997</v>
      </c>
      <c r="I147" s="11">
        <f t="shared" si="35"/>
        <v>942.38000499999998</v>
      </c>
      <c r="J147" s="11">
        <f t="shared" si="35"/>
        <v>832.52002000000005</v>
      </c>
      <c r="K147" s="11">
        <f t="shared" si="35"/>
        <v>989.53997800000002</v>
      </c>
      <c r="L147" s="11">
        <f t="shared" si="35"/>
        <v>1116.099976</v>
      </c>
      <c r="M147" s="11">
        <f t="shared" si="35"/>
        <v>984.36999500000002</v>
      </c>
      <c r="N147" s="11">
        <f t="shared" si="35"/>
        <v>983.04998799999998</v>
      </c>
      <c r="O147" s="11">
        <f t="shared" si="35"/>
        <v>1009.73999</v>
      </c>
      <c r="P147" s="11">
        <f t="shared" si="35"/>
        <v>1018.659973</v>
      </c>
      <c r="Q147" s="11">
        <f t="shared" si="35"/>
        <v>1106.0600589999999</v>
      </c>
      <c r="R147" s="11">
        <f t="shared" si="35"/>
        <v>1197.8900149999999</v>
      </c>
      <c r="S147" s="11">
        <f t="shared" si="35"/>
        <v>1201.6899410000001</v>
      </c>
      <c r="T147" s="11">
        <f t="shared" si="34"/>
        <v>1276.9399410000001</v>
      </c>
      <c r="U147" s="12" cm="1">
        <f t="array" ref="U147">quota_mese*SUMPRODUCT(1/C147:T147)</f>
        <v>137.94476924757166</v>
      </c>
      <c r="V147" s="13">
        <f t="shared" si="33"/>
        <v>176147.18550425279</v>
      </c>
      <c r="W147" s="14">
        <f t="shared" si="29"/>
        <v>0.17431457002835193</v>
      </c>
      <c r="X147" s="13">
        <f t="shared" si="30"/>
        <v>140919.78872932558</v>
      </c>
      <c r="Y147" s="14">
        <f t="shared" si="31"/>
        <v>-6.0534741804496139E-2</v>
      </c>
      <c r="Z147" s="6" t="str">
        <f t="shared" si="32"/>
        <v>Il PAC conviene</v>
      </c>
    </row>
    <row r="148" spans="1:26" x14ac:dyDescent="0.25">
      <c r="A148" s="7">
        <v>37343</v>
      </c>
      <c r="B148" s="8">
        <v>1452.8100589999999</v>
      </c>
      <c r="C148" s="11">
        <f t="shared" si="28"/>
        <v>1452.8100589999999</v>
      </c>
      <c r="D148" s="11">
        <f t="shared" si="35"/>
        <v>1277.0699460000001</v>
      </c>
      <c r="E148" s="11">
        <f t="shared" si="35"/>
        <v>1208.339966</v>
      </c>
      <c r="F148" s="11">
        <f t="shared" si="35"/>
        <v>1051.410034</v>
      </c>
      <c r="G148" s="11">
        <f t="shared" si="35"/>
        <v>962.09997599999997</v>
      </c>
      <c r="H148" s="11">
        <f t="shared" si="35"/>
        <v>942.38000499999998</v>
      </c>
      <c r="I148" s="11">
        <f t="shared" si="35"/>
        <v>832.52002000000005</v>
      </c>
      <c r="J148" s="11">
        <f t="shared" si="35"/>
        <v>989.53997800000002</v>
      </c>
      <c r="K148" s="11">
        <f t="shared" si="35"/>
        <v>1116.099976</v>
      </c>
      <c r="L148" s="11">
        <f t="shared" si="35"/>
        <v>984.36999500000002</v>
      </c>
      <c r="M148" s="11">
        <f t="shared" si="35"/>
        <v>983.04998799999998</v>
      </c>
      <c r="N148" s="11">
        <f t="shared" si="35"/>
        <v>1009.73999</v>
      </c>
      <c r="O148" s="11">
        <f t="shared" si="35"/>
        <v>1018.659973</v>
      </c>
      <c r="P148" s="11">
        <f t="shared" si="35"/>
        <v>1106.0600589999999</v>
      </c>
      <c r="Q148" s="11">
        <f t="shared" si="35"/>
        <v>1197.8900149999999</v>
      </c>
      <c r="R148" s="11">
        <f t="shared" si="35"/>
        <v>1201.6899410000001</v>
      </c>
      <c r="S148" s="11">
        <f t="shared" si="35"/>
        <v>1276.9399410000001</v>
      </c>
      <c r="T148" s="11">
        <f t="shared" si="34"/>
        <v>1341.1999510000001</v>
      </c>
      <c r="U148" s="12" cm="1">
        <f t="array" ref="U148">quota_mese*SUMPRODUCT(1/C148:T148)</f>
        <v>138.02714335972962</v>
      </c>
      <c r="V148" s="13">
        <f t="shared" si="33"/>
        <v>185121.99791073936</v>
      </c>
      <c r="W148" s="14">
        <f t="shared" si="29"/>
        <v>0.2341466527382623</v>
      </c>
      <c r="X148" s="13">
        <f t="shared" si="30"/>
        <v>138476.4590551338</v>
      </c>
      <c r="Y148" s="14">
        <f t="shared" si="31"/>
        <v>-7.6823606299108005E-2</v>
      </c>
      <c r="Z148" s="6" t="str">
        <f t="shared" si="32"/>
        <v>Il PAC conviene</v>
      </c>
    </row>
    <row r="149" spans="1:26" x14ac:dyDescent="0.25">
      <c r="A149" s="7">
        <v>37376</v>
      </c>
      <c r="B149" s="8">
        <v>1277.0699460000001</v>
      </c>
      <c r="C149" s="11">
        <f t="shared" si="28"/>
        <v>1277.0699460000001</v>
      </c>
      <c r="D149" s="11">
        <f t="shared" si="35"/>
        <v>1208.339966</v>
      </c>
      <c r="E149" s="11">
        <f t="shared" si="35"/>
        <v>1051.410034</v>
      </c>
      <c r="F149" s="11">
        <f t="shared" si="35"/>
        <v>962.09997599999997</v>
      </c>
      <c r="G149" s="11">
        <f t="shared" si="35"/>
        <v>942.38000499999998</v>
      </c>
      <c r="H149" s="11">
        <f t="shared" si="35"/>
        <v>832.52002000000005</v>
      </c>
      <c r="I149" s="11">
        <f t="shared" si="35"/>
        <v>989.53997800000002</v>
      </c>
      <c r="J149" s="11">
        <f t="shared" si="35"/>
        <v>1116.099976</v>
      </c>
      <c r="K149" s="11">
        <f t="shared" si="35"/>
        <v>984.36999500000002</v>
      </c>
      <c r="L149" s="11">
        <f t="shared" si="35"/>
        <v>983.04998799999998</v>
      </c>
      <c r="M149" s="11">
        <f t="shared" si="35"/>
        <v>1009.73999</v>
      </c>
      <c r="N149" s="11">
        <f t="shared" si="35"/>
        <v>1018.659973</v>
      </c>
      <c r="O149" s="11">
        <f t="shared" si="35"/>
        <v>1106.0600589999999</v>
      </c>
      <c r="P149" s="11">
        <f t="shared" si="35"/>
        <v>1197.8900149999999</v>
      </c>
      <c r="Q149" s="11">
        <f t="shared" si="35"/>
        <v>1201.6899410000001</v>
      </c>
      <c r="R149" s="11">
        <f t="shared" si="35"/>
        <v>1276.9399410000001</v>
      </c>
      <c r="S149" s="11">
        <f t="shared" si="35"/>
        <v>1341.1999510000001</v>
      </c>
      <c r="T149" s="11">
        <f t="shared" si="34"/>
        <v>1303.6999510000001</v>
      </c>
      <c r="U149" s="12" cm="1">
        <f t="array" ref="U149">quota_mese*SUMPRODUCT(1/C149:T149)</f>
        <v>138.68319700261162</v>
      </c>
      <c r="V149" s="13">
        <f t="shared" si="33"/>
        <v>180801.27713682814</v>
      </c>
      <c r="W149" s="14">
        <f t="shared" si="29"/>
        <v>0.20534184757885421</v>
      </c>
      <c r="X149" s="13">
        <f t="shared" si="30"/>
        <v>153127.86371843723</v>
      </c>
      <c r="Y149" s="14">
        <f t="shared" si="31"/>
        <v>2.0852424789581603E-2</v>
      </c>
      <c r="Z149" s="6" t="str">
        <f t="shared" si="32"/>
        <v>Il PAC conviene</v>
      </c>
    </row>
    <row r="150" spans="1:26" x14ac:dyDescent="0.25">
      <c r="A150" s="7">
        <v>37407</v>
      </c>
      <c r="B150" s="8">
        <v>1208.339966</v>
      </c>
      <c r="C150" s="11">
        <f t="shared" si="28"/>
        <v>1208.339966</v>
      </c>
      <c r="D150" s="11">
        <f t="shared" si="35"/>
        <v>1051.410034</v>
      </c>
      <c r="E150" s="11">
        <f t="shared" si="35"/>
        <v>962.09997599999997</v>
      </c>
      <c r="F150" s="11">
        <f t="shared" si="35"/>
        <v>942.38000499999998</v>
      </c>
      <c r="G150" s="11">
        <f t="shared" si="35"/>
        <v>832.52002000000005</v>
      </c>
      <c r="H150" s="11">
        <f t="shared" si="35"/>
        <v>989.53997800000002</v>
      </c>
      <c r="I150" s="11">
        <f t="shared" si="35"/>
        <v>1116.099976</v>
      </c>
      <c r="J150" s="11">
        <f t="shared" si="35"/>
        <v>984.36999500000002</v>
      </c>
      <c r="K150" s="11">
        <f t="shared" si="35"/>
        <v>983.04998799999998</v>
      </c>
      <c r="L150" s="11">
        <f t="shared" si="35"/>
        <v>1009.73999</v>
      </c>
      <c r="M150" s="11">
        <f t="shared" si="35"/>
        <v>1018.659973</v>
      </c>
      <c r="N150" s="11">
        <f t="shared" si="35"/>
        <v>1106.0600589999999</v>
      </c>
      <c r="O150" s="11">
        <f t="shared" si="35"/>
        <v>1197.8900149999999</v>
      </c>
      <c r="P150" s="11">
        <f t="shared" si="35"/>
        <v>1201.6899410000001</v>
      </c>
      <c r="Q150" s="11">
        <f t="shared" si="35"/>
        <v>1276.9399410000001</v>
      </c>
      <c r="R150" s="11">
        <f t="shared" si="35"/>
        <v>1341.1999510000001</v>
      </c>
      <c r="S150" s="11">
        <f t="shared" si="35"/>
        <v>1303.6999510000001</v>
      </c>
      <c r="T150" s="11">
        <f t="shared" si="34"/>
        <v>1416.3900149999999</v>
      </c>
      <c r="U150" s="12" cm="1">
        <f t="array" ref="U150">quota_mese*SUMPRODUCT(1/C150:T150)</f>
        <v>138.04134500997083</v>
      </c>
      <c r="V150" s="13">
        <f t="shared" si="33"/>
        <v>195520.38272929276</v>
      </c>
      <c r="W150" s="14">
        <f t="shared" si="29"/>
        <v>0.30346921819528516</v>
      </c>
      <c r="X150" s="13">
        <f t="shared" si="30"/>
        <v>175826.76086872062</v>
      </c>
      <c r="Y150" s="14">
        <f t="shared" si="31"/>
        <v>0.17217840579147081</v>
      </c>
      <c r="Z150" s="6" t="str">
        <f t="shared" si="32"/>
        <v>Il PAC conviene</v>
      </c>
    </row>
    <row r="151" spans="1:26" x14ac:dyDescent="0.25">
      <c r="A151" s="7">
        <v>37435</v>
      </c>
      <c r="B151" s="8">
        <v>1051.410034</v>
      </c>
      <c r="C151" s="11">
        <f t="shared" si="28"/>
        <v>1051.410034</v>
      </c>
      <c r="D151" s="11">
        <f t="shared" si="35"/>
        <v>962.09997599999997</v>
      </c>
      <c r="E151" s="11">
        <f t="shared" si="35"/>
        <v>942.38000499999998</v>
      </c>
      <c r="F151" s="11">
        <f t="shared" si="35"/>
        <v>832.52002000000005</v>
      </c>
      <c r="G151" s="11">
        <f t="shared" si="35"/>
        <v>989.53997800000002</v>
      </c>
      <c r="H151" s="11">
        <f t="shared" si="35"/>
        <v>1116.099976</v>
      </c>
      <c r="I151" s="11">
        <f t="shared" si="35"/>
        <v>984.36999500000002</v>
      </c>
      <c r="J151" s="11">
        <f t="shared" si="35"/>
        <v>983.04998799999998</v>
      </c>
      <c r="K151" s="11">
        <f t="shared" si="35"/>
        <v>1009.73999</v>
      </c>
      <c r="L151" s="11">
        <f t="shared" si="35"/>
        <v>1018.659973</v>
      </c>
      <c r="M151" s="11">
        <f t="shared" si="35"/>
        <v>1106.0600589999999</v>
      </c>
      <c r="N151" s="11">
        <f t="shared" si="35"/>
        <v>1197.8900149999999</v>
      </c>
      <c r="O151" s="11">
        <f t="shared" si="35"/>
        <v>1201.6899410000001</v>
      </c>
      <c r="P151" s="11">
        <f t="shared" si="35"/>
        <v>1276.9399410000001</v>
      </c>
      <c r="Q151" s="11">
        <f t="shared" si="35"/>
        <v>1341.1999510000001</v>
      </c>
      <c r="R151" s="11">
        <f t="shared" si="35"/>
        <v>1303.6999510000001</v>
      </c>
      <c r="S151" s="11">
        <f t="shared" si="35"/>
        <v>1416.3900149999999</v>
      </c>
      <c r="T151" s="11">
        <f t="shared" si="34"/>
        <v>1424.25</v>
      </c>
      <c r="U151" s="12" cm="1">
        <f t="array" ref="U151">quota_mese*SUMPRODUCT(1/C151:T151)</f>
        <v>136.99586384878381</v>
      </c>
      <c r="V151" s="13">
        <f t="shared" si="33"/>
        <v>195116.35908663034</v>
      </c>
      <c r="W151" s="14">
        <f t="shared" si="29"/>
        <v>0.30077572724420221</v>
      </c>
      <c r="X151" s="13">
        <f t="shared" si="30"/>
        <v>203191.42208224352</v>
      </c>
      <c r="Y151" s="14">
        <f t="shared" si="31"/>
        <v>0.35460948054829</v>
      </c>
      <c r="Z151" s="6" t="str">
        <f t="shared" si="32"/>
        <v>Il PAC NON conviene</v>
      </c>
    </row>
    <row r="152" spans="1:26" x14ac:dyDescent="0.25">
      <c r="A152" s="7">
        <v>37468</v>
      </c>
      <c r="B152" s="8">
        <v>962.09997599999997</v>
      </c>
      <c r="C152" s="11">
        <f t="shared" si="28"/>
        <v>962.09997599999997</v>
      </c>
      <c r="D152" s="11">
        <f t="shared" si="35"/>
        <v>942.38000499999998</v>
      </c>
      <c r="E152" s="11">
        <f t="shared" si="35"/>
        <v>832.52002000000005</v>
      </c>
      <c r="F152" s="11">
        <f t="shared" si="35"/>
        <v>989.53997800000002</v>
      </c>
      <c r="G152" s="11">
        <f t="shared" si="35"/>
        <v>1116.099976</v>
      </c>
      <c r="H152" s="11">
        <f t="shared" si="35"/>
        <v>984.36999500000002</v>
      </c>
      <c r="I152" s="11">
        <f t="shared" si="35"/>
        <v>983.04998799999998</v>
      </c>
      <c r="J152" s="11">
        <f t="shared" si="35"/>
        <v>1009.73999</v>
      </c>
      <c r="K152" s="11">
        <f t="shared" si="35"/>
        <v>1018.659973</v>
      </c>
      <c r="L152" s="11">
        <f t="shared" si="35"/>
        <v>1106.0600589999999</v>
      </c>
      <c r="M152" s="11">
        <f t="shared" si="35"/>
        <v>1197.8900149999999</v>
      </c>
      <c r="N152" s="11">
        <f t="shared" si="35"/>
        <v>1201.6899410000001</v>
      </c>
      <c r="O152" s="11">
        <f t="shared" si="35"/>
        <v>1276.9399410000001</v>
      </c>
      <c r="P152" s="11">
        <f t="shared" si="35"/>
        <v>1341.1999510000001</v>
      </c>
      <c r="Q152" s="11">
        <f t="shared" si="35"/>
        <v>1303.6999510000001</v>
      </c>
      <c r="R152" s="11">
        <f t="shared" si="35"/>
        <v>1416.3900149999999</v>
      </c>
      <c r="S152" s="11">
        <f t="shared" si="35"/>
        <v>1424.25</v>
      </c>
      <c r="T152" s="11">
        <f t="shared" si="34"/>
        <v>1467.920044</v>
      </c>
      <c r="U152" s="12" cm="1">
        <f t="array" ref="U152">quota_mese*SUMPRODUCT(1/C152:T152)</f>
        <v>134.74696625786103</v>
      </c>
      <c r="V152" s="13">
        <f t="shared" si="33"/>
        <v>197797.77263810587</v>
      </c>
      <c r="W152" s="14">
        <f t="shared" si="29"/>
        <v>0.31865181758737249</v>
      </c>
      <c r="X152" s="13">
        <f t="shared" si="30"/>
        <v>228861.87724008426</v>
      </c>
      <c r="Y152" s="14">
        <f t="shared" si="31"/>
        <v>0.52574584826722837</v>
      </c>
      <c r="Z152" s="6" t="str">
        <f t="shared" si="32"/>
        <v>Il PAC NON conviene</v>
      </c>
    </row>
    <row r="153" spans="1:26" x14ac:dyDescent="0.25">
      <c r="A153" s="7">
        <v>37498</v>
      </c>
      <c r="B153" s="8">
        <v>942.38000499999998</v>
      </c>
      <c r="C153" s="11">
        <f t="shared" si="28"/>
        <v>942.38000499999998</v>
      </c>
      <c r="D153" s="11">
        <f t="shared" si="35"/>
        <v>832.52002000000005</v>
      </c>
      <c r="E153" s="11">
        <f t="shared" si="35"/>
        <v>989.53997800000002</v>
      </c>
      <c r="F153" s="11">
        <f t="shared" si="35"/>
        <v>1116.099976</v>
      </c>
      <c r="G153" s="11">
        <f t="shared" si="35"/>
        <v>984.36999500000002</v>
      </c>
      <c r="H153" s="11">
        <f t="shared" si="35"/>
        <v>983.04998799999998</v>
      </c>
      <c r="I153" s="11">
        <f t="shared" si="35"/>
        <v>1009.73999</v>
      </c>
      <c r="J153" s="11">
        <f t="shared" si="35"/>
        <v>1018.659973</v>
      </c>
      <c r="K153" s="11">
        <f t="shared" si="35"/>
        <v>1106.0600589999999</v>
      </c>
      <c r="L153" s="11">
        <f t="shared" si="35"/>
        <v>1197.8900149999999</v>
      </c>
      <c r="M153" s="11">
        <f t="shared" si="35"/>
        <v>1201.6899410000001</v>
      </c>
      <c r="N153" s="11">
        <f t="shared" si="35"/>
        <v>1276.9399410000001</v>
      </c>
      <c r="O153" s="11">
        <f t="shared" si="35"/>
        <v>1341.1999510000001</v>
      </c>
      <c r="P153" s="11">
        <f t="shared" si="35"/>
        <v>1303.6999510000001</v>
      </c>
      <c r="Q153" s="11">
        <f t="shared" si="35"/>
        <v>1416.3900149999999</v>
      </c>
      <c r="R153" s="11">
        <f t="shared" si="35"/>
        <v>1424.25</v>
      </c>
      <c r="S153" s="11">
        <f t="shared" si="35"/>
        <v>1467.920044</v>
      </c>
      <c r="T153" s="11">
        <f t="shared" si="34"/>
        <v>1493.079956</v>
      </c>
      <c r="U153" s="12" cm="1">
        <f t="array" ref="U153">quota_mese*SUMPRODUCT(1/C153:T153)</f>
        <v>131.66666189005312</v>
      </c>
      <c r="V153" s="13">
        <f t="shared" si="33"/>
        <v>196588.85374146741</v>
      </c>
      <c r="W153" s="14">
        <f t="shared" si="29"/>
        <v>0.31059235827644938</v>
      </c>
      <c r="X153" s="13">
        <f t="shared" si="30"/>
        <v>237655.71448006263</v>
      </c>
      <c r="Y153" s="14">
        <f t="shared" si="31"/>
        <v>0.58437142986708412</v>
      </c>
      <c r="Z153" s="6" t="str">
        <f t="shared" si="32"/>
        <v>Il PAC NON conviene</v>
      </c>
    </row>
    <row r="154" spans="1:26" x14ac:dyDescent="0.25">
      <c r="A154" s="7">
        <v>37529</v>
      </c>
      <c r="B154" s="8">
        <v>832.52002000000005</v>
      </c>
      <c r="C154" s="11">
        <f t="shared" si="28"/>
        <v>832.52002000000005</v>
      </c>
      <c r="D154" s="11">
        <f t="shared" si="35"/>
        <v>989.53997800000002</v>
      </c>
      <c r="E154" s="11">
        <f t="shared" si="35"/>
        <v>1116.099976</v>
      </c>
      <c r="F154" s="11">
        <f t="shared" si="35"/>
        <v>984.36999500000002</v>
      </c>
      <c r="G154" s="11">
        <f t="shared" si="35"/>
        <v>983.04998799999998</v>
      </c>
      <c r="H154" s="11">
        <f t="shared" si="35"/>
        <v>1009.73999</v>
      </c>
      <c r="I154" s="11">
        <f t="shared" si="35"/>
        <v>1018.659973</v>
      </c>
      <c r="J154" s="11">
        <f t="shared" si="35"/>
        <v>1106.0600589999999</v>
      </c>
      <c r="K154" s="11">
        <f t="shared" si="35"/>
        <v>1197.8900149999999</v>
      </c>
      <c r="L154" s="11">
        <f t="shared" si="35"/>
        <v>1201.6899410000001</v>
      </c>
      <c r="M154" s="11">
        <f t="shared" si="35"/>
        <v>1276.9399410000001</v>
      </c>
      <c r="N154" s="11">
        <f t="shared" si="35"/>
        <v>1341.1999510000001</v>
      </c>
      <c r="O154" s="11">
        <f t="shared" si="35"/>
        <v>1303.6999510000001</v>
      </c>
      <c r="P154" s="11">
        <f t="shared" si="35"/>
        <v>1416.3900149999999</v>
      </c>
      <c r="Q154" s="11">
        <f t="shared" si="35"/>
        <v>1424.25</v>
      </c>
      <c r="R154" s="11">
        <f t="shared" si="35"/>
        <v>1467.920044</v>
      </c>
      <c r="S154" s="11">
        <f t="shared" si="35"/>
        <v>1493.079956</v>
      </c>
      <c r="T154" s="11">
        <f t="shared" si="34"/>
        <v>1470.380005</v>
      </c>
      <c r="U154" s="12" cm="1">
        <f t="array" ref="U154">quota_mese*SUMPRODUCT(1/C154:T154)</f>
        <v>128.491272237103</v>
      </c>
      <c r="V154" s="13">
        <f t="shared" si="33"/>
        <v>188930.99751444787</v>
      </c>
      <c r="W154" s="14">
        <f t="shared" si="29"/>
        <v>0.25953998342965234</v>
      </c>
      <c r="X154" s="13">
        <f t="shared" si="30"/>
        <v>264926.96325789258</v>
      </c>
      <c r="Y154" s="14">
        <f t="shared" si="31"/>
        <v>0.76617975505261726</v>
      </c>
      <c r="Z154" s="6" t="str">
        <f t="shared" si="32"/>
        <v>Il PAC NON conviene</v>
      </c>
    </row>
    <row r="155" spans="1:26" x14ac:dyDescent="0.25">
      <c r="A155" s="7">
        <v>37560</v>
      </c>
      <c r="B155" s="8">
        <v>989.53997800000002</v>
      </c>
      <c r="C155" s="11">
        <f t="shared" si="28"/>
        <v>989.53997800000002</v>
      </c>
      <c r="D155" s="11">
        <f t="shared" si="35"/>
        <v>1116.099976</v>
      </c>
      <c r="E155" s="11">
        <f t="shared" si="35"/>
        <v>984.36999500000002</v>
      </c>
      <c r="F155" s="11">
        <f t="shared" si="35"/>
        <v>983.04998799999998</v>
      </c>
      <c r="G155" s="11">
        <f t="shared" si="35"/>
        <v>1009.73999</v>
      </c>
      <c r="H155" s="11">
        <f t="shared" si="35"/>
        <v>1018.659973</v>
      </c>
      <c r="I155" s="11">
        <f t="shared" si="35"/>
        <v>1106.0600589999999</v>
      </c>
      <c r="J155" s="11">
        <f t="shared" si="35"/>
        <v>1197.8900149999999</v>
      </c>
      <c r="K155" s="11">
        <f t="shared" si="35"/>
        <v>1201.6899410000001</v>
      </c>
      <c r="L155" s="11">
        <f t="shared" si="35"/>
        <v>1276.9399410000001</v>
      </c>
      <c r="M155" s="11">
        <f t="shared" si="35"/>
        <v>1341.1999510000001</v>
      </c>
      <c r="N155" s="11">
        <f t="shared" si="35"/>
        <v>1303.6999510000001</v>
      </c>
      <c r="O155" s="11">
        <f t="shared" si="35"/>
        <v>1416.3900149999999</v>
      </c>
      <c r="P155" s="11">
        <f t="shared" si="35"/>
        <v>1424.25</v>
      </c>
      <c r="Q155" s="11">
        <f t="shared" si="35"/>
        <v>1467.920044</v>
      </c>
      <c r="R155" s="11">
        <f t="shared" si="35"/>
        <v>1493.079956</v>
      </c>
      <c r="S155" s="11">
        <f t="shared" si="35"/>
        <v>1470.380005</v>
      </c>
      <c r="T155" s="11">
        <f t="shared" si="34"/>
        <v>1438.410034</v>
      </c>
      <c r="U155" s="12" cm="1">
        <f t="array" ref="U155">quota_mese*SUMPRODUCT(1/C155:T155)</f>
        <v>124.27493675925956</v>
      </c>
      <c r="V155" s="13">
        <f t="shared" si="33"/>
        <v>178758.3160092344</v>
      </c>
      <c r="W155" s="14">
        <f t="shared" si="29"/>
        <v>0.19172210672822931</v>
      </c>
      <c r="X155" s="13">
        <f t="shared" si="30"/>
        <v>218042.23163988226</v>
      </c>
      <c r="Y155" s="14">
        <f t="shared" si="31"/>
        <v>0.45361487759921504</v>
      </c>
      <c r="Z155" s="6" t="str">
        <f t="shared" si="32"/>
        <v>Il PAC NON conviene</v>
      </c>
    </row>
    <row r="156" spans="1:26" x14ac:dyDescent="0.25">
      <c r="A156" s="7">
        <v>37589</v>
      </c>
      <c r="B156" s="8">
        <v>1116.099976</v>
      </c>
      <c r="C156" s="11">
        <f t="shared" si="28"/>
        <v>1116.099976</v>
      </c>
      <c r="D156" s="11">
        <f t="shared" si="35"/>
        <v>984.36999500000002</v>
      </c>
      <c r="E156" s="11">
        <f t="shared" si="35"/>
        <v>983.04998799999998</v>
      </c>
      <c r="F156" s="11">
        <f t="shared" si="35"/>
        <v>1009.73999</v>
      </c>
      <c r="G156" s="11">
        <f t="shared" si="35"/>
        <v>1018.659973</v>
      </c>
      <c r="H156" s="11">
        <f t="shared" si="35"/>
        <v>1106.0600589999999</v>
      </c>
      <c r="I156" s="11">
        <f t="shared" si="35"/>
        <v>1197.8900149999999</v>
      </c>
      <c r="J156" s="11">
        <f t="shared" si="35"/>
        <v>1201.6899410000001</v>
      </c>
      <c r="K156" s="11">
        <f t="shared" si="35"/>
        <v>1276.9399410000001</v>
      </c>
      <c r="L156" s="11">
        <f t="shared" si="35"/>
        <v>1341.1999510000001</v>
      </c>
      <c r="M156" s="11">
        <f t="shared" si="35"/>
        <v>1303.6999510000001</v>
      </c>
      <c r="N156" s="11">
        <f t="shared" si="35"/>
        <v>1416.3900149999999</v>
      </c>
      <c r="O156" s="11">
        <f t="shared" si="35"/>
        <v>1424.25</v>
      </c>
      <c r="P156" s="11">
        <f t="shared" si="35"/>
        <v>1467.920044</v>
      </c>
      <c r="Q156" s="11">
        <f t="shared" si="35"/>
        <v>1493.079956</v>
      </c>
      <c r="R156" s="11">
        <f t="shared" si="35"/>
        <v>1470.380005</v>
      </c>
      <c r="S156" s="11">
        <f t="shared" si="35"/>
        <v>1438.410034</v>
      </c>
      <c r="T156" s="11">
        <f t="shared" si="34"/>
        <v>1401.3599850000001</v>
      </c>
      <c r="U156" s="12" cm="1">
        <f t="array" ref="U156">quota_mese*SUMPRODUCT(1/C156:T156)</f>
        <v>121.80011948560032</v>
      </c>
      <c r="V156" s="13">
        <f t="shared" si="33"/>
        <v>170685.81361533908</v>
      </c>
      <c r="W156" s="14">
        <f t="shared" si="29"/>
        <v>0.13790542410226059</v>
      </c>
      <c r="X156" s="13">
        <f t="shared" si="30"/>
        <v>188337.96458212633</v>
      </c>
      <c r="Y156" s="14">
        <f t="shared" si="31"/>
        <v>0.25558643054750885</v>
      </c>
      <c r="Z156" s="6" t="str">
        <f t="shared" si="32"/>
        <v>Il PAC NON conviene</v>
      </c>
    </row>
    <row r="157" spans="1:26" x14ac:dyDescent="0.25">
      <c r="A157" s="7">
        <v>37621</v>
      </c>
      <c r="B157" s="8">
        <v>984.36999500000002</v>
      </c>
      <c r="C157" s="11">
        <f t="shared" si="28"/>
        <v>984.36999500000002</v>
      </c>
      <c r="D157" s="11">
        <f t="shared" si="35"/>
        <v>983.04998799999998</v>
      </c>
      <c r="E157" s="11">
        <f t="shared" si="35"/>
        <v>1009.73999</v>
      </c>
      <c r="F157" s="11">
        <f t="shared" si="35"/>
        <v>1018.659973</v>
      </c>
      <c r="G157" s="11">
        <f t="shared" si="35"/>
        <v>1106.0600589999999</v>
      </c>
      <c r="H157" s="11">
        <f t="shared" si="35"/>
        <v>1197.8900149999999</v>
      </c>
      <c r="I157" s="11">
        <f t="shared" si="35"/>
        <v>1201.6899410000001</v>
      </c>
      <c r="J157" s="11">
        <f t="shared" si="35"/>
        <v>1276.9399410000001</v>
      </c>
      <c r="K157" s="11">
        <f t="shared" si="35"/>
        <v>1341.1999510000001</v>
      </c>
      <c r="L157" s="11">
        <f t="shared" si="35"/>
        <v>1303.6999510000001</v>
      </c>
      <c r="M157" s="11">
        <f t="shared" si="35"/>
        <v>1416.3900149999999</v>
      </c>
      <c r="N157" s="11">
        <f t="shared" si="35"/>
        <v>1424.25</v>
      </c>
      <c r="O157" s="11">
        <f t="shared" si="35"/>
        <v>1467.920044</v>
      </c>
      <c r="P157" s="11">
        <f t="shared" si="35"/>
        <v>1493.079956</v>
      </c>
      <c r="Q157" s="11">
        <f t="shared" si="35"/>
        <v>1470.380005</v>
      </c>
      <c r="R157" s="11">
        <f t="shared" si="35"/>
        <v>1438.410034</v>
      </c>
      <c r="S157" s="11">
        <f t="shared" si="35"/>
        <v>1401.3599850000001</v>
      </c>
      <c r="T157" s="11">
        <f t="shared" si="34"/>
        <v>1466.219971</v>
      </c>
      <c r="U157" s="12" cm="1">
        <f t="array" ref="U157">quota_mese*SUMPRODUCT(1/C157:T157)</f>
        <v>120.01719299342201</v>
      </c>
      <c r="V157" s="13">
        <f t="shared" si="33"/>
        <v>175971.60523031664</v>
      </c>
      <c r="W157" s="14">
        <f t="shared" si="29"/>
        <v>0.17314403486877761</v>
      </c>
      <c r="X157" s="13">
        <f t="shared" si="30"/>
        <v>223425.13157362136</v>
      </c>
      <c r="Y157" s="14">
        <f t="shared" si="31"/>
        <v>0.48950087715747581</v>
      </c>
      <c r="Z157" s="6" t="str">
        <f t="shared" si="32"/>
        <v>Il PAC NON conviene</v>
      </c>
    </row>
    <row r="158" spans="1:26" x14ac:dyDescent="0.25">
      <c r="A158" s="7">
        <v>37652</v>
      </c>
      <c r="B158" s="8">
        <v>983.04998799999998</v>
      </c>
      <c r="C158" s="11">
        <f t="shared" si="28"/>
        <v>983.04998799999998</v>
      </c>
      <c r="D158" s="11">
        <f t="shared" si="35"/>
        <v>1009.73999</v>
      </c>
      <c r="E158" s="11">
        <f t="shared" si="35"/>
        <v>1018.659973</v>
      </c>
      <c r="F158" s="11">
        <f t="shared" si="35"/>
        <v>1106.0600589999999</v>
      </c>
      <c r="G158" s="11">
        <f t="shared" si="35"/>
        <v>1197.8900149999999</v>
      </c>
      <c r="H158" s="11">
        <f t="shared" si="35"/>
        <v>1201.6899410000001</v>
      </c>
      <c r="I158" s="11">
        <f t="shared" si="35"/>
        <v>1276.9399410000001</v>
      </c>
      <c r="J158" s="11">
        <f t="shared" si="35"/>
        <v>1341.1999510000001</v>
      </c>
      <c r="K158" s="11">
        <f t="shared" si="35"/>
        <v>1303.6999510000001</v>
      </c>
      <c r="L158" s="11">
        <f t="shared" si="35"/>
        <v>1416.3900149999999</v>
      </c>
      <c r="M158" s="11">
        <f t="shared" si="35"/>
        <v>1424.25</v>
      </c>
      <c r="N158" s="11">
        <f t="shared" si="35"/>
        <v>1467.920044</v>
      </c>
      <c r="O158" s="11">
        <f t="shared" si="35"/>
        <v>1493.079956</v>
      </c>
      <c r="P158" s="11">
        <f t="shared" si="35"/>
        <v>1470.380005</v>
      </c>
      <c r="Q158" s="11">
        <f t="shared" si="35"/>
        <v>1438.410034</v>
      </c>
      <c r="R158" s="11">
        <f t="shared" si="35"/>
        <v>1401.3599850000001</v>
      </c>
      <c r="S158" s="11">
        <f t="shared" si="35"/>
        <v>1466.219971</v>
      </c>
      <c r="T158" s="11">
        <f t="shared" si="34"/>
        <v>1516.6400149999999</v>
      </c>
      <c r="U158" s="12" cm="1">
        <f t="array" ref="U158">quota_mese*SUMPRODUCT(1/C158:T158)</f>
        <v>117.0461435332297</v>
      </c>
      <c r="V158" s="13">
        <f t="shared" si="33"/>
        <v>177516.86488392964</v>
      </c>
      <c r="W158" s="14">
        <f t="shared" si="29"/>
        <v>0.18344576589286432</v>
      </c>
      <c r="X158" s="13">
        <f t="shared" si="30"/>
        <v>231418.54944003111</v>
      </c>
      <c r="Y158" s="14">
        <f t="shared" si="31"/>
        <v>0.54279032960020746</v>
      </c>
      <c r="Z158" s="6" t="str">
        <f t="shared" si="32"/>
        <v>Il PAC NON conviene</v>
      </c>
    </row>
    <row r="159" spans="1:26" x14ac:dyDescent="0.25">
      <c r="A159" s="7">
        <v>37680</v>
      </c>
      <c r="B159" s="8">
        <v>1009.73999</v>
      </c>
      <c r="C159" s="11">
        <f t="shared" si="28"/>
        <v>1009.73999</v>
      </c>
      <c r="D159" s="11">
        <f t="shared" si="35"/>
        <v>1018.659973</v>
      </c>
      <c r="E159" s="11">
        <f t="shared" si="35"/>
        <v>1106.0600589999999</v>
      </c>
      <c r="F159" s="11">
        <f t="shared" si="35"/>
        <v>1197.8900149999999</v>
      </c>
      <c r="G159" s="11">
        <f t="shared" si="35"/>
        <v>1201.6899410000001</v>
      </c>
      <c r="H159" s="11">
        <f t="shared" si="35"/>
        <v>1276.9399410000001</v>
      </c>
      <c r="I159" s="11">
        <f t="shared" si="35"/>
        <v>1341.1999510000001</v>
      </c>
      <c r="J159" s="11">
        <f t="shared" si="35"/>
        <v>1303.6999510000001</v>
      </c>
      <c r="K159" s="11">
        <f t="shared" si="35"/>
        <v>1416.3900149999999</v>
      </c>
      <c r="L159" s="11">
        <f t="shared" si="35"/>
        <v>1424.25</v>
      </c>
      <c r="M159" s="11">
        <f t="shared" si="35"/>
        <v>1467.920044</v>
      </c>
      <c r="N159" s="11">
        <f t="shared" si="35"/>
        <v>1493.079956</v>
      </c>
      <c r="O159" s="11">
        <f t="shared" si="35"/>
        <v>1470.380005</v>
      </c>
      <c r="P159" s="11">
        <f t="shared" si="35"/>
        <v>1438.410034</v>
      </c>
      <c r="Q159" s="11">
        <f t="shared" si="35"/>
        <v>1401.3599850000001</v>
      </c>
      <c r="R159" s="11">
        <f t="shared" si="35"/>
        <v>1466.219971</v>
      </c>
      <c r="S159" s="11">
        <f t="shared" si="35"/>
        <v>1516.6400149999999</v>
      </c>
      <c r="T159" s="11">
        <f t="shared" si="34"/>
        <v>1400.3900149999999</v>
      </c>
      <c r="U159" s="12" cm="1">
        <f t="array" ref="U159">quota_mese*SUMPRODUCT(1/C159:T159)</f>
        <v>114.51984781488777</v>
      </c>
      <c r="V159" s="13">
        <f t="shared" si="33"/>
        <v>160372.4513992884</v>
      </c>
      <c r="W159" s="14">
        <f t="shared" si="29"/>
        <v>6.9149675995256121E-2</v>
      </c>
      <c r="X159" s="13">
        <f t="shared" si="30"/>
        <v>208032.27002032471</v>
      </c>
      <c r="Y159" s="14">
        <f t="shared" si="31"/>
        <v>0.38688180013549811</v>
      </c>
      <c r="Z159" s="6" t="str">
        <f t="shared" si="32"/>
        <v>Il PAC NON conviene</v>
      </c>
    </row>
    <row r="160" spans="1:26" x14ac:dyDescent="0.25">
      <c r="A160" s="7">
        <v>37711</v>
      </c>
      <c r="B160" s="8">
        <v>1018.659973</v>
      </c>
      <c r="C160" s="11">
        <f t="shared" si="28"/>
        <v>1018.659973</v>
      </c>
      <c r="D160" s="11">
        <f t="shared" si="35"/>
        <v>1106.0600589999999</v>
      </c>
      <c r="E160" s="11">
        <f t="shared" si="35"/>
        <v>1197.8900149999999</v>
      </c>
      <c r="F160" s="11">
        <f t="shared" si="35"/>
        <v>1201.6899410000001</v>
      </c>
      <c r="G160" s="11">
        <f t="shared" si="35"/>
        <v>1276.9399410000001</v>
      </c>
      <c r="H160" s="11">
        <f t="shared" si="35"/>
        <v>1341.1999510000001</v>
      </c>
      <c r="I160" s="11">
        <f t="shared" si="35"/>
        <v>1303.6999510000001</v>
      </c>
      <c r="J160" s="11">
        <f t="shared" si="35"/>
        <v>1416.3900149999999</v>
      </c>
      <c r="K160" s="11">
        <f t="shared" si="35"/>
        <v>1424.25</v>
      </c>
      <c r="L160" s="11">
        <f t="shared" si="35"/>
        <v>1467.920044</v>
      </c>
      <c r="M160" s="11">
        <f t="shared" si="35"/>
        <v>1493.079956</v>
      </c>
      <c r="N160" s="11">
        <f t="shared" si="35"/>
        <v>1470.380005</v>
      </c>
      <c r="O160" s="11">
        <f t="shared" si="35"/>
        <v>1438.410034</v>
      </c>
      <c r="P160" s="11">
        <f t="shared" si="35"/>
        <v>1401.3599850000001</v>
      </c>
      <c r="Q160" s="11">
        <f t="shared" si="35"/>
        <v>1466.219971</v>
      </c>
      <c r="R160" s="11">
        <f t="shared" si="35"/>
        <v>1516.6400149999999</v>
      </c>
      <c r="S160" s="11">
        <f t="shared" ref="S160:T175" si="36">R161</f>
        <v>1400.3900149999999</v>
      </c>
      <c r="T160" s="11">
        <f t="shared" si="36"/>
        <v>1368.6800539999999</v>
      </c>
      <c r="U160" s="12" cm="1">
        <f t="array" ref="U160">quota_mese*SUMPRODUCT(1/C160:T160)</f>
        <v>112.35548932964777</v>
      </c>
      <c r="V160" s="13">
        <f t="shared" si="33"/>
        <v>153778.71720289873</v>
      </c>
      <c r="W160" s="14">
        <f t="shared" si="29"/>
        <v>2.5191448019324936E-2</v>
      </c>
      <c r="X160" s="13">
        <f t="shared" si="30"/>
        <v>201541.25374670041</v>
      </c>
      <c r="Y160" s="14">
        <f t="shared" si="31"/>
        <v>0.34360835831133607</v>
      </c>
      <c r="Z160" s="6" t="str">
        <f t="shared" si="32"/>
        <v>Il PAC NON conviene</v>
      </c>
    </row>
    <row r="161" spans="1:26" x14ac:dyDescent="0.25">
      <c r="A161" s="7">
        <v>37741</v>
      </c>
      <c r="B161" s="8">
        <v>1106.0600589999999</v>
      </c>
      <c r="C161" s="11">
        <f t="shared" si="28"/>
        <v>1106.0600589999999</v>
      </c>
      <c r="D161" s="11">
        <f t="shared" ref="D161:S176" si="37">C162</f>
        <v>1197.8900149999999</v>
      </c>
      <c r="E161" s="11">
        <f t="shared" si="37"/>
        <v>1201.6899410000001</v>
      </c>
      <c r="F161" s="11">
        <f t="shared" si="37"/>
        <v>1276.9399410000001</v>
      </c>
      <c r="G161" s="11">
        <f t="shared" si="37"/>
        <v>1341.1999510000001</v>
      </c>
      <c r="H161" s="11">
        <f t="shared" si="37"/>
        <v>1303.6999510000001</v>
      </c>
      <c r="I161" s="11">
        <f t="shared" si="37"/>
        <v>1416.3900149999999</v>
      </c>
      <c r="J161" s="11">
        <f t="shared" si="37"/>
        <v>1424.25</v>
      </c>
      <c r="K161" s="11">
        <f t="shared" si="37"/>
        <v>1467.920044</v>
      </c>
      <c r="L161" s="11">
        <f t="shared" si="37"/>
        <v>1493.079956</v>
      </c>
      <c r="M161" s="11">
        <f t="shared" si="37"/>
        <v>1470.380005</v>
      </c>
      <c r="N161" s="11">
        <f t="shared" si="37"/>
        <v>1438.410034</v>
      </c>
      <c r="O161" s="11">
        <f t="shared" si="37"/>
        <v>1401.3599850000001</v>
      </c>
      <c r="P161" s="11">
        <f t="shared" si="37"/>
        <v>1466.219971</v>
      </c>
      <c r="Q161" s="11">
        <f t="shared" si="37"/>
        <v>1516.6400149999999</v>
      </c>
      <c r="R161" s="11">
        <f t="shared" si="37"/>
        <v>1400.3900149999999</v>
      </c>
      <c r="S161" s="11">
        <f t="shared" si="37"/>
        <v>1368.6800539999999</v>
      </c>
      <c r="T161" s="11">
        <f t="shared" si="36"/>
        <v>1412.73999</v>
      </c>
      <c r="U161" s="12" cm="1">
        <f t="array" ref="U161">quota_mese*SUMPRODUCT(1/C161:T161)</f>
        <v>110.07351010111387</v>
      </c>
      <c r="V161" s="13">
        <f t="shared" si="33"/>
        <v>155505.24955951251</v>
      </c>
      <c r="W161" s="14">
        <f t="shared" si="29"/>
        <v>3.6701663730083434E-2</v>
      </c>
      <c r="X161" s="13">
        <f t="shared" si="30"/>
        <v>191590.86052848786</v>
      </c>
      <c r="Y161" s="14">
        <f t="shared" si="31"/>
        <v>0.27727240352325233</v>
      </c>
      <c r="Z161" s="6" t="str">
        <f t="shared" si="32"/>
        <v>Il PAC NON conviene</v>
      </c>
    </row>
    <row r="162" spans="1:26" x14ac:dyDescent="0.25">
      <c r="A162" s="7">
        <v>37771</v>
      </c>
      <c r="B162" s="8">
        <v>1197.8900149999999</v>
      </c>
      <c r="C162" s="11">
        <f t="shared" si="28"/>
        <v>1197.8900149999999</v>
      </c>
      <c r="D162" s="11">
        <f t="shared" si="37"/>
        <v>1201.6899410000001</v>
      </c>
      <c r="E162" s="11">
        <f t="shared" si="37"/>
        <v>1276.9399410000001</v>
      </c>
      <c r="F162" s="11">
        <f t="shared" si="37"/>
        <v>1341.1999510000001</v>
      </c>
      <c r="G162" s="11">
        <f t="shared" si="37"/>
        <v>1303.6999510000001</v>
      </c>
      <c r="H162" s="11">
        <f t="shared" si="37"/>
        <v>1416.3900149999999</v>
      </c>
      <c r="I162" s="11">
        <f t="shared" si="37"/>
        <v>1424.25</v>
      </c>
      <c r="J162" s="11">
        <f t="shared" si="37"/>
        <v>1467.920044</v>
      </c>
      <c r="K162" s="11">
        <f t="shared" si="37"/>
        <v>1493.079956</v>
      </c>
      <c r="L162" s="11">
        <f t="shared" si="37"/>
        <v>1470.380005</v>
      </c>
      <c r="M162" s="11">
        <f t="shared" si="37"/>
        <v>1438.410034</v>
      </c>
      <c r="N162" s="11">
        <f t="shared" si="37"/>
        <v>1401.3599850000001</v>
      </c>
      <c r="O162" s="11">
        <f t="shared" si="37"/>
        <v>1466.219971</v>
      </c>
      <c r="P162" s="11">
        <f t="shared" si="37"/>
        <v>1516.6400149999999</v>
      </c>
      <c r="Q162" s="11">
        <f t="shared" si="37"/>
        <v>1400.3900149999999</v>
      </c>
      <c r="R162" s="11">
        <f t="shared" si="37"/>
        <v>1368.6800539999999</v>
      </c>
      <c r="S162" s="11">
        <f t="shared" si="37"/>
        <v>1412.73999</v>
      </c>
      <c r="T162" s="11">
        <f t="shared" si="36"/>
        <v>1486.719971</v>
      </c>
      <c r="U162" s="12" cm="1">
        <f t="array" ref="U162">quota_mese*SUMPRODUCT(1/C162:T162)</f>
        <v>108.14443999187107</v>
      </c>
      <c r="V162" s="13">
        <f t="shared" si="33"/>
        <v>160780.49868852578</v>
      </c>
      <c r="W162" s="14">
        <f t="shared" si="29"/>
        <v>7.1869991256838572E-2</v>
      </c>
      <c r="X162" s="13">
        <f t="shared" si="30"/>
        <v>186167.33828439168</v>
      </c>
      <c r="Y162" s="14">
        <f t="shared" si="31"/>
        <v>0.24111558856261128</v>
      </c>
      <c r="Z162" s="6" t="str">
        <f t="shared" si="32"/>
        <v>Il PAC NON conviene</v>
      </c>
    </row>
    <row r="163" spans="1:26" x14ac:dyDescent="0.25">
      <c r="A163" s="7">
        <v>37802</v>
      </c>
      <c r="B163" s="8">
        <v>1201.6899410000001</v>
      </c>
      <c r="C163" s="11">
        <f t="shared" si="28"/>
        <v>1201.6899410000001</v>
      </c>
      <c r="D163" s="11">
        <f t="shared" si="37"/>
        <v>1276.9399410000001</v>
      </c>
      <c r="E163" s="11">
        <f t="shared" si="37"/>
        <v>1341.1999510000001</v>
      </c>
      <c r="F163" s="11">
        <f t="shared" si="37"/>
        <v>1303.6999510000001</v>
      </c>
      <c r="G163" s="11">
        <f t="shared" si="37"/>
        <v>1416.3900149999999</v>
      </c>
      <c r="H163" s="11">
        <f t="shared" si="37"/>
        <v>1424.25</v>
      </c>
      <c r="I163" s="11">
        <f t="shared" si="37"/>
        <v>1467.920044</v>
      </c>
      <c r="J163" s="11">
        <f t="shared" si="37"/>
        <v>1493.079956</v>
      </c>
      <c r="K163" s="11">
        <f t="shared" si="37"/>
        <v>1470.380005</v>
      </c>
      <c r="L163" s="11">
        <f t="shared" si="37"/>
        <v>1438.410034</v>
      </c>
      <c r="M163" s="11">
        <f t="shared" si="37"/>
        <v>1401.3599850000001</v>
      </c>
      <c r="N163" s="11">
        <f t="shared" si="37"/>
        <v>1466.219971</v>
      </c>
      <c r="O163" s="11">
        <f t="shared" si="37"/>
        <v>1516.6400149999999</v>
      </c>
      <c r="P163" s="11">
        <f t="shared" si="37"/>
        <v>1400.3900149999999</v>
      </c>
      <c r="Q163" s="11">
        <f t="shared" si="37"/>
        <v>1368.6800539999999</v>
      </c>
      <c r="R163" s="11">
        <f t="shared" si="37"/>
        <v>1412.73999</v>
      </c>
      <c r="S163" s="11">
        <f t="shared" si="37"/>
        <v>1486.719971</v>
      </c>
      <c r="T163" s="11">
        <f t="shared" si="36"/>
        <v>1571.5</v>
      </c>
      <c r="U163" s="12" cm="1">
        <f t="array" ref="U163">quota_mese*SUMPRODUCT(1/C163:T163)</f>
        <v>106.49055274533636</v>
      </c>
      <c r="V163" s="13">
        <f t="shared" si="33"/>
        <v>167349.9036392961</v>
      </c>
      <c r="W163" s="14">
        <f t="shared" si="29"/>
        <v>0.11566602426197403</v>
      </c>
      <c r="X163" s="13">
        <f t="shared" si="30"/>
        <v>196161.24921861186</v>
      </c>
      <c r="Y163" s="14">
        <f t="shared" si="31"/>
        <v>0.30774166145741244</v>
      </c>
      <c r="Z163" s="6" t="str">
        <f t="shared" si="32"/>
        <v>Il PAC NON conviene</v>
      </c>
    </row>
    <row r="164" spans="1:26" x14ac:dyDescent="0.25">
      <c r="A164" s="7">
        <v>37833</v>
      </c>
      <c r="B164" s="8">
        <v>1276.9399410000001</v>
      </c>
      <c r="C164" s="11">
        <f t="shared" si="28"/>
        <v>1276.9399410000001</v>
      </c>
      <c r="D164" s="11">
        <f t="shared" si="37"/>
        <v>1341.1999510000001</v>
      </c>
      <c r="E164" s="11">
        <f t="shared" si="37"/>
        <v>1303.6999510000001</v>
      </c>
      <c r="F164" s="11">
        <f t="shared" si="37"/>
        <v>1416.3900149999999</v>
      </c>
      <c r="G164" s="11">
        <f t="shared" si="37"/>
        <v>1424.25</v>
      </c>
      <c r="H164" s="11">
        <f t="shared" si="37"/>
        <v>1467.920044</v>
      </c>
      <c r="I164" s="11">
        <f t="shared" si="37"/>
        <v>1493.079956</v>
      </c>
      <c r="J164" s="11">
        <f t="shared" si="37"/>
        <v>1470.380005</v>
      </c>
      <c r="K164" s="11">
        <f t="shared" si="37"/>
        <v>1438.410034</v>
      </c>
      <c r="L164" s="11">
        <f t="shared" si="37"/>
        <v>1401.3599850000001</v>
      </c>
      <c r="M164" s="11">
        <f t="shared" si="37"/>
        <v>1466.219971</v>
      </c>
      <c r="N164" s="11">
        <f t="shared" si="37"/>
        <v>1516.6400149999999</v>
      </c>
      <c r="O164" s="11">
        <f t="shared" si="37"/>
        <v>1400.3900149999999</v>
      </c>
      <c r="P164" s="11">
        <f t="shared" si="37"/>
        <v>1368.6800539999999</v>
      </c>
      <c r="Q164" s="11">
        <f t="shared" si="37"/>
        <v>1412.73999</v>
      </c>
      <c r="R164" s="11">
        <f t="shared" si="37"/>
        <v>1486.719971</v>
      </c>
      <c r="S164" s="11">
        <f t="shared" si="37"/>
        <v>1571.5</v>
      </c>
      <c r="T164" s="11">
        <f t="shared" si="36"/>
        <v>1621.119995</v>
      </c>
      <c r="U164" s="12" cm="1">
        <f t="array" ref="U164">quota_mese*SUMPRODUCT(1/C164:T164)</f>
        <v>104.69635332499999</v>
      </c>
      <c r="V164" s="13">
        <f t="shared" si="33"/>
        <v>169725.35177874222</v>
      </c>
      <c r="W164" s="14">
        <f t="shared" si="29"/>
        <v>0.13150234519161486</v>
      </c>
      <c r="X164" s="13">
        <f t="shared" si="30"/>
        <v>190430.25552131273</v>
      </c>
      <c r="Y164" s="14">
        <f t="shared" si="31"/>
        <v>0.26953503680875146</v>
      </c>
      <c r="Z164" s="6" t="str">
        <f t="shared" si="32"/>
        <v>Il PAC NON conviene</v>
      </c>
    </row>
    <row r="165" spans="1:26" x14ac:dyDescent="0.25">
      <c r="A165" s="7">
        <v>37862</v>
      </c>
      <c r="B165" s="8">
        <v>1341.1999510000001</v>
      </c>
      <c r="C165" s="11">
        <f t="shared" si="28"/>
        <v>1341.1999510000001</v>
      </c>
      <c r="D165" s="11">
        <f t="shared" si="37"/>
        <v>1303.6999510000001</v>
      </c>
      <c r="E165" s="11">
        <f t="shared" si="37"/>
        <v>1416.3900149999999</v>
      </c>
      <c r="F165" s="11">
        <f t="shared" si="37"/>
        <v>1424.25</v>
      </c>
      <c r="G165" s="11">
        <f t="shared" si="37"/>
        <v>1467.920044</v>
      </c>
      <c r="H165" s="11">
        <f t="shared" si="37"/>
        <v>1493.079956</v>
      </c>
      <c r="I165" s="11">
        <f t="shared" si="37"/>
        <v>1470.380005</v>
      </c>
      <c r="J165" s="11">
        <f t="shared" si="37"/>
        <v>1438.410034</v>
      </c>
      <c r="K165" s="11">
        <f t="shared" si="37"/>
        <v>1401.3599850000001</v>
      </c>
      <c r="L165" s="11">
        <f t="shared" si="37"/>
        <v>1466.219971</v>
      </c>
      <c r="M165" s="11">
        <f t="shared" si="37"/>
        <v>1516.6400149999999</v>
      </c>
      <c r="N165" s="11">
        <f t="shared" si="37"/>
        <v>1400.3900149999999</v>
      </c>
      <c r="O165" s="11">
        <f t="shared" si="37"/>
        <v>1368.6800539999999</v>
      </c>
      <c r="P165" s="11">
        <f t="shared" si="37"/>
        <v>1412.73999</v>
      </c>
      <c r="Q165" s="11">
        <f t="shared" si="37"/>
        <v>1486.719971</v>
      </c>
      <c r="R165" s="11">
        <f t="shared" si="37"/>
        <v>1571.5</v>
      </c>
      <c r="S165" s="11">
        <f t="shared" si="37"/>
        <v>1621.119995</v>
      </c>
      <c r="T165" s="11">
        <f t="shared" si="36"/>
        <v>1519.630005</v>
      </c>
      <c r="U165" s="12" cm="1">
        <f t="array" ref="U165">quota_mese*SUMPRODUCT(1/C165:T165)</f>
        <v>103.65412608768195</v>
      </c>
      <c r="V165" s="13">
        <f t="shared" si="33"/>
        <v>157515.92014489474</v>
      </c>
      <c r="W165" s="14">
        <f t="shared" si="29"/>
        <v>5.0106134299298333E-2</v>
      </c>
      <c r="X165" s="13">
        <f t="shared" si="30"/>
        <v>169955.64351165114</v>
      </c>
      <c r="Y165" s="14">
        <f t="shared" si="31"/>
        <v>0.13303762341100756</v>
      </c>
      <c r="Z165" s="6" t="str">
        <f t="shared" si="32"/>
        <v>Il PAC NON conviene</v>
      </c>
    </row>
    <row r="166" spans="1:26" x14ac:dyDescent="0.25">
      <c r="A166" s="7">
        <v>37894</v>
      </c>
      <c r="B166" s="8">
        <v>1303.6999510000001</v>
      </c>
      <c r="C166" s="11">
        <f t="shared" si="28"/>
        <v>1303.6999510000001</v>
      </c>
      <c r="D166" s="11">
        <f t="shared" si="37"/>
        <v>1416.3900149999999</v>
      </c>
      <c r="E166" s="11">
        <f t="shared" si="37"/>
        <v>1424.25</v>
      </c>
      <c r="F166" s="11">
        <f t="shared" si="37"/>
        <v>1467.920044</v>
      </c>
      <c r="G166" s="11">
        <f t="shared" si="37"/>
        <v>1493.079956</v>
      </c>
      <c r="H166" s="11">
        <f t="shared" si="37"/>
        <v>1470.380005</v>
      </c>
      <c r="I166" s="11">
        <f t="shared" si="37"/>
        <v>1438.410034</v>
      </c>
      <c r="J166" s="11">
        <f t="shared" si="37"/>
        <v>1401.3599850000001</v>
      </c>
      <c r="K166" s="11">
        <f t="shared" si="37"/>
        <v>1466.219971</v>
      </c>
      <c r="L166" s="11">
        <f t="shared" si="37"/>
        <v>1516.6400149999999</v>
      </c>
      <c r="M166" s="11">
        <f t="shared" si="37"/>
        <v>1400.3900149999999</v>
      </c>
      <c r="N166" s="11">
        <f t="shared" si="37"/>
        <v>1368.6800539999999</v>
      </c>
      <c r="O166" s="11">
        <f t="shared" si="37"/>
        <v>1412.73999</v>
      </c>
      <c r="P166" s="11">
        <f t="shared" si="37"/>
        <v>1486.719971</v>
      </c>
      <c r="Q166" s="11">
        <f t="shared" si="37"/>
        <v>1571.5</v>
      </c>
      <c r="R166" s="11">
        <f t="shared" si="37"/>
        <v>1621.119995</v>
      </c>
      <c r="S166" s="11">
        <f t="shared" si="37"/>
        <v>1519.630005</v>
      </c>
      <c r="T166" s="11">
        <f t="shared" si="36"/>
        <v>1511.0200199999999</v>
      </c>
      <c r="U166" s="12" cm="1">
        <f t="array" ref="U166">quota_mese*SUMPRODUCT(1/C166:T166)</f>
        <v>102.95582290800067</v>
      </c>
      <c r="V166" s="13">
        <f t="shared" si="33"/>
        <v>155568.30958956364</v>
      </c>
      <c r="W166" s="14">
        <f t="shared" si="29"/>
        <v>3.7122063930424165E-2</v>
      </c>
      <c r="X166" s="13">
        <f t="shared" si="30"/>
        <v>173853.65614698868</v>
      </c>
      <c r="Y166" s="14">
        <f t="shared" si="31"/>
        <v>0.15902437431325778</v>
      </c>
      <c r="Z166" s="6" t="str">
        <f t="shared" si="32"/>
        <v>Il PAC NON conviene</v>
      </c>
    </row>
    <row r="167" spans="1:26" x14ac:dyDescent="0.25">
      <c r="A167" s="7">
        <v>37925</v>
      </c>
      <c r="B167" s="8">
        <v>1416.3900149999999</v>
      </c>
      <c r="C167" s="11">
        <f t="shared" si="28"/>
        <v>1416.3900149999999</v>
      </c>
      <c r="D167" s="11">
        <f t="shared" si="37"/>
        <v>1424.25</v>
      </c>
      <c r="E167" s="11">
        <f t="shared" si="37"/>
        <v>1467.920044</v>
      </c>
      <c r="F167" s="11">
        <f t="shared" si="37"/>
        <v>1493.079956</v>
      </c>
      <c r="G167" s="11">
        <f t="shared" si="37"/>
        <v>1470.380005</v>
      </c>
      <c r="H167" s="11">
        <f t="shared" si="37"/>
        <v>1438.410034</v>
      </c>
      <c r="I167" s="11">
        <f t="shared" si="37"/>
        <v>1401.3599850000001</v>
      </c>
      <c r="J167" s="11">
        <f t="shared" si="37"/>
        <v>1466.219971</v>
      </c>
      <c r="K167" s="11">
        <f t="shared" si="37"/>
        <v>1516.6400149999999</v>
      </c>
      <c r="L167" s="11">
        <f t="shared" si="37"/>
        <v>1400.3900149999999</v>
      </c>
      <c r="M167" s="11">
        <f t="shared" si="37"/>
        <v>1368.6800539999999</v>
      </c>
      <c r="N167" s="11">
        <f t="shared" si="37"/>
        <v>1412.73999</v>
      </c>
      <c r="O167" s="11">
        <f t="shared" si="37"/>
        <v>1486.719971</v>
      </c>
      <c r="P167" s="11">
        <f t="shared" si="37"/>
        <v>1571.5</v>
      </c>
      <c r="Q167" s="11">
        <f t="shared" si="37"/>
        <v>1621.119995</v>
      </c>
      <c r="R167" s="11">
        <f t="shared" si="37"/>
        <v>1519.630005</v>
      </c>
      <c r="S167" s="11">
        <f t="shared" si="37"/>
        <v>1511.0200199999999</v>
      </c>
      <c r="T167" s="11">
        <f t="shared" si="36"/>
        <v>1482.530029</v>
      </c>
      <c r="U167" s="12" cm="1">
        <f t="array" ref="U167">quota_mese*SUMPRODUCT(1/C167:T167)</f>
        <v>102.18478066585841</v>
      </c>
      <c r="V167" s="13">
        <f t="shared" si="33"/>
        <v>151492.00584391371</v>
      </c>
      <c r="W167" s="14">
        <f t="shared" si="29"/>
        <v>9.9467056260913456E-3</v>
      </c>
      <c r="X167" s="13">
        <f t="shared" si="30"/>
        <v>157004.42815533406</v>
      </c>
      <c r="Y167" s="14">
        <f t="shared" si="31"/>
        <v>4.6696187702226943E-2</v>
      </c>
      <c r="Z167" s="6" t="str">
        <f t="shared" si="32"/>
        <v>Il PAC NON conviene</v>
      </c>
    </row>
    <row r="168" spans="1:26" x14ac:dyDescent="0.25">
      <c r="A168" s="7">
        <v>37953</v>
      </c>
      <c r="B168" s="8">
        <v>1424.25</v>
      </c>
      <c r="C168" s="11">
        <f t="shared" si="28"/>
        <v>1424.25</v>
      </c>
      <c r="D168" s="11">
        <f t="shared" si="37"/>
        <v>1467.920044</v>
      </c>
      <c r="E168" s="11">
        <f t="shared" si="37"/>
        <v>1493.079956</v>
      </c>
      <c r="F168" s="11">
        <f t="shared" si="37"/>
        <v>1470.380005</v>
      </c>
      <c r="G168" s="11">
        <f t="shared" si="37"/>
        <v>1438.410034</v>
      </c>
      <c r="H168" s="11">
        <f t="shared" si="37"/>
        <v>1401.3599850000001</v>
      </c>
      <c r="I168" s="11">
        <f t="shared" si="37"/>
        <v>1466.219971</v>
      </c>
      <c r="J168" s="11">
        <f t="shared" si="37"/>
        <v>1516.6400149999999</v>
      </c>
      <c r="K168" s="11">
        <f t="shared" si="37"/>
        <v>1400.3900149999999</v>
      </c>
      <c r="L168" s="11">
        <f t="shared" si="37"/>
        <v>1368.6800539999999</v>
      </c>
      <c r="M168" s="11">
        <f t="shared" si="37"/>
        <v>1412.73999</v>
      </c>
      <c r="N168" s="11">
        <f t="shared" si="37"/>
        <v>1486.719971</v>
      </c>
      <c r="O168" s="11">
        <f t="shared" si="37"/>
        <v>1571.5</v>
      </c>
      <c r="P168" s="11">
        <f t="shared" si="37"/>
        <v>1621.119995</v>
      </c>
      <c r="Q168" s="11">
        <f t="shared" si="37"/>
        <v>1519.630005</v>
      </c>
      <c r="R168" s="11">
        <f t="shared" si="37"/>
        <v>1511.0200199999999</v>
      </c>
      <c r="S168" s="11">
        <f t="shared" si="37"/>
        <v>1482.530029</v>
      </c>
      <c r="T168" s="11">
        <f t="shared" si="36"/>
        <v>1420.790039</v>
      </c>
      <c r="U168" s="12" cm="1">
        <f t="array" ref="U168">quota_mese*SUMPRODUCT(1/C168:T168)</f>
        <v>102.16656013445046</v>
      </c>
      <c r="V168" s="13">
        <f t="shared" si="33"/>
        <v>145157.23095792171</v>
      </c>
      <c r="W168" s="14">
        <f t="shared" si="29"/>
        <v>-3.2285126947188547E-2</v>
      </c>
      <c r="X168" s="13">
        <f t="shared" si="30"/>
        <v>149635.601790416</v>
      </c>
      <c r="Y168" s="14">
        <f t="shared" si="31"/>
        <v>-2.4293213972267358E-3</v>
      </c>
      <c r="Z168" s="6" t="str">
        <f t="shared" si="32"/>
        <v>Il PAC NON conviene</v>
      </c>
    </row>
    <row r="169" spans="1:26" x14ac:dyDescent="0.25">
      <c r="A169" s="7">
        <v>37986</v>
      </c>
      <c r="B169" s="8">
        <v>1467.920044</v>
      </c>
      <c r="C169" s="11">
        <f t="shared" si="28"/>
        <v>1467.920044</v>
      </c>
      <c r="D169" s="11">
        <f t="shared" si="37"/>
        <v>1493.079956</v>
      </c>
      <c r="E169" s="11">
        <f t="shared" si="37"/>
        <v>1470.380005</v>
      </c>
      <c r="F169" s="11">
        <f t="shared" si="37"/>
        <v>1438.410034</v>
      </c>
      <c r="G169" s="11">
        <f t="shared" si="37"/>
        <v>1401.3599850000001</v>
      </c>
      <c r="H169" s="11">
        <f t="shared" si="37"/>
        <v>1466.219971</v>
      </c>
      <c r="I169" s="11">
        <f t="shared" si="37"/>
        <v>1516.6400149999999</v>
      </c>
      <c r="J169" s="11">
        <f t="shared" si="37"/>
        <v>1400.3900149999999</v>
      </c>
      <c r="K169" s="11">
        <f t="shared" si="37"/>
        <v>1368.6800539999999</v>
      </c>
      <c r="L169" s="11">
        <f t="shared" si="37"/>
        <v>1412.73999</v>
      </c>
      <c r="M169" s="11">
        <f t="shared" si="37"/>
        <v>1486.719971</v>
      </c>
      <c r="N169" s="11">
        <f t="shared" si="37"/>
        <v>1571.5</v>
      </c>
      <c r="O169" s="11">
        <f t="shared" si="37"/>
        <v>1621.119995</v>
      </c>
      <c r="P169" s="11">
        <f t="shared" si="37"/>
        <v>1519.630005</v>
      </c>
      <c r="Q169" s="11">
        <f t="shared" si="37"/>
        <v>1511.0200199999999</v>
      </c>
      <c r="R169" s="11">
        <f t="shared" si="37"/>
        <v>1482.530029</v>
      </c>
      <c r="S169" s="11">
        <f t="shared" si="37"/>
        <v>1420.790039</v>
      </c>
      <c r="T169" s="11">
        <f t="shared" si="36"/>
        <v>1542.630005</v>
      </c>
      <c r="U169" s="12" cm="1">
        <f t="array" ref="U169">quota_mese*SUMPRODUCT(1/C169:T169)</f>
        <v>101.7175572764112</v>
      </c>
      <c r="V169" s="13">
        <f t="shared" si="33"/>
        <v>156912.55588989798</v>
      </c>
      <c r="W169" s="14">
        <f t="shared" si="29"/>
        <v>4.6083705932653096E-2</v>
      </c>
      <c r="X169" s="13">
        <f t="shared" si="30"/>
        <v>157634.26740836847</v>
      </c>
      <c r="Y169" s="14">
        <f t="shared" si="31"/>
        <v>5.089511605578978E-2</v>
      </c>
      <c r="Z169" s="6" t="str">
        <f t="shared" si="32"/>
        <v>In Linea</v>
      </c>
    </row>
    <row r="170" spans="1:26" x14ac:dyDescent="0.25">
      <c r="A170" s="7">
        <v>38016</v>
      </c>
      <c r="B170" s="8">
        <v>1493.079956</v>
      </c>
      <c r="C170" s="11">
        <f t="shared" si="28"/>
        <v>1493.079956</v>
      </c>
      <c r="D170" s="11">
        <f t="shared" si="37"/>
        <v>1470.380005</v>
      </c>
      <c r="E170" s="11">
        <f t="shared" si="37"/>
        <v>1438.410034</v>
      </c>
      <c r="F170" s="11">
        <f t="shared" si="37"/>
        <v>1401.3599850000001</v>
      </c>
      <c r="G170" s="11">
        <f t="shared" si="37"/>
        <v>1466.219971</v>
      </c>
      <c r="H170" s="11">
        <f t="shared" si="37"/>
        <v>1516.6400149999999</v>
      </c>
      <c r="I170" s="11">
        <f t="shared" si="37"/>
        <v>1400.3900149999999</v>
      </c>
      <c r="J170" s="11">
        <f t="shared" si="37"/>
        <v>1368.6800539999999</v>
      </c>
      <c r="K170" s="11">
        <f t="shared" si="37"/>
        <v>1412.73999</v>
      </c>
      <c r="L170" s="11">
        <f t="shared" si="37"/>
        <v>1486.719971</v>
      </c>
      <c r="M170" s="11">
        <f t="shared" si="37"/>
        <v>1571.5</v>
      </c>
      <c r="N170" s="11">
        <f t="shared" si="37"/>
        <v>1621.119995</v>
      </c>
      <c r="O170" s="11">
        <f t="shared" si="37"/>
        <v>1519.630005</v>
      </c>
      <c r="P170" s="11">
        <f t="shared" si="37"/>
        <v>1511.0200199999999</v>
      </c>
      <c r="Q170" s="11">
        <f t="shared" si="37"/>
        <v>1482.530029</v>
      </c>
      <c r="R170" s="11">
        <f t="shared" si="37"/>
        <v>1420.790039</v>
      </c>
      <c r="S170" s="11">
        <f t="shared" si="37"/>
        <v>1542.630005</v>
      </c>
      <c r="T170" s="11">
        <f t="shared" si="36"/>
        <v>1493.5200199999999</v>
      </c>
      <c r="U170" s="12" cm="1">
        <f t="array" ref="U170">quota_mese*SUMPRODUCT(1/C170:T170)</f>
        <v>101.62025010174229</v>
      </c>
      <c r="V170" s="13">
        <f t="shared" si="33"/>
        <v>151771.87796435913</v>
      </c>
      <c r="W170" s="14">
        <f t="shared" si="29"/>
        <v>1.1812519762394169E-2</v>
      </c>
      <c r="X170" s="13">
        <f t="shared" si="30"/>
        <v>150044.21035841701</v>
      </c>
      <c r="Y170" s="14">
        <f t="shared" si="31"/>
        <v>2.9473572278004845E-4</v>
      </c>
      <c r="Z170" s="6" t="str">
        <f t="shared" si="32"/>
        <v>In Linea</v>
      </c>
    </row>
    <row r="171" spans="1:26" x14ac:dyDescent="0.25">
      <c r="A171" s="7">
        <v>38044</v>
      </c>
      <c r="B171" s="8">
        <v>1470.380005</v>
      </c>
      <c r="C171" s="11">
        <f t="shared" si="28"/>
        <v>1470.380005</v>
      </c>
      <c r="D171" s="11">
        <f t="shared" si="37"/>
        <v>1438.410034</v>
      </c>
      <c r="E171" s="11">
        <f t="shared" si="37"/>
        <v>1401.3599850000001</v>
      </c>
      <c r="F171" s="11">
        <f t="shared" si="37"/>
        <v>1466.219971</v>
      </c>
      <c r="G171" s="11">
        <f t="shared" si="37"/>
        <v>1516.6400149999999</v>
      </c>
      <c r="H171" s="11">
        <f t="shared" si="37"/>
        <v>1400.3900149999999</v>
      </c>
      <c r="I171" s="11">
        <f t="shared" si="37"/>
        <v>1368.6800539999999</v>
      </c>
      <c r="J171" s="11">
        <f t="shared" si="37"/>
        <v>1412.73999</v>
      </c>
      <c r="K171" s="11">
        <f t="shared" si="37"/>
        <v>1486.719971</v>
      </c>
      <c r="L171" s="11">
        <f t="shared" si="37"/>
        <v>1571.5</v>
      </c>
      <c r="M171" s="11">
        <f t="shared" si="37"/>
        <v>1621.119995</v>
      </c>
      <c r="N171" s="11">
        <f t="shared" si="37"/>
        <v>1519.630005</v>
      </c>
      <c r="O171" s="11">
        <f t="shared" si="37"/>
        <v>1511.0200199999999</v>
      </c>
      <c r="P171" s="11">
        <f t="shared" si="37"/>
        <v>1482.530029</v>
      </c>
      <c r="Q171" s="11">
        <f t="shared" si="37"/>
        <v>1420.790039</v>
      </c>
      <c r="R171" s="11">
        <f t="shared" si="37"/>
        <v>1542.630005</v>
      </c>
      <c r="S171" s="11">
        <f t="shared" si="37"/>
        <v>1493.5200199999999</v>
      </c>
      <c r="T171" s="11">
        <f t="shared" si="36"/>
        <v>1605.1400149999999</v>
      </c>
      <c r="U171" s="12" cm="1">
        <f t="array" ref="U171">quota_mese*SUMPRODUCT(1/C171:T171)</f>
        <v>101.23060105873219</v>
      </c>
      <c r="V171" s="13">
        <f t="shared" si="33"/>
        <v>162489.28850187239</v>
      </c>
      <c r="W171" s="14">
        <f t="shared" si="29"/>
        <v>8.3261923345815836E-2</v>
      </c>
      <c r="X171" s="13">
        <f t="shared" si="30"/>
        <v>163747.46761467285</v>
      </c>
      <c r="Y171" s="14">
        <f t="shared" si="31"/>
        <v>9.1649784097818987E-2</v>
      </c>
      <c r="Z171" s="6" t="str">
        <f t="shared" si="32"/>
        <v>In Linea</v>
      </c>
    </row>
    <row r="172" spans="1:26" x14ac:dyDescent="0.25">
      <c r="A172" s="7">
        <v>38077</v>
      </c>
      <c r="B172" s="8">
        <v>1438.410034</v>
      </c>
      <c r="C172" s="11">
        <f t="shared" si="28"/>
        <v>1438.410034</v>
      </c>
      <c r="D172" s="11">
        <f t="shared" si="37"/>
        <v>1401.3599850000001</v>
      </c>
      <c r="E172" s="11">
        <f t="shared" si="37"/>
        <v>1466.219971</v>
      </c>
      <c r="F172" s="11">
        <f t="shared" si="37"/>
        <v>1516.6400149999999</v>
      </c>
      <c r="G172" s="11">
        <f t="shared" si="37"/>
        <v>1400.3900149999999</v>
      </c>
      <c r="H172" s="11">
        <f t="shared" si="37"/>
        <v>1368.6800539999999</v>
      </c>
      <c r="I172" s="11">
        <f t="shared" si="37"/>
        <v>1412.73999</v>
      </c>
      <c r="J172" s="11">
        <f t="shared" si="37"/>
        <v>1486.719971</v>
      </c>
      <c r="K172" s="11">
        <f t="shared" si="37"/>
        <v>1571.5</v>
      </c>
      <c r="L172" s="11">
        <f t="shared" si="37"/>
        <v>1621.119995</v>
      </c>
      <c r="M172" s="11">
        <f t="shared" si="37"/>
        <v>1519.630005</v>
      </c>
      <c r="N172" s="11">
        <f t="shared" si="37"/>
        <v>1511.0200199999999</v>
      </c>
      <c r="O172" s="11">
        <f t="shared" si="37"/>
        <v>1482.530029</v>
      </c>
      <c r="P172" s="11">
        <f t="shared" si="37"/>
        <v>1420.790039</v>
      </c>
      <c r="Q172" s="11">
        <f t="shared" si="37"/>
        <v>1542.630005</v>
      </c>
      <c r="R172" s="11">
        <f t="shared" si="37"/>
        <v>1493.5200199999999</v>
      </c>
      <c r="S172" s="11">
        <f t="shared" si="37"/>
        <v>1605.1400149999999</v>
      </c>
      <c r="T172" s="11">
        <f t="shared" si="36"/>
        <v>1581.709961</v>
      </c>
      <c r="U172" s="12" cm="1">
        <f t="array" ref="U172">quota_mese*SUMPRODUCT(1/C172:T172)</f>
        <v>100.83169158235133</v>
      </c>
      <c r="V172" s="13">
        <f t="shared" si="33"/>
        <v>159486.49096028495</v>
      </c>
      <c r="W172" s="14">
        <f t="shared" si="29"/>
        <v>6.3243273068566364E-2</v>
      </c>
      <c r="X172" s="13">
        <f t="shared" si="30"/>
        <v>164943.57557436227</v>
      </c>
      <c r="Y172" s="14">
        <f t="shared" si="31"/>
        <v>9.9623837162415185E-2</v>
      </c>
      <c r="Z172" s="6" t="str">
        <f t="shared" si="32"/>
        <v>Il PAC NON conviene</v>
      </c>
    </row>
    <row r="173" spans="1:26" x14ac:dyDescent="0.25">
      <c r="A173" s="7">
        <v>38107</v>
      </c>
      <c r="B173" s="8">
        <v>1401.3599850000001</v>
      </c>
      <c r="C173" s="11">
        <f t="shared" si="28"/>
        <v>1401.3599850000001</v>
      </c>
      <c r="D173" s="11">
        <f t="shared" si="37"/>
        <v>1466.219971</v>
      </c>
      <c r="E173" s="11">
        <f t="shared" si="37"/>
        <v>1516.6400149999999</v>
      </c>
      <c r="F173" s="11">
        <f t="shared" si="37"/>
        <v>1400.3900149999999</v>
      </c>
      <c r="G173" s="11">
        <f t="shared" si="37"/>
        <v>1368.6800539999999</v>
      </c>
      <c r="H173" s="11">
        <f t="shared" si="37"/>
        <v>1412.73999</v>
      </c>
      <c r="I173" s="11">
        <f t="shared" si="37"/>
        <v>1486.719971</v>
      </c>
      <c r="J173" s="11">
        <f t="shared" si="37"/>
        <v>1571.5</v>
      </c>
      <c r="K173" s="11">
        <f t="shared" si="37"/>
        <v>1621.119995</v>
      </c>
      <c r="L173" s="11">
        <f t="shared" si="37"/>
        <v>1519.630005</v>
      </c>
      <c r="M173" s="11">
        <f t="shared" si="37"/>
        <v>1511.0200199999999</v>
      </c>
      <c r="N173" s="11">
        <f t="shared" si="37"/>
        <v>1482.530029</v>
      </c>
      <c r="O173" s="11">
        <f t="shared" si="37"/>
        <v>1420.790039</v>
      </c>
      <c r="P173" s="11">
        <f t="shared" si="37"/>
        <v>1542.630005</v>
      </c>
      <c r="Q173" s="11">
        <f t="shared" si="37"/>
        <v>1493.5200199999999</v>
      </c>
      <c r="R173" s="11">
        <f t="shared" si="37"/>
        <v>1605.1400149999999</v>
      </c>
      <c r="S173" s="11">
        <f t="shared" si="37"/>
        <v>1581.709961</v>
      </c>
      <c r="T173" s="11">
        <f t="shared" si="36"/>
        <v>1601.660034</v>
      </c>
      <c r="U173" s="12" cm="1">
        <f t="array" ref="U173">quota_mese*SUMPRODUCT(1/C173:T173)</f>
        <v>100.24119294312197</v>
      </c>
      <c r="V173" s="13">
        <f t="shared" si="33"/>
        <v>160552.3124974813</v>
      </c>
      <c r="W173" s="14">
        <f t="shared" si="29"/>
        <v>7.0348749983208725E-2</v>
      </c>
      <c r="X173" s="13">
        <f t="shared" si="30"/>
        <v>171439.89244134154</v>
      </c>
      <c r="Y173" s="14">
        <f t="shared" si="31"/>
        <v>0.14293261627561016</v>
      </c>
      <c r="Z173" s="6" t="str">
        <f t="shared" si="32"/>
        <v>Il PAC NON conviene</v>
      </c>
    </row>
    <row r="174" spans="1:26" x14ac:dyDescent="0.25">
      <c r="A174" s="7">
        <v>38135</v>
      </c>
      <c r="B174" s="8">
        <v>1466.219971</v>
      </c>
      <c r="C174" s="11">
        <f t="shared" si="28"/>
        <v>1466.219971</v>
      </c>
      <c r="D174" s="11">
        <f t="shared" si="37"/>
        <v>1516.6400149999999</v>
      </c>
      <c r="E174" s="11">
        <f t="shared" si="37"/>
        <v>1400.3900149999999</v>
      </c>
      <c r="F174" s="11">
        <f t="shared" si="37"/>
        <v>1368.6800539999999</v>
      </c>
      <c r="G174" s="11">
        <f t="shared" si="37"/>
        <v>1412.73999</v>
      </c>
      <c r="H174" s="11">
        <f t="shared" si="37"/>
        <v>1486.719971</v>
      </c>
      <c r="I174" s="11">
        <f t="shared" si="37"/>
        <v>1571.5</v>
      </c>
      <c r="J174" s="11">
        <f t="shared" si="37"/>
        <v>1621.119995</v>
      </c>
      <c r="K174" s="11">
        <f t="shared" si="37"/>
        <v>1519.630005</v>
      </c>
      <c r="L174" s="11">
        <f t="shared" si="37"/>
        <v>1511.0200199999999</v>
      </c>
      <c r="M174" s="11">
        <f t="shared" si="37"/>
        <v>1482.530029</v>
      </c>
      <c r="N174" s="11">
        <f t="shared" si="37"/>
        <v>1420.790039</v>
      </c>
      <c r="O174" s="11">
        <f t="shared" si="37"/>
        <v>1542.630005</v>
      </c>
      <c r="P174" s="11">
        <f t="shared" si="37"/>
        <v>1493.5200199999999</v>
      </c>
      <c r="Q174" s="11">
        <f t="shared" si="37"/>
        <v>1605.1400149999999</v>
      </c>
      <c r="R174" s="11">
        <f t="shared" si="37"/>
        <v>1581.709961</v>
      </c>
      <c r="S174" s="11">
        <f t="shared" si="37"/>
        <v>1601.660034</v>
      </c>
      <c r="T174" s="11">
        <f t="shared" si="36"/>
        <v>1579.1800539999999</v>
      </c>
      <c r="U174" s="12" cm="1">
        <f t="array" ref="U174">quota_mese*SUMPRODUCT(1/C174:T174)</f>
        <v>99.571588747648548</v>
      </c>
      <c r="V174" s="13">
        <f t="shared" si="33"/>
        <v>157241.46689537741</v>
      </c>
      <c r="W174" s="14">
        <f t="shared" si="29"/>
        <v>4.827644596918268E-2</v>
      </c>
      <c r="X174" s="13">
        <f t="shared" si="30"/>
        <v>161556.25539491442</v>
      </c>
      <c r="Y174" s="14">
        <f t="shared" si="31"/>
        <v>7.7041702632762776E-2</v>
      </c>
      <c r="Z174" s="6" t="str">
        <f t="shared" si="32"/>
        <v>Il PAC NON conviene</v>
      </c>
    </row>
    <row r="175" spans="1:26" x14ac:dyDescent="0.25">
      <c r="A175" s="7">
        <v>38168</v>
      </c>
      <c r="B175" s="8">
        <v>1516.6400149999999</v>
      </c>
      <c r="C175" s="11">
        <f t="shared" si="28"/>
        <v>1516.6400149999999</v>
      </c>
      <c r="D175" s="11">
        <f t="shared" si="37"/>
        <v>1400.3900149999999</v>
      </c>
      <c r="E175" s="11">
        <f t="shared" si="37"/>
        <v>1368.6800539999999</v>
      </c>
      <c r="F175" s="11">
        <f t="shared" si="37"/>
        <v>1412.73999</v>
      </c>
      <c r="G175" s="11">
        <f t="shared" si="37"/>
        <v>1486.719971</v>
      </c>
      <c r="H175" s="11">
        <f t="shared" si="37"/>
        <v>1571.5</v>
      </c>
      <c r="I175" s="11">
        <f t="shared" si="37"/>
        <v>1621.119995</v>
      </c>
      <c r="J175" s="11">
        <f t="shared" si="37"/>
        <v>1519.630005</v>
      </c>
      <c r="K175" s="11">
        <f t="shared" si="37"/>
        <v>1511.0200199999999</v>
      </c>
      <c r="L175" s="11">
        <f t="shared" si="37"/>
        <v>1482.530029</v>
      </c>
      <c r="M175" s="11">
        <f t="shared" si="37"/>
        <v>1420.790039</v>
      </c>
      <c r="N175" s="11">
        <f t="shared" si="37"/>
        <v>1542.630005</v>
      </c>
      <c r="O175" s="11">
        <f t="shared" si="37"/>
        <v>1493.5200199999999</v>
      </c>
      <c r="P175" s="11">
        <f t="shared" si="37"/>
        <v>1605.1400149999999</v>
      </c>
      <c r="Q175" s="11">
        <f t="shared" si="37"/>
        <v>1581.709961</v>
      </c>
      <c r="R175" s="11">
        <f t="shared" si="37"/>
        <v>1601.660034</v>
      </c>
      <c r="S175" s="11">
        <f t="shared" si="37"/>
        <v>1579.1800539999999</v>
      </c>
      <c r="T175" s="11">
        <f t="shared" si="36"/>
        <v>1672.5600589999999</v>
      </c>
      <c r="U175" s="12" cm="1">
        <f t="array" ref="U175">quota_mese*SUMPRODUCT(1/C175:T175)</f>
        <v>98.870421674824399</v>
      </c>
      <c r="V175" s="13">
        <f t="shared" si="33"/>
        <v>165366.71830979918</v>
      </c>
      <c r="W175" s="14">
        <f t="shared" si="29"/>
        <v>0.10244478873199458</v>
      </c>
      <c r="X175" s="13">
        <f t="shared" si="30"/>
        <v>165420.93467710595</v>
      </c>
      <c r="Y175" s="14">
        <f t="shared" si="31"/>
        <v>0.10280623118070631</v>
      </c>
      <c r="Z175" s="6" t="str">
        <f t="shared" si="32"/>
        <v>In Linea</v>
      </c>
    </row>
    <row r="176" spans="1:26" x14ac:dyDescent="0.25">
      <c r="A176" s="7">
        <v>38198</v>
      </c>
      <c r="B176" s="8">
        <v>1400.3900149999999</v>
      </c>
      <c r="C176" s="11">
        <f t="shared" si="28"/>
        <v>1400.3900149999999</v>
      </c>
      <c r="D176" s="11">
        <f t="shared" si="37"/>
        <v>1368.6800539999999</v>
      </c>
      <c r="E176" s="11">
        <f t="shared" si="37"/>
        <v>1412.73999</v>
      </c>
      <c r="F176" s="11">
        <f t="shared" si="37"/>
        <v>1486.719971</v>
      </c>
      <c r="G176" s="11">
        <f t="shared" si="37"/>
        <v>1571.5</v>
      </c>
      <c r="H176" s="11">
        <f t="shared" si="37"/>
        <v>1621.119995</v>
      </c>
      <c r="I176" s="11">
        <f t="shared" si="37"/>
        <v>1519.630005</v>
      </c>
      <c r="J176" s="11">
        <f t="shared" si="37"/>
        <v>1511.0200199999999</v>
      </c>
      <c r="K176" s="11">
        <f t="shared" si="37"/>
        <v>1482.530029</v>
      </c>
      <c r="L176" s="11">
        <f t="shared" si="37"/>
        <v>1420.790039</v>
      </c>
      <c r="M176" s="11">
        <f t="shared" si="37"/>
        <v>1542.630005</v>
      </c>
      <c r="N176" s="11">
        <f t="shared" si="37"/>
        <v>1493.5200199999999</v>
      </c>
      <c r="O176" s="11">
        <f t="shared" si="37"/>
        <v>1605.1400149999999</v>
      </c>
      <c r="P176" s="11">
        <f t="shared" si="37"/>
        <v>1581.709961</v>
      </c>
      <c r="Q176" s="11">
        <f t="shared" si="37"/>
        <v>1601.660034</v>
      </c>
      <c r="R176" s="11">
        <f t="shared" si="37"/>
        <v>1579.1800539999999</v>
      </c>
      <c r="S176" s="11">
        <f t="shared" ref="S176:T191" si="38">R177</f>
        <v>1672.5600589999999</v>
      </c>
      <c r="T176" s="11">
        <f t="shared" si="38"/>
        <v>1645.1999510000001</v>
      </c>
      <c r="U176" s="12" cm="1">
        <f t="array" ref="U176">quota_mese*SUMPRODUCT(1/C176:T176)</f>
        <v>98.441060072134192</v>
      </c>
      <c r="V176" s="13">
        <f t="shared" si="33"/>
        <v>161955.22720706323</v>
      </c>
      <c r="W176" s="14">
        <f t="shared" si="29"/>
        <v>7.9701514713754973E-2</v>
      </c>
      <c r="X176" s="13">
        <f t="shared" si="30"/>
        <v>176222.33092685969</v>
      </c>
      <c r="Y176" s="14">
        <f t="shared" si="31"/>
        <v>0.17481553951239803</v>
      </c>
      <c r="Z176" s="6" t="str">
        <f t="shared" si="32"/>
        <v>Il PAC NON conviene</v>
      </c>
    </row>
    <row r="177" spans="1:26" x14ac:dyDescent="0.25">
      <c r="A177" s="7">
        <v>38230</v>
      </c>
      <c r="B177" s="8">
        <v>1368.6800539999999</v>
      </c>
      <c r="C177" s="11">
        <f t="shared" si="28"/>
        <v>1368.6800539999999</v>
      </c>
      <c r="D177" s="11">
        <f t="shared" ref="D177:S192" si="39">C178</f>
        <v>1412.73999</v>
      </c>
      <c r="E177" s="11">
        <f t="shared" si="39"/>
        <v>1486.719971</v>
      </c>
      <c r="F177" s="11">
        <f t="shared" si="39"/>
        <v>1571.5</v>
      </c>
      <c r="G177" s="11">
        <f t="shared" si="39"/>
        <v>1621.119995</v>
      </c>
      <c r="H177" s="11">
        <f t="shared" si="39"/>
        <v>1519.630005</v>
      </c>
      <c r="I177" s="11">
        <f t="shared" si="39"/>
        <v>1511.0200199999999</v>
      </c>
      <c r="J177" s="11">
        <f t="shared" si="39"/>
        <v>1482.530029</v>
      </c>
      <c r="K177" s="11">
        <f t="shared" si="39"/>
        <v>1420.790039</v>
      </c>
      <c r="L177" s="11">
        <f t="shared" si="39"/>
        <v>1542.630005</v>
      </c>
      <c r="M177" s="11">
        <f t="shared" si="39"/>
        <v>1493.5200199999999</v>
      </c>
      <c r="N177" s="11">
        <f t="shared" si="39"/>
        <v>1605.1400149999999</v>
      </c>
      <c r="O177" s="11">
        <f t="shared" si="39"/>
        <v>1581.709961</v>
      </c>
      <c r="P177" s="11">
        <f t="shared" si="39"/>
        <v>1601.660034</v>
      </c>
      <c r="Q177" s="11">
        <f t="shared" si="39"/>
        <v>1579.1800539999999</v>
      </c>
      <c r="R177" s="11">
        <f t="shared" si="39"/>
        <v>1672.5600589999999</v>
      </c>
      <c r="S177" s="11">
        <f t="shared" si="39"/>
        <v>1645.1999510000001</v>
      </c>
      <c r="T177" s="11">
        <f t="shared" si="38"/>
        <v>1710.75</v>
      </c>
      <c r="U177" s="12" cm="1">
        <f t="array" ref="U177">quota_mese*SUMPRODUCT(1/C177:T177)</f>
        <v>97.361494759196958</v>
      </c>
      <c r="V177" s="13">
        <f t="shared" si="33"/>
        <v>166561.1771592962</v>
      </c>
      <c r="W177" s="14">
        <f t="shared" si="29"/>
        <v>0.11040784772864143</v>
      </c>
      <c r="X177" s="13">
        <f t="shared" si="30"/>
        <v>187489.03313820047</v>
      </c>
      <c r="Y177" s="14">
        <f t="shared" si="31"/>
        <v>0.24992688758800319</v>
      </c>
      <c r="Z177" s="6" t="str">
        <f t="shared" si="32"/>
        <v>Il PAC NON conviene</v>
      </c>
    </row>
    <row r="178" spans="1:26" x14ac:dyDescent="0.25">
      <c r="A178" s="7">
        <v>38260</v>
      </c>
      <c r="B178" s="8">
        <v>1412.73999</v>
      </c>
      <c r="C178" s="11">
        <f t="shared" si="28"/>
        <v>1412.73999</v>
      </c>
      <c r="D178" s="11">
        <f t="shared" si="39"/>
        <v>1486.719971</v>
      </c>
      <c r="E178" s="11">
        <f t="shared" si="39"/>
        <v>1571.5</v>
      </c>
      <c r="F178" s="11">
        <f t="shared" si="39"/>
        <v>1621.119995</v>
      </c>
      <c r="G178" s="11">
        <f t="shared" si="39"/>
        <v>1519.630005</v>
      </c>
      <c r="H178" s="11">
        <f t="shared" si="39"/>
        <v>1511.0200199999999</v>
      </c>
      <c r="I178" s="11">
        <f t="shared" si="39"/>
        <v>1482.530029</v>
      </c>
      <c r="J178" s="11">
        <f t="shared" si="39"/>
        <v>1420.790039</v>
      </c>
      <c r="K178" s="11">
        <f t="shared" si="39"/>
        <v>1542.630005</v>
      </c>
      <c r="L178" s="11">
        <f t="shared" si="39"/>
        <v>1493.5200199999999</v>
      </c>
      <c r="M178" s="11">
        <f t="shared" si="39"/>
        <v>1605.1400149999999</v>
      </c>
      <c r="N178" s="11">
        <f t="shared" si="39"/>
        <v>1581.709961</v>
      </c>
      <c r="O178" s="11">
        <f t="shared" si="39"/>
        <v>1601.660034</v>
      </c>
      <c r="P178" s="11">
        <f t="shared" si="39"/>
        <v>1579.1800539999999</v>
      </c>
      <c r="Q178" s="11">
        <f t="shared" si="39"/>
        <v>1672.5600589999999</v>
      </c>
      <c r="R178" s="11">
        <f t="shared" si="39"/>
        <v>1645.1999510000001</v>
      </c>
      <c r="S178" s="11">
        <f t="shared" si="39"/>
        <v>1710.75</v>
      </c>
      <c r="T178" s="11">
        <f t="shared" si="38"/>
        <v>1670.5699460000001</v>
      </c>
      <c r="U178" s="12" cm="1">
        <f t="array" ref="U178">quota_mese*SUMPRODUCT(1/C178:T178)</f>
        <v>96.261221080499993</v>
      </c>
      <c r="V178" s="13">
        <f t="shared" si="33"/>
        <v>160811.10290234495</v>
      </c>
      <c r="W178" s="14">
        <f t="shared" si="29"/>
        <v>7.20740193489664E-2</v>
      </c>
      <c r="X178" s="13">
        <f t="shared" si="30"/>
        <v>177375.52109641916</v>
      </c>
      <c r="Y178" s="14">
        <f t="shared" si="31"/>
        <v>0.18250347397612776</v>
      </c>
      <c r="Z178" s="6" t="str">
        <f t="shared" si="32"/>
        <v>Il PAC NON conviene</v>
      </c>
    </row>
    <row r="179" spans="1:26" x14ac:dyDescent="0.25">
      <c r="A179" s="7">
        <v>38289</v>
      </c>
      <c r="B179" s="8">
        <v>1486.719971</v>
      </c>
      <c r="C179" s="11">
        <f t="shared" si="28"/>
        <v>1486.719971</v>
      </c>
      <c r="D179" s="11">
        <f t="shared" si="39"/>
        <v>1571.5</v>
      </c>
      <c r="E179" s="11">
        <f t="shared" si="39"/>
        <v>1621.119995</v>
      </c>
      <c r="F179" s="11">
        <f t="shared" si="39"/>
        <v>1519.630005</v>
      </c>
      <c r="G179" s="11">
        <f t="shared" si="39"/>
        <v>1511.0200199999999</v>
      </c>
      <c r="H179" s="11">
        <f t="shared" si="39"/>
        <v>1482.530029</v>
      </c>
      <c r="I179" s="11">
        <f t="shared" si="39"/>
        <v>1420.790039</v>
      </c>
      <c r="J179" s="11">
        <f t="shared" si="39"/>
        <v>1542.630005</v>
      </c>
      <c r="K179" s="11">
        <f t="shared" si="39"/>
        <v>1493.5200199999999</v>
      </c>
      <c r="L179" s="11">
        <f t="shared" si="39"/>
        <v>1605.1400149999999</v>
      </c>
      <c r="M179" s="11">
        <f t="shared" si="39"/>
        <v>1581.709961</v>
      </c>
      <c r="N179" s="11">
        <f t="shared" si="39"/>
        <v>1601.660034</v>
      </c>
      <c r="O179" s="11">
        <f t="shared" si="39"/>
        <v>1579.1800539999999</v>
      </c>
      <c r="P179" s="11">
        <f t="shared" si="39"/>
        <v>1672.5600589999999</v>
      </c>
      <c r="Q179" s="11">
        <f t="shared" si="39"/>
        <v>1645.1999510000001</v>
      </c>
      <c r="R179" s="11">
        <f t="shared" si="39"/>
        <v>1710.75</v>
      </c>
      <c r="S179" s="11">
        <f t="shared" si="39"/>
        <v>1670.5699460000001</v>
      </c>
      <c r="T179" s="11">
        <f t="shared" si="38"/>
        <v>1703.660034</v>
      </c>
      <c r="U179" s="12" cm="1">
        <f t="array" ref="U179">quota_mese*SUMPRODUCT(1/C179:T179)</f>
        <v>95.253948007472928</v>
      </c>
      <c r="V179" s="13">
        <f t="shared" si="33"/>
        <v>162280.34430104555</v>
      </c>
      <c r="W179" s="14">
        <f t="shared" si="29"/>
        <v>8.1868962006970358E-2</v>
      </c>
      <c r="X179" s="13">
        <f t="shared" si="30"/>
        <v>171887.78659380772</v>
      </c>
      <c r="Y179" s="14">
        <f t="shared" si="31"/>
        <v>0.14591857729205149</v>
      </c>
      <c r="Z179" s="6" t="str">
        <f t="shared" si="32"/>
        <v>Il PAC NON conviene</v>
      </c>
    </row>
    <row r="180" spans="1:26" x14ac:dyDescent="0.25">
      <c r="A180" s="7">
        <v>38321</v>
      </c>
      <c r="B180" s="8">
        <v>1571.5</v>
      </c>
      <c r="C180" s="11">
        <f t="shared" si="28"/>
        <v>1571.5</v>
      </c>
      <c r="D180" s="11">
        <f t="shared" si="39"/>
        <v>1621.119995</v>
      </c>
      <c r="E180" s="11">
        <f t="shared" si="39"/>
        <v>1519.630005</v>
      </c>
      <c r="F180" s="11">
        <f t="shared" si="39"/>
        <v>1511.0200199999999</v>
      </c>
      <c r="G180" s="11">
        <f t="shared" si="39"/>
        <v>1482.530029</v>
      </c>
      <c r="H180" s="11">
        <f t="shared" si="39"/>
        <v>1420.790039</v>
      </c>
      <c r="I180" s="11">
        <f t="shared" si="39"/>
        <v>1542.630005</v>
      </c>
      <c r="J180" s="11">
        <f t="shared" si="39"/>
        <v>1493.5200199999999</v>
      </c>
      <c r="K180" s="11">
        <f t="shared" si="39"/>
        <v>1605.1400149999999</v>
      </c>
      <c r="L180" s="11">
        <f t="shared" si="39"/>
        <v>1581.709961</v>
      </c>
      <c r="M180" s="11">
        <f t="shared" si="39"/>
        <v>1601.660034</v>
      </c>
      <c r="N180" s="11">
        <f t="shared" si="39"/>
        <v>1579.1800539999999</v>
      </c>
      <c r="O180" s="11">
        <f t="shared" si="39"/>
        <v>1672.5600589999999</v>
      </c>
      <c r="P180" s="11">
        <f t="shared" si="39"/>
        <v>1645.1999510000001</v>
      </c>
      <c r="Q180" s="11">
        <f t="shared" si="39"/>
        <v>1710.75</v>
      </c>
      <c r="R180" s="11">
        <f t="shared" si="39"/>
        <v>1670.5699460000001</v>
      </c>
      <c r="S180" s="11">
        <f t="shared" si="39"/>
        <v>1703.660034</v>
      </c>
      <c r="T180" s="11">
        <f t="shared" si="38"/>
        <v>1700.709961</v>
      </c>
      <c r="U180" s="12" cm="1">
        <f t="array" ref="U180">quota_mese*SUMPRODUCT(1/C180:T180)</f>
        <v>94.548682276772453</v>
      </c>
      <c r="V180" s="13">
        <f t="shared" si="33"/>
        <v>160799.88574753108</v>
      </c>
      <c r="W180" s="14">
        <f t="shared" si="29"/>
        <v>7.1999238316873937E-2</v>
      </c>
      <c r="X180" s="13">
        <f t="shared" si="30"/>
        <v>162333.11749920459</v>
      </c>
      <c r="Y180" s="14">
        <f t="shared" si="31"/>
        <v>8.2220783328030622E-2</v>
      </c>
      <c r="Z180" s="6" t="str">
        <f t="shared" si="32"/>
        <v>In Linea</v>
      </c>
    </row>
    <row r="181" spans="1:26" x14ac:dyDescent="0.25">
      <c r="A181" s="7">
        <v>38352</v>
      </c>
      <c r="B181" s="8">
        <v>1621.119995</v>
      </c>
      <c r="C181" s="11">
        <f t="shared" si="28"/>
        <v>1621.119995</v>
      </c>
      <c r="D181" s="11">
        <f t="shared" si="39"/>
        <v>1519.630005</v>
      </c>
      <c r="E181" s="11">
        <f t="shared" si="39"/>
        <v>1511.0200199999999</v>
      </c>
      <c r="F181" s="11">
        <f t="shared" si="39"/>
        <v>1482.530029</v>
      </c>
      <c r="G181" s="11">
        <f t="shared" si="39"/>
        <v>1420.790039</v>
      </c>
      <c r="H181" s="11">
        <f t="shared" si="39"/>
        <v>1542.630005</v>
      </c>
      <c r="I181" s="11">
        <f t="shared" si="39"/>
        <v>1493.5200199999999</v>
      </c>
      <c r="J181" s="11">
        <f t="shared" si="39"/>
        <v>1605.1400149999999</v>
      </c>
      <c r="K181" s="11">
        <f t="shared" si="39"/>
        <v>1581.709961</v>
      </c>
      <c r="L181" s="11">
        <f t="shared" si="39"/>
        <v>1601.660034</v>
      </c>
      <c r="M181" s="11">
        <f t="shared" si="39"/>
        <v>1579.1800539999999</v>
      </c>
      <c r="N181" s="11">
        <f t="shared" si="39"/>
        <v>1672.5600589999999</v>
      </c>
      <c r="O181" s="11">
        <f t="shared" si="39"/>
        <v>1645.1999510000001</v>
      </c>
      <c r="P181" s="11">
        <f t="shared" si="39"/>
        <v>1710.75</v>
      </c>
      <c r="Q181" s="11">
        <f t="shared" si="39"/>
        <v>1670.5699460000001</v>
      </c>
      <c r="R181" s="11">
        <f t="shared" si="39"/>
        <v>1703.660034</v>
      </c>
      <c r="S181" s="11">
        <f t="shared" si="39"/>
        <v>1700.709961</v>
      </c>
      <c r="T181" s="11">
        <f t="shared" si="38"/>
        <v>1579.579956</v>
      </c>
      <c r="U181" s="12" cm="1">
        <f t="array" ref="U181">quota_mese*SUMPRODUCT(1/C181:T181)</f>
        <v>94.521557151644672</v>
      </c>
      <c r="V181" s="13">
        <f t="shared" si="33"/>
        <v>149304.35708664637</v>
      </c>
      <c r="W181" s="14">
        <f t="shared" si="29"/>
        <v>-4.6376194223575196E-3</v>
      </c>
      <c r="X181" s="13">
        <f t="shared" si="30"/>
        <v>146156.35741387546</v>
      </c>
      <c r="Y181" s="14">
        <f t="shared" si="31"/>
        <v>-2.5624283907496936E-2</v>
      </c>
      <c r="Z181" s="6" t="str">
        <f t="shared" si="32"/>
        <v>In Linea</v>
      </c>
    </row>
    <row r="182" spans="1:26" x14ac:dyDescent="0.25">
      <c r="A182" s="7">
        <v>38383</v>
      </c>
      <c r="B182" s="8">
        <v>1519.630005</v>
      </c>
      <c r="C182" s="11">
        <f t="shared" si="28"/>
        <v>1519.630005</v>
      </c>
      <c r="D182" s="11">
        <f t="shared" si="39"/>
        <v>1511.0200199999999</v>
      </c>
      <c r="E182" s="11">
        <f t="shared" si="39"/>
        <v>1482.530029</v>
      </c>
      <c r="F182" s="11">
        <f t="shared" si="39"/>
        <v>1420.790039</v>
      </c>
      <c r="G182" s="11">
        <f t="shared" si="39"/>
        <v>1542.630005</v>
      </c>
      <c r="H182" s="11">
        <f t="shared" si="39"/>
        <v>1493.5200199999999</v>
      </c>
      <c r="I182" s="11">
        <f t="shared" si="39"/>
        <v>1605.1400149999999</v>
      </c>
      <c r="J182" s="11">
        <f t="shared" si="39"/>
        <v>1581.709961</v>
      </c>
      <c r="K182" s="11">
        <f t="shared" si="39"/>
        <v>1601.660034</v>
      </c>
      <c r="L182" s="11">
        <f t="shared" si="39"/>
        <v>1579.1800539999999</v>
      </c>
      <c r="M182" s="11">
        <f t="shared" si="39"/>
        <v>1672.5600589999999</v>
      </c>
      <c r="N182" s="11">
        <f t="shared" si="39"/>
        <v>1645.1999510000001</v>
      </c>
      <c r="O182" s="11">
        <f t="shared" si="39"/>
        <v>1710.75</v>
      </c>
      <c r="P182" s="11">
        <f t="shared" si="39"/>
        <v>1670.5699460000001</v>
      </c>
      <c r="Q182" s="11">
        <f t="shared" si="39"/>
        <v>1703.660034</v>
      </c>
      <c r="R182" s="11">
        <f t="shared" si="39"/>
        <v>1700.709961</v>
      </c>
      <c r="S182" s="11">
        <f t="shared" si="39"/>
        <v>1579.579956</v>
      </c>
      <c r="T182" s="11">
        <f t="shared" si="38"/>
        <v>1575.2299800000001</v>
      </c>
      <c r="U182" s="12" cm="1">
        <f t="array" ref="U182">quota_mese*SUMPRODUCT(1/C182:T182)</f>
        <v>94.671310941641636</v>
      </c>
      <c r="V182" s="13">
        <f t="shared" si="33"/>
        <v>149129.08724117593</v>
      </c>
      <c r="W182" s="14">
        <f t="shared" si="29"/>
        <v>-5.8060850588270707E-3</v>
      </c>
      <c r="X182" s="13">
        <f t="shared" si="30"/>
        <v>155488.17555757595</v>
      </c>
      <c r="Y182" s="14">
        <f t="shared" si="31"/>
        <v>3.6587837050506389E-2</v>
      </c>
      <c r="Z182" s="6" t="str">
        <f t="shared" si="32"/>
        <v>Il PAC NON conviene</v>
      </c>
    </row>
    <row r="183" spans="1:26" x14ac:dyDescent="0.25">
      <c r="A183" s="7">
        <v>38411</v>
      </c>
      <c r="B183" s="8">
        <v>1511.0200199999999</v>
      </c>
      <c r="C183" s="11">
        <f t="shared" si="28"/>
        <v>1511.0200199999999</v>
      </c>
      <c r="D183" s="11">
        <f t="shared" si="39"/>
        <v>1482.530029</v>
      </c>
      <c r="E183" s="11">
        <f t="shared" si="39"/>
        <v>1420.790039</v>
      </c>
      <c r="F183" s="11">
        <f t="shared" si="39"/>
        <v>1542.630005</v>
      </c>
      <c r="G183" s="11">
        <f t="shared" si="39"/>
        <v>1493.5200199999999</v>
      </c>
      <c r="H183" s="11">
        <f t="shared" si="39"/>
        <v>1605.1400149999999</v>
      </c>
      <c r="I183" s="11">
        <f t="shared" si="39"/>
        <v>1581.709961</v>
      </c>
      <c r="J183" s="11">
        <f t="shared" si="39"/>
        <v>1601.660034</v>
      </c>
      <c r="K183" s="11">
        <f t="shared" si="39"/>
        <v>1579.1800539999999</v>
      </c>
      <c r="L183" s="11">
        <f t="shared" si="39"/>
        <v>1672.5600589999999</v>
      </c>
      <c r="M183" s="11">
        <f t="shared" si="39"/>
        <v>1645.1999510000001</v>
      </c>
      <c r="N183" s="11">
        <f t="shared" si="39"/>
        <v>1710.75</v>
      </c>
      <c r="O183" s="11">
        <f t="shared" si="39"/>
        <v>1670.5699460000001</v>
      </c>
      <c r="P183" s="11">
        <f t="shared" si="39"/>
        <v>1703.660034</v>
      </c>
      <c r="Q183" s="11">
        <f t="shared" si="39"/>
        <v>1700.709961</v>
      </c>
      <c r="R183" s="11">
        <f t="shared" si="39"/>
        <v>1579.579956</v>
      </c>
      <c r="S183" s="11">
        <f t="shared" si="39"/>
        <v>1575.2299800000001</v>
      </c>
      <c r="T183" s="11">
        <f t="shared" si="38"/>
        <v>1509.4300539999999</v>
      </c>
      <c r="U183" s="12" cm="1">
        <f t="array" ref="U183">quota_mese*SUMPRODUCT(1/C183:T183)</f>
        <v>94.708367577203759</v>
      </c>
      <c r="V183" s="13">
        <f t="shared" si="33"/>
        <v>142955.65638631053</v>
      </c>
      <c r="W183" s="14">
        <f t="shared" si="29"/>
        <v>-4.6962290757929792E-2</v>
      </c>
      <c r="X183" s="13">
        <f t="shared" si="30"/>
        <v>149842.16297809209</v>
      </c>
      <c r="Y183" s="14">
        <f t="shared" si="31"/>
        <v>-1.0522468127194262E-3</v>
      </c>
      <c r="Z183" s="6" t="str">
        <f t="shared" si="32"/>
        <v>Il PAC NON conviene</v>
      </c>
    </row>
    <row r="184" spans="1:26" x14ac:dyDescent="0.25">
      <c r="A184" s="7">
        <v>38442</v>
      </c>
      <c r="B184" s="8">
        <v>1482.530029</v>
      </c>
      <c r="C184" s="11">
        <f t="shared" si="28"/>
        <v>1482.530029</v>
      </c>
      <c r="D184" s="11">
        <f t="shared" si="39"/>
        <v>1420.790039</v>
      </c>
      <c r="E184" s="11">
        <f t="shared" si="39"/>
        <v>1542.630005</v>
      </c>
      <c r="F184" s="11">
        <f t="shared" si="39"/>
        <v>1493.5200199999999</v>
      </c>
      <c r="G184" s="11">
        <f t="shared" si="39"/>
        <v>1605.1400149999999</v>
      </c>
      <c r="H184" s="11">
        <f t="shared" si="39"/>
        <v>1581.709961</v>
      </c>
      <c r="I184" s="11">
        <f t="shared" si="39"/>
        <v>1601.660034</v>
      </c>
      <c r="J184" s="11">
        <f t="shared" si="39"/>
        <v>1579.1800539999999</v>
      </c>
      <c r="K184" s="11">
        <f t="shared" si="39"/>
        <v>1672.5600589999999</v>
      </c>
      <c r="L184" s="11">
        <f t="shared" si="39"/>
        <v>1645.1999510000001</v>
      </c>
      <c r="M184" s="11">
        <f t="shared" si="39"/>
        <v>1710.75</v>
      </c>
      <c r="N184" s="11">
        <f t="shared" si="39"/>
        <v>1670.5699460000001</v>
      </c>
      <c r="O184" s="11">
        <f t="shared" si="39"/>
        <v>1703.660034</v>
      </c>
      <c r="P184" s="11">
        <f t="shared" si="39"/>
        <v>1700.709961</v>
      </c>
      <c r="Q184" s="11">
        <f t="shared" si="39"/>
        <v>1579.579956</v>
      </c>
      <c r="R184" s="11">
        <f t="shared" si="39"/>
        <v>1575.2299800000001</v>
      </c>
      <c r="S184" s="11">
        <f t="shared" si="39"/>
        <v>1509.4300539999999</v>
      </c>
      <c r="T184" s="11">
        <f t="shared" si="38"/>
        <v>1579.7299800000001</v>
      </c>
      <c r="U184" s="12" cm="1">
        <f t="array" ref="U184">quota_mese*SUMPRODUCT(1/C184:T184)</f>
        <v>94.468492365549508</v>
      </c>
      <c r="V184" s="13">
        <f t="shared" si="33"/>
        <v>149234.70955525967</v>
      </c>
      <c r="W184" s="14">
        <f t="shared" si="29"/>
        <v>-5.1019362982688277E-3</v>
      </c>
      <c r="X184" s="13">
        <f t="shared" si="30"/>
        <v>159834.53445447882</v>
      </c>
      <c r="Y184" s="14">
        <f t="shared" si="31"/>
        <v>6.5563563029858773E-2</v>
      </c>
      <c r="Z184" s="6" t="str">
        <f t="shared" si="32"/>
        <v>Il PAC NON conviene</v>
      </c>
    </row>
    <row r="185" spans="1:26" x14ac:dyDescent="0.25">
      <c r="A185" s="7">
        <v>38471</v>
      </c>
      <c r="B185" s="8">
        <v>1420.790039</v>
      </c>
      <c r="C185" s="11">
        <f t="shared" si="28"/>
        <v>1420.790039</v>
      </c>
      <c r="D185" s="11">
        <f t="shared" si="39"/>
        <v>1542.630005</v>
      </c>
      <c r="E185" s="11">
        <f t="shared" si="39"/>
        <v>1493.5200199999999</v>
      </c>
      <c r="F185" s="11">
        <f t="shared" si="39"/>
        <v>1605.1400149999999</v>
      </c>
      <c r="G185" s="11">
        <f t="shared" si="39"/>
        <v>1581.709961</v>
      </c>
      <c r="H185" s="11">
        <f t="shared" si="39"/>
        <v>1601.660034</v>
      </c>
      <c r="I185" s="11">
        <f t="shared" si="39"/>
        <v>1579.1800539999999</v>
      </c>
      <c r="J185" s="11">
        <f t="shared" si="39"/>
        <v>1672.5600589999999</v>
      </c>
      <c r="K185" s="11">
        <f t="shared" si="39"/>
        <v>1645.1999510000001</v>
      </c>
      <c r="L185" s="11">
        <f t="shared" si="39"/>
        <v>1710.75</v>
      </c>
      <c r="M185" s="11">
        <f t="shared" si="39"/>
        <v>1670.5699460000001</v>
      </c>
      <c r="N185" s="11">
        <f t="shared" si="39"/>
        <v>1703.660034</v>
      </c>
      <c r="O185" s="11">
        <f t="shared" si="39"/>
        <v>1700.709961</v>
      </c>
      <c r="P185" s="11">
        <f t="shared" si="39"/>
        <v>1579.579956</v>
      </c>
      <c r="Q185" s="11">
        <f t="shared" si="39"/>
        <v>1575.2299800000001</v>
      </c>
      <c r="R185" s="11">
        <f t="shared" si="39"/>
        <v>1509.4300539999999</v>
      </c>
      <c r="S185" s="11">
        <f t="shared" si="39"/>
        <v>1579.7299800000001</v>
      </c>
      <c r="T185" s="11">
        <f t="shared" si="38"/>
        <v>1654.130005</v>
      </c>
      <c r="U185" s="12" cm="1">
        <f t="array" ref="U185">quota_mese*SUMPRODUCT(1/C185:T185)</f>
        <v>93.885365784938699</v>
      </c>
      <c r="V185" s="13">
        <f t="shared" si="33"/>
        <v>155298.60057526748</v>
      </c>
      <c r="W185" s="14">
        <f t="shared" si="29"/>
        <v>3.532400383511658E-2</v>
      </c>
      <c r="X185" s="13">
        <f t="shared" si="30"/>
        <v>174634.88195950113</v>
      </c>
      <c r="Y185" s="14">
        <f t="shared" si="31"/>
        <v>0.16423254639667428</v>
      </c>
      <c r="Z185" s="6" t="str">
        <f t="shared" si="32"/>
        <v>Il PAC NON conviene</v>
      </c>
    </row>
    <row r="186" spans="1:26" x14ac:dyDescent="0.25">
      <c r="A186" s="7">
        <v>38503</v>
      </c>
      <c r="B186" s="8">
        <v>1542.630005</v>
      </c>
      <c r="C186" s="11">
        <f t="shared" si="28"/>
        <v>1542.630005</v>
      </c>
      <c r="D186" s="11">
        <f t="shared" si="39"/>
        <v>1493.5200199999999</v>
      </c>
      <c r="E186" s="11">
        <f t="shared" si="39"/>
        <v>1605.1400149999999</v>
      </c>
      <c r="F186" s="11">
        <f t="shared" si="39"/>
        <v>1581.709961</v>
      </c>
      <c r="G186" s="11">
        <f t="shared" si="39"/>
        <v>1601.660034</v>
      </c>
      <c r="H186" s="11">
        <f t="shared" si="39"/>
        <v>1579.1800539999999</v>
      </c>
      <c r="I186" s="11">
        <f t="shared" si="39"/>
        <v>1672.5600589999999</v>
      </c>
      <c r="J186" s="11">
        <f t="shared" si="39"/>
        <v>1645.1999510000001</v>
      </c>
      <c r="K186" s="11">
        <f t="shared" si="39"/>
        <v>1710.75</v>
      </c>
      <c r="L186" s="11">
        <f t="shared" si="39"/>
        <v>1670.5699460000001</v>
      </c>
      <c r="M186" s="11">
        <f t="shared" si="39"/>
        <v>1703.660034</v>
      </c>
      <c r="N186" s="11">
        <f t="shared" si="39"/>
        <v>1700.709961</v>
      </c>
      <c r="O186" s="11">
        <f t="shared" si="39"/>
        <v>1579.579956</v>
      </c>
      <c r="P186" s="11">
        <f t="shared" si="39"/>
        <v>1575.2299800000001</v>
      </c>
      <c r="Q186" s="11">
        <f t="shared" si="39"/>
        <v>1509.4300539999999</v>
      </c>
      <c r="R186" s="11">
        <f t="shared" si="39"/>
        <v>1579.7299800000001</v>
      </c>
      <c r="S186" s="11">
        <f t="shared" si="39"/>
        <v>1654.130005</v>
      </c>
      <c r="T186" s="11">
        <f t="shared" si="38"/>
        <v>1732.540039</v>
      </c>
      <c r="U186" s="12" cm="1">
        <f t="array" ref="U186">quota_mese*SUMPRODUCT(1/C186:T186)</f>
        <v>92.829978074949835</v>
      </c>
      <c r="V186" s="13">
        <f t="shared" si="33"/>
        <v>160831.65383434272</v>
      </c>
      <c r="W186" s="14">
        <f t="shared" si="29"/>
        <v>7.2211025562284759E-2</v>
      </c>
      <c r="X186" s="13">
        <f t="shared" si="30"/>
        <v>168466.19410206532</v>
      </c>
      <c r="Y186" s="14">
        <f t="shared" si="31"/>
        <v>0.1231079606804355</v>
      </c>
      <c r="Z186" s="6" t="str">
        <f t="shared" si="32"/>
        <v>Il PAC NON conviene</v>
      </c>
    </row>
    <row r="187" spans="1:26" x14ac:dyDescent="0.25">
      <c r="A187" s="7">
        <v>38533</v>
      </c>
      <c r="B187" s="8">
        <v>1493.5200199999999</v>
      </c>
      <c r="C187" s="11">
        <f t="shared" si="28"/>
        <v>1493.5200199999999</v>
      </c>
      <c r="D187" s="11">
        <f t="shared" si="39"/>
        <v>1605.1400149999999</v>
      </c>
      <c r="E187" s="11">
        <f t="shared" si="39"/>
        <v>1581.709961</v>
      </c>
      <c r="F187" s="11">
        <f t="shared" si="39"/>
        <v>1601.660034</v>
      </c>
      <c r="G187" s="11">
        <f t="shared" si="39"/>
        <v>1579.1800539999999</v>
      </c>
      <c r="H187" s="11">
        <f t="shared" si="39"/>
        <v>1672.5600589999999</v>
      </c>
      <c r="I187" s="11">
        <f t="shared" si="39"/>
        <v>1645.1999510000001</v>
      </c>
      <c r="J187" s="11">
        <f t="shared" si="39"/>
        <v>1710.75</v>
      </c>
      <c r="K187" s="11">
        <f t="shared" si="39"/>
        <v>1670.5699460000001</v>
      </c>
      <c r="L187" s="11">
        <f t="shared" si="39"/>
        <v>1703.660034</v>
      </c>
      <c r="M187" s="11">
        <f t="shared" si="39"/>
        <v>1700.709961</v>
      </c>
      <c r="N187" s="11">
        <f t="shared" si="39"/>
        <v>1579.579956</v>
      </c>
      <c r="O187" s="11">
        <f t="shared" si="39"/>
        <v>1575.2299800000001</v>
      </c>
      <c r="P187" s="11">
        <f t="shared" si="39"/>
        <v>1509.4300539999999</v>
      </c>
      <c r="Q187" s="11">
        <f t="shared" si="39"/>
        <v>1579.7299800000001</v>
      </c>
      <c r="R187" s="11">
        <f t="shared" si="39"/>
        <v>1654.130005</v>
      </c>
      <c r="S187" s="11">
        <f t="shared" si="39"/>
        <v>1732.540039</v>
      </c>
      <c r="T187" s="11">
        <f t="shared" si="38"/>
        <v>1791.25</v>
      </c>
      <c r="U187" s="12" cm="1">
        <f t="array" ref="U187">quota_mese*SUMPRODUCT(1/C187:T187)</f>
        <v>92.080192933787899</v>
      </c>
      <c r="V187" s="13">
        <f t="shared" si="33"/>
        <v>164938.64559264758</v>
      </c>
      <c r="W187" s="14">
        <f t="shared" si="29"/>
        <v>9.9590970617650543E-2</v>
      </c>
      <c r="X187" s="13">
        <f t="shared" si="30"/>
        <v>179902.17499729263</v>
      </c>
      <c r="Y187" s="14">
        <f t="shared" si="31"/>
        <v>0.19934783331528427</v>
      </c>
      <c r="Z187" s="6" t="str">
        <f t="shared" si="32"/>
        <v>Il PAC NON conviene</v>
      </c>
    </row>
    <row r="188" spans="1:26" x14ac:dyDescent="0.25">
      <c r="A188" s="7">
        <v>38562</v>
      </c>
      <c r="B188" s="8">
        <v>1605.1400149999999</v>
      </c>
      <c r="C188" s="11">
        <f t="shared" si="28"/>
        <v>1605.1400149999999</v>
      </c>
      <c r="D188" s="11">
        <f t="shared" si="39"/>
        <v>1581.709961</v>
      </c>
      <c r="E188" s="11">
        <f t="shared" si="39"/>
        <v>1601.660034</v>
      </c>
      <c r="F188" s="11">
        <f t="shared" si="39"/>
        <v>1579.1800539999999</v>
      </c>
      <c r="G188" s="11">
        <f t="shared" si="39"/>
        <v>1672.5600589999999</v>
      </c>
      <c r="H188" s="11">
        <f t="shared" si="39"/>
        <v>1645.1999510000001</v>
      </c>
      <c r="I188" s="11">
        <f t="shared" si="39"/>
        <v>1710.75</v>
      </c>
      <c r="J188" s="11">
        <f t="shared" si="39"/>
        <v>1670.5699460000001</v>
      </c>
      <c r="K188" s="11">
        <f t="shared" si="39"/>
        <v>1703.660034</v>
      </c>
      <c r="L188" s="11">
        <f t="shared" si="39"/>
        <v>1700.709961</v>
      </c>
      <c r="M188" s="11">
        <f t="shared" si="39"/>
        <v>1579.579956</v>
      </c>
      <c r="N188" s="11">
        <f t="shared" si="39"/>
        <v>1575.2299800000001</v>
      </c>
      <c r="O188" s="11">
        <f t="shared" si="39"/>
        <v>1509.4300539999999</v>
      </c>
      <c r="P188" s="11">
        <f t="shared" si="39"/>
        <v>1579.7299800000001</v>
      </c>
      <c r="Q188" s="11">
        <f t="shared" si="39"/>
        <v>1654.130005</v>
      </c>
      <c r="R188" s="11">
        <f t="shared" si="39"/>
        <v>1732.540039</v>
      </c>
      <c r="S188" s="11">
        <f t="shared" si="39"/>
        <v>1791.25</v>
      </c>
      <c r="T188" s="11">
        <f t="shared" si="38"/>
        <v>1756.900024</v>
      </c>
      <c r="U188" s="12" cm="1">
        <f t="array" ref="U188">quota_mese*SUMPRODUCT(1/C188:T188)</f>
        <v>91.243736248430665</v>
      </c>
      <c r="V188" s="13">
        <f t="shared" si="33"/>
        <v>160306.12240471752</v>
      </c>
      <c r="W188" s="14">
        <f t="shared" si="29"/>
        <v>6.8707482698116884E-2</v>
      </c>
      <c r="X188" s="13">
        <f t="shared" si="30"/>
        <v>164181.94122461026</v>
      </c>
      <c r="Y188" s="14">
        <f t="shared" si="31"/>
        <v>9.4546274830735078E-2</v>
      </c>
      <c r="Z188" s="6" t="str">
        <f t="shared" si="32"/>
        <v>In Linea</v>
      </c>
    </row>
    <row r="189" spans="1:26" x14ac:dyDescent="0.25">
      <c r="A189" s="7">
        <v>38595</v>
      </c>
      <c r="B189" s="8">
        <v>1581.709961</v>
      </c>
      <c r="C189" s="11">
        <f t="shared" si="28"/>
        <v>1581.709961</v>
      </c>
      <c r="D189" s="11">
        <f t="shared" si="39"/>
        <v>1601.660034</v>
      </c>
      <c r="E189" s="11">
        <f t="shared" si="39"/>
        <v>1579.1800539999999</v>
      </c>
      <c r="F189" s="11">
        <f t="shared" si="39"/>
        <v>1672.5600589999999</v>
      </c>
      <c r="G189" s="11">
        <f t="shared" si="39"/>
        <v>1645.1999510000001</v>
      </c>
      <c r="H189" s="11">
        <f t="shared" si="39"/>
        <v>1710.75</v>
      </c>
      <c r="I189" s="11">
        <f t="shared" si="39"/>
        <v>1670.5699460000001</v>
      </c>
      <c r="J189" s="11">
        <f t="shared" si="39"/>
        <v>1703.660034</v>
      </c>
      <c r="K189" s="11">
        <f t="shared" si="39"/>
        <v>1700.709961</v>
      </c>
      <c r="L189" s="11">
        <f t="shared" si="39"/>
        <v>1579.579956</v>
      </c>
      <c r="M189" s="11">
        <f t="shared" si="39"/>
        <v>1575.2299800000001</v>
      </c>
      <c r="N189" s="11">
        <f t="shared" si="39"/>
        <v>1509.4300539999999</v>
      </c>
      <c r="O189" s="11">
        <f t="shared" si="39"/>
        <v>1579.7299800000001</v>
      </c>
      <c r="P189" s="11">
        <f t="shared" si="39"/>
        <v>1654.130005</v>
      </c>
      <c r="Q189" s="11">
        <f t="shared" si="39"/>
        <v>1732.540039</v>
      </c>
      <c r="R189" s="11">
        <f t="shared" si="39"/>
        <v>1791.25</v>
      </c>
      <c r="S189" s="11">
        <f t="shared" si="39"/>
        <v>1756.900024</v>
      </c>
      <c r="T189" s="11">
        <f t="shared" si="38"/>
        <v>1792.280029</v>
      </c>
      <c r="U189" s="12" cm="1">
        <f t="array" ref="U189">quota_mese*SUMPRODUCT(1/C189:T189)</f>
        <v>90.701652204081483</v>
      </c>
      <c r="V189" s="13">
        <f t="shared" si="33"/>
        <v>162562.75984267908</v>
      </c>
      <c r="W189" s="14">
        <f t="shared" si="29"/>
        <v>8.3751732284527147E-2</v>
      </c>
      <c r="X189" s="13">
        <f t="shared" si="30"/>
        <v>169969.21747905714</v>
      </c>
      <c r="Y189" s="14">
        <f t="shared" si="31"/>
        <v>0.1331281165270477</v>
      </c>
      <c r="Z189" s="6" t="str">
        <f t="shared" si="32"/>
        <v>Il PAC NON conviene</v>
      </c>
    </row>
    <row r="190" spans="1:26" x14ac:dyDescent="0.25">
      <c r="A190" s="7">
        <v>38625</v>
      </c>
      <c r="B190" s="8">
        <v>1601.660034</v>
      </c>
      <c r="C190" s="11">
        <f t="shared" si="28"/>
        <v>1601.660034</v>
      </c>
      <c r="D190" s="11">
        <f t="shared" si="39"/>
        <v>1579.1800539999999</v>
      </c>
      <c r="E190" s="11">
        <f t="shared" si="39"/>
        <v>1672.5600589999999</v>
      </c>
      <c r="F190" s="11">
        <f t="shared" si="39"/>
        <v>1645.1999510000001</v>
      </c>
      <c r="G190" s="11">
        <f t="shared" si="39"/>
        <v>1710.75</v>
      </c>
      <c r="H190" s="11">
        <f t="shared" si="39"/>
        <v>1670.5699460000001</v>
      </c>
      <c r="I190" s="11">
        <f t="shared" si="39"/>
        <v>1703.660034</v>
      </c>
      <c r="J190" s="11">
        <f t="shared" si="39"/>
        <v>1700.709961</v>
      </c>
      <c r="K190" s="11">
        <f t="shared" si="39"/>
        <v>1579.579956</v>
      </c>
      <c r="L190" s="11">
        <f t="shared" si="39"/>
        <v>1575.2299800000001</v>
      </c>
      <c r="M190" s="11">
        <f t="shared" si="39"/>
        <v>1509.4300539999999</v>
      </c>
      <c r="N190" s="11">
        <f t="shared" si="39"/>
        <v>1579.7299800000001</v>
      </c>
      <c r="O190" s="11">
        <f t="shared" si="39"/>
        <v>1654.130005</v>
      </c>
      <c r="P190" s="11">
        <f t="shared" si="39"/>
        <v>1732.540039</v>
      </c>
      <c r="Q190" s="11">
        <f t="shared" si="39"/>
        <v>1791.25</v>
      </c>
      <c r="R190" s="11">
        <f t="shared" si="39"/>
        <v>1756.900024</v>
      </c>
      <c r="S190" s="11">
        <f t="shared" si="39"/>
        <v>1792.280029</v>
      </c>
      <c r="T190" s="11">
        <f t="shared" si="38"/>
        <v>1761.599976</v>
      </c>
      <c r="U190" s="12" cm="1">
        <f t="array" ref="U190">quota_mese*SUMPRODUCT(1/C190:T190)</f>
        <v>90.163640570559494</v>
      </c>
      <c r="V190" s="13">
        <f t="shared" si="33"/>
        <v>158832.26706517022</v>
      </c>
      <c r="W190" s="14">
        <f t="shared" si="29"/>
        <v>5.8881780434468123E-2</v>
      </c>
      <c r="X190" s="13">
        <f t="shared" si="30"/>
        <v>164978.82870941388</v>
      </c>
      <c r="Y190" s="14">
        <f t="shared" si="31"/>
        <v>9.9858858062759293E-2</v>
      </c>
      <c r="Z190" s="6" t="str">
        <f t="shared" si="32"/>
        <v>Il PAC NON conviene</v>
      </c>
    </row>
    <row r="191" spans="1:26" x14ac:dyDescent="0.25">
      <c r="A191" s="7">
        <v>38656</v>
      </c>
      <c r="B191" s="8">
        <v>1579.1800539999999</v>
      </c>
      <c r="C191" s="11">
        <f t="shared" si="28"/>
        <v>1579.1800539999999</v>
      </c>
      <c r="D191" s="11">
        <f t="shared" si="39"/>
        <v>1672.5600589999999</v>
      </c>
      <c r="E191" s="11">
        <f t="shared" si="39"/>
        <v>1645.1999510000001</v>
      </c>
      <c r="F191" s="11">
        <f t="shared" si="39"/>
        <v>1710.75</v>
      </c>
      <c r="G191" s="11">
        <f t="shared" si="39"/>
        <v>1670.5699460000001</v>
      </c>
      <c r="H191" s="11">
        <f t="shared" si="39"/>
        <v>1703.660034</v>
      </c>
      <c r="I191" s="11">
        <f t="shared" si="39"/>
        <v>1700.709961</v>
      </c>
      <c r="J191" s="11">
        <f t="shared" si="39"/>
        <v>1579.579956</v>
      </c>
      <c r="K191" s="11">
        <f t="shared" si="39"/>
        <v>1575.2299800000001</v>
      </c>
      <c r="L191" s="11">
        <f t="shared" si="39"/>
        <v>1509.4300539999999</v>
      </c>
      <c r="M191" s="11">
        <f t="shared" si="39"/>
        <v>1579.7299800000001</v>
      </c>
      <c r="N191" s="11">
        <f t="shared" si="39"/>
        <v>1654.130005</v>
      </c>
      <c r="O191" s="11">
        <f t="shared" si="39"/>
        <v>1732.540039</v>
      </c>
      <c r="P191" s="11">
        <f t="shared" si="39"/>
        <v>1791.25</v>
      </c>
      <c r="Q191" s="11">
        <f t="shared" si="39"/>
        <v>1756.900024</v>
      </c>
      <c r="R191" s="11">
        <f t="shared" si="39"/>
        <v>1792.280029</v>
      </c>
      <c r="S191" s="11">
        <f t="shared" si="39"/>
        <v>1761.599976</v>
      </c>
      <c r="T191" s="11">
        <f t="shared" si="38"/>
        <v>1772.3599850000001</v>
      </c>
      <c r="U191" s="12" cm="1">
        <f t="array" ref="U191">quota_mese*SUMPRODUCT(1/C191:T191)</f>
        <v>89.662534256167291</v>
      </c>
      <c r="V191" s="13">
        <f t="shared" si="33"/>
        <v>158914.28786932264</v>
      </c>
      <c r="W191" s="14">
        <f t="shared" si="29"/>
        <v>5.9428585795484157E-2</v>
      </c>
      <c r="X191" s="13">
        <f t="shared" si="30"/>
        <v>168349.38934075469</v>
      </c>
      <c r="Y191" s="14">
        <f t="shared" si="31"/>
        <v>0.12232926227169783</v>
      </c>
      <c r="Z191" s="6" t="str">
        <f t="shared" si="32"/>
        <v>Il PAC NON conviene</v>
      </c>
    </row>
    <row r="192" spans="1:26" x14ac:dyDescent="0.25">
      <c r="A192" s="7">
        <v>38686</v>
      </c>
      <c r="B192" s="8">
        <v>1672.5600589999999</v>
      </c>
      <c r="C192" s="11">
        <f t="shared" si="28"/>
        <v>1672.5600589999999</v>
      </c>
      <c r="D192" s="11">
        <f t="shared" si="39"/>
        <v>1645.1999510000001</v>
      </c>
      <c r="E192" s="11">
        <f t="shared" si="39"/>
        <v>1710.75</v>
      </c>
      <c r="F192" s="11">
        <f t="shared" si="39"/>
        <v>1670.5699460000001</v>
      </c>
      <c r="G192" s="11">
        <f t="shared" si="39"/>
        <v>1703.660034</v>
      </c>
      <c r="H192" s="11">
        <f t="shared" si="39"/>
        <v>1700.709961</v>
      </c>
      <c r="I192" s="11">
        <f t="shared" si="39"/>
        <v>1579.579956</v>
      </c>
      <c r="J192" s="11">
        <f t="shared" si="39"/>
        <v>1575.2299800000001</v>
      </c>
      <c r="K192" s="11">
        <f t="shared" si="39"/>
        <v>1509.4300539999999</v>
      </c>
      <c r="L192" s="11">
        <f t="shared" si="39"/>
        <v>1579.7299800000001</v>
      </c>
      <c r="M192" s="11">
        <f t="shared" si="39"/>
        <v>1654.130005</v>
      </c>
      <c r="N192" s="11">
        <f t="shared" si="39"/>
        <v>1732.540039</v>
      </c>
      <c r="O192" s="11">
        <f t="shared" si="39"/>
        <v>1791.25</v>
      </c>
      <c r="P192" s="11">
        <f t="shared" si="39"/>
        <v>1756.900024</v>
      </c>
      <c r="Q192" s="11">
        <f t="shared" si="39"/>
        <v>1792.280029</v>
      </c>
      <c r="R192" s="11">
        <f t="shared" si="39"/>
        <v>1761.599976</v>
      </c>
      <c r="S192" s="11">
        <f t="shared" ref="S192:T207" si="40">R193</f>
        <v>1772.3599850000001</v>
      </c>
      <c r="T192" s="11">
        <f t="shared" si="40"/>
        <v>1867.75</v>
      </c>
      <c r="U192" s="12" cm="1">
        <f t="array" ref="U192">quota_mese*SUMPRODUCT(1/C192:T192)</f>
        <v>88.847230473827821</v>
      </c>
      <c r="V192" s="13">
        <f t="shared" si="33"/>
        <v>165944.41471749192</v>
      </c>
      <c r="W192" s="14">
        <f t="shared" si="29"/>
        <v>0.10629609811661278</v>
      </c>
      <c r="X192" s="13">
        <f t="shared" si="30"/>
        <v>167505.1956983268</v>
      </c>
      <c r="Y192" s="14">
        <f t="shared" si="31"/>
        <v>0.11670130465551209</v>
      </c>
      <c r="Z192" s="6" t="str">
        <f t="shared" si="32"/>
        <v>In Linea</v>
      </c>
    </row>
    <row r="193" spans="1:26" x14ac:dyDescent="0.25">
      <c r="A193" s="7">
        <v>38716</v>
      </c>
      <c r="B193" s="8">
        <v>1645.1999510000001</v>
      </c>
      <c r="C193" s="11">
        <f t="shared" si="28"/>
        <v>1645.1999510000001</v>
      </c>
      <c r="D193" s="11">
        <f t="shared" ref="D193:S208" si="41">C194</f>
        <v>1710.75</v>
      </c>
      <c r="E193" s="11">
        <f t="shared" si="41"/>
        <v>1670.5699460000001</v>
      </c>
      <c r="F193" s="11">
        <f t="shared" si="41"/>
        <v>1703.660034</v>
      </c>
      <c r="G193" s="11">
        <f t="shared" si="41"/>
        <v>1700.709961</v>
      </c>
      <c r="H193" s="11">
        <f t="shared" si="41"/>
        <v>1579.579956</v>
      </c>
      <c r="I193" s="11">
        <f t="shared" si="41"/>
        <v>1575.2299800000001</v>
      </c>
      <c r="J193" s="11">
        <f t="shared" si="41"/>
        <v>1509.4300539999999</v>
      </c>
      <c r="K193" s="11">
        <f t="shared" si="41"/>
        <v>1579.7299800000001</v>
      </c>
      <c r="L193" s="11">
        <f t="shared" si="41"/>
        <v>1654.130005</v>
      </c>
      <c r="M193" s="11">
        <f t="shared" si="41"/>
        <v>1732.540039</v>
      </c>
      <c r="N193" s="11">
        <f t="shared" si="41"/>
        <v>1791.25</v>
      </c>
      <c r="O193" s="11">
        <f t="shared" si="41"/>
        <v>1756.900024</v>
      </c>
      <c r="P193" s="11">
        <f t="shared" si="41"/>
        <v>1792.280029</v>
      </c>
      <c r="Q193" s="11">
        <f t="shared" si="41"/>
        <v>1761.599976</v>
      </c>
      <c r="R193" s="11">
        <f t="shared" si="41"/>
        <v>1772.3599850000001</v>
      </c>
      <c r="S193" s="11">
        <f t="shared" si="41"/>
        <v>1867.75</v>
      </c>
      <c r="T193" s="11">
        <f t="shared" si="40"/>
        <v>1928.1899410000001</v>
      </c>
      <c r="U193" s="12" cm="1">
        <f t="array" ref="U193">quota_mese*SUMPRODUCT(1/C193:T193)</f>
        <v>88.186690904335038</v>
      </c>
      <c r="V193" s="13">
        <f t="shared" si="33"/>
        <v>170040.69033181501</v>
      </c>
      <c r="W193" s="14">
        <f t="shared" si="29"/>
        <v>0.13360460221210002</v>
      </c>
      <c r="X193" s="13">
        <f t="shared" si="30"/>
        <v>175801.42217619115</v>
      </c>
      <c r="Y193" s="14">
        <f t="shared" si="31"/>
        <v>0.17200948117460757</v>
      </c>
      <c r="Z193" s="6" t="str">
        <f t="shared" si="32"/>
        <v>Il PAC NON conviene</v>
      </c>
    </row>
    <row r="194" spans="1:26" x14ac:dyDescent="0.25">
      <c r="A194" s="7">
        <v>38748</v>
      </c>
      <c r="B194" s="8">
        <v>1710.75</v>
      </c>
      <c r="C194" s="11">
        <f t="shared" ref="C194:C257" si="42">B194</f>
        <v>1710.75</v>
      </c>
      <c r="D194" s="11">
        <f t="shared" si="41"/>
        <v>1670.5699460000001</v>
      </c>
      <c r="E194" s="11">
        <f t="shared" si="41"/>
        <v>1703.660034</v>
      </c>
      <c r="F194" s="11">
        <f t="shared" si="41"/>
        <v>1700.709961</v>
      </c>
      <c r="G194" s="11">
        <f t="shared" si="41"/>
        <v>1579.579956</v>
      </c>
      <c r="H194" s="11">
        <f t="shared" si="41"/>
        <v>1575.2299800000001</v>
      </c>
      <c r="I194" s="11">
        <f t="shared" si="41"/>
        <v>1509.4300539999999</v>
      </c>
      <c r="J194" s="11">
        <f t="shared" si="41"/>
        <v>1579.7299800000001</v>
      </c>
      <c r="K194" s="11">
        <f t="shared" si="41"/>
        <v>1654.130005</v>
      </c>
      <c r="L194" s="11">
        <f t="shared" si="41"/>
        <v>1732.540039</v>
      </c>
      <c r="M194" s="11">
        <f t="shared" si="41"/>
        <v>1791.25</v>
      </c>
      <c r="N194" s="11">
        <f t="shared" si="41"/>
        <v>1756.900024</v>
      </c>
      <c r="O194" s="11">
        <f t="shared" si="41"/>
        <v>1792.280029</v>
      </c>
      <c r="P194" s="11">
        <f t="shared" si="41"/>
        <v>1761.599976</v>
      </c>
      <c r="Q194" s="11">
        <f t="shared" si="41"/>
        <v>1772.3599850000001</v>
      </c>
      <c r="R194" s="11">
        <f t="shared" si="41"/>
        <v>1867.75</v>
      </c>
      <c r="S194" s="11">
        <f t="shared" si="41"/>
        <v>1928.1899410000001</v>
      </c>
      <c r="T194" s="11">
        <f t="shared" si="40"/>
        <v>1934.099976</v>
      </c>
      <c r="U194" s="12" cm="1">
        <f t="array" ref="U194">quota_mese*SUMPRODUCT(1/C194:T194)</f>
        <v>87.430086742399936</v>
      </c>
      <c r="V194" s="13">
        <f t="shared" si="33"/>
        <v>169098.52867015364</v>
      </c>
      <c r="W194" s="14">
        <f t="shared" ref="W194:W257" si="43">V194/capitale -1</f>
        <v>0.12732352446769091</v>
      </c>
      <c r="X194" s="13">
        <f t="shared" ref="X194:X257" si="44">(capitale/C194)*T194</f>
        <v>169583.51389741342</v>
      </c>
      <c r="Y194" s="14">
        <f t="shared" ref="Y194:Y257" si="45">X194/capitale -1</f>
        <v>0.13055675931608945</v>
      </c>
      <c r="Z194" s="6" t="str">
        <f t="shared" ref="Z194:Z257" si="46">IF(ABS((X194-V194)/X194)&lt;=2.5%, "In Linea", IF(X194&gt;V194, "Il PAC NON conviene", "Il PAC conviene"))</f>
        <v>In Linea</v>
      </c>
    </row>
    <row r="195" spans="1:26" x14ac:dyDescent="0.25">
      <c r="A195" s="7">
        <v>38776</v>
      </c>
      <c r="B195" s="8">
        <v>1670.5699460000001</v>
      </c>
      <c r="C195" s="11">
        <f t="shared" si="42"/>
        <v>1670.5699460000001</v>
      </c>
      <c r="D195" s="11">
        <f t="shared" si="41"/>
        <v>1703.660034</v>
      </c>
      <c r="E195" s="11">
        <f t="shared" si="41"/>
        <v>1700.709961</v>
      </c>
      <c r="F195" s="11">
        <f t="shared" si="41"/>
        <v>1579.579956</v>
      </c>
      <c r="G195" s="11">
        <f t="shared" si="41"/>
        <v>1575.2299800000001</v>
      </c>
      <c r="H195" s="11">
        <f t="shared" si="41"/>
        <v>1509.4300539999999</v>
      </c>
      <c r="I195" s="11">
        <f t="shared" si="41"/>
        <v>1579.7299800000001</v>
      </c>
      <c r="J195" s="11">
        <f t="shared" si="41"/>
        <v>1654.130005</v>
      </c>
      <c r="K195" s="11">
        <f t="shared" si="41"/>
        <v>1732.540039</v>
      </c>
      <c r="L195" s="11">
        <f t="shared" si="41"/>
        <v>1791.25</v>
      </c>
      <c r="M195" s="11">
        <f t="shared" si="41"/>
        <v>1756.900024</v>
      </c>
      <c r="N195" s="11">
        <f t="shared" si="41"/>
        <v>1792.280029</v>
      </c>
      <c r="O195" s="11">
        <f t="shared" si="41"/>
        <v>1761.599976</v>
      </c>
      <c r="P195" s="11">
        <f t="shared" si="41"/>
        <v>1772.3599850000001</v>
      </c>
      <c r="Q195" s="11">
        <f t="shared" si="41"/>
        <v>1867.75</v>
      </c>
      <c r="R195" s="11">
        <f t="shared" si="41"/>
        <v>1928.1899410000001</v>
      </c>
      <c r="S195" s="11">
        <f t="shared" si="41"/>
        <v>1934.099976</v>
      </c>
      <c r="T195" s="11">
        <f t="shared" si="40"/>
        <v>1932.0600589999999</v>
      </c>
      <c r="U195" s="12" cm="1">
        <f t="array" ref="U195">quota_mese*SUMPRODUCT(1/C195:T195)</f>
        <v>86.872114317308032</v>
      </c>
      <c r="V195" s="13">
        <f t="shared" ref="V195:V258" si="47">U195*T195</f>
        <v>167842.1423133529</v>
      </c>
      <c r="W195" s="14">
        <f t="shared" si="43"/>
        <v>0.11894761542235277</v>
      </c>
      <c r="X195" s="13">
        <f t="shared" si="44"/>
        <v>173479.12282506726</v>
      </c>
      <c r="Y195" s="14">
        <f t="shared" si="45"/>
        <v>0.15652748550044837</v>
      </c>
      <c r="Z195" s="6" t="str">
        <f t="shared" si="46"/>
        <v>Il PAC NON conviene</v>
      </c>
    </row>
    <row r="196" spans="1:26" x14ac:dyDescent="0.25">
      <c r="A196" s="7">
        <v>38807</v>
      </c>
      <c r="B196" s="8">
        <v>1703.660034</v>
      </c>
      <c r="C196" s="11">
        <f t="shared" si="42"/>
        <v>1703.660034</v>
      </c>
      <c r="D196" s="11">
        <f t="shared" si="41"/>
        <v>1700.709961</v>
      </c>
      <c r="E196" s="11">
        <f t="shared" si="41"/>
        <v>1579.579956</v>
      </c>
      <c r="F196" s="11">
        <f t="shared" si="41"/>
        <v>1575.2299800000001</v>
      </c>
      <c r="G196" s="11">
        <f t="shared" si="41"/>
        <v>1509.4300539999999</v>
      </c>
      <c r="H196" s="11">
        <f t="shared" si="41"/>
        <v>1579.7299800000001</v>
      </c>
      <c r="I196" s="11">
        <f t="shared" si="41"/>
        <v>1654.130005</v>
      </c>
      <c r="J196" s="11">
        <f t="shared" si="41"/>
        <v>1732.540039</v>
      </c>
      <c r="K196" s="11">
        <f t="shared" si="41"/>
        <v>1791.25</v>
      </c>
      <c r="L196" s="11">
        <f t="shared" si="41"/>
        <v>1756.900024</v>
      </c>
      <c r="M196" s="11">
        <f t="shared" si="41"/>
        <v>1792.280029</v>
      </c>
      <c r="N196" s="11">
        <f t="shared" si="41"/>
        <v>1761.599976</v>
      </c>
      <c r="O196" s="11">
        <f t="shared" si="41"/>
        <v>1772.3599850000001</v>
      </c>
      <c r="P196" s="11">
        <f t="shared" si="41"/>
        <v>1867.75</v>
      </c>
      <c r="Q196" s="11">
        <f t="shared" si="41"/>
        <v>1928.1899410000001</v>
      </c>
      <c r="R196" s="11">
        <f t="shared" si="41"/>
        <v>1934.099976</v>
      </c>
      <c r="S196" s="11">
        <f t="shared" si="41"/>
        <v>1932.0600589999999</v>
      </c>
      <c r="T196" s="11">
        <f t="shared" si="40"/>
        <v>1988.7299800000001</v>
      </c>
      <c r="U196" s="12" cm="1">
        <f t="array" ref="U196">quota_mese*SUMPRODUCT(1/C196:T196)</f>
        <v>86.074075725664969</v>
      </c>
      <c r="V196" s="13">
        <f t="shared" si="47"/>
        <v>171178.0948964202</v>
      </c>
      <c r="W196" s="14">
        <f t="shared" si="43"/>
        <v>0.14118729930946805</v>
      </c>
      <c r="X196" s="13">
        <f t="shared" si="44"/>
        <v>175099.19294144807</v>
      </c>
      <c r="Y196" s="14">
        <f t="shared" si="45"/>
        <v>0.16732795294298719</v>
      </c>
      <c r="Z196" s="6" t="str">
        <f t="shared" si="46"/>
        <v>In Linea</v>
      </c>
    </row>
    <row r="197" spans="1:26" x14ac:dyDescent="0.25">
      <c r="A197" s="7">
        <v>38835</v>
      </c>
      <c r="B197" s="8">
        <v>1700.709961</v>
      </c>
      <c r="C197" s="11">
        <f t="shared" si="42"/>
        <v>1700.709961</v>
      </c>
      <c r="D197" s="11">
        <f t="shared" si="41"/>
        <v>1579.579956</v>
      </c>
      <c r="E197" s="11">
        <f t="shared" si="41"/>
        <v>1575.2299800000001</v>
      </c>
      <c r="F197" s="11">
        <f t="shared" si="41"/>
        <v>1509.4300539999999</v>
      </c>
      <c r="G197" s="11">
        <f t="shared" si="41"/>
        <v>1579.7299800000001</v>
      </c>
      <c r="H197" s="11">
        <f t="shared" si="41"/>
        <v>1654.130005</v>
      </c>
      <c r="I197" s="11">
        <f t="shared" si="41"/>
        <v>1732.540039</v>
      </c>
      <c r="J197" s="11">
        <f t="shared" si="41"/>
        <v>1791.25</v>
      </c>
      <c r="K197" s="11">
        <f t="shared" si="41"/>
        <v>1756.900024</v>
      </c>
      <c r="L197" s="11">
        <f t="shared" si="41"/>
        <v>1792.280029</v>
      </c>
      <c r="M197" s="11">
        <f t="shared" si="41"/>
        <v>1761.599976</v>
      </c>
      <c r="N197" s="11">
        <f t="shared" si="41"/>
        <v>1772.3599850000001</v>
      </c>
      <c r="O197" s="11">
        <f t="shared" si="41"/>
        <v>1867.75</v>
      </c>
      <c r="P197" s="11">
        <f t="shared" si="41"/>
        <v>1928.1899410000001</v>
      </c>
      <c r="Q197" s="11">
        <f t="shared" si="41"/>
        <v>1934.099976</v>
      </c>
      <c r="R197" s="11">
        <f t="shared" si="41"/>
        <v>1932.0600589999999</v>
      </c>
      <c r="S197" s="11">
        <f t="shared" si="41"/>
        <v>1988.7299800000001</v>
      </c>
      <c r="T197" s="11">
        <f t="shared" si="40"/>
        <v>2091.110107</v>
      </c>
      <c r="U197" s="12" cm="1">
        <f t="array" ref="U197">quota_mese*SUMPRODUCT(1/C197:T197)</f>
        <v>85.167770123642768</v>
      </c>
      <c r="V197" s="13">
        <f t="shared" si="47"/>
        <v>178095.18489620203</v>
      </c>
      <c r="W197" s="14">
        <f t="shared" si="43"/>
        <v>0.18730123264134679</v>
      </c>
      <c r="X197" s="13">
        <f t="shared" si="44"/>
        <v>184432.69178335811</v>
      </c>
      <c r="Y197" s="14">
        <f t="shared" si="45"/>
        <v>0.22955127855572077</v>
      </c>
      <c r="Z197" s="6" t="str">
        <f t="shared" si="46"/>
        <v>Il PAC NON conviene</v>
      </c>
    </row>
    <row r="198" spans="1:26" x14ac:dyDescent="0.25">
      <c r="A198" s="7">
        <v>38868</v>
      </c>
      <c r="B198" s="8">
        <v>1579.579956</v>
      </c>
      <c r="C198" s="11">
        <f t="shared" si="42"/>
        <v>1579.579956</v>
      </c>
      <c r="D198" s="11">
        <f t="shared" si="41"/>
        <v>1575.2299800000001</v>
      </c>
      <c r="E198" s="11">
        <f t="shared" si="41"/>
        <v>1509.4300539999999</v>
      </c>
      <c r="F198" s="11">
        <f t="shared" si="41"/>
        <v>1579.7299800000001</v>
      </c>
      <c r="G198" s="11">
        <f t="shared" si="41"/>
        <v>1654.130005</v>
      </c>
      <c r="H198" s="11">
        <f t="shared" si="41"/>
        <v>1732.540039</v>
      </c>
      <c r="I198" s="11">
        <f t="shared" si="41"/>
        <v>1791.25</v>
      </c>
      <c r="J198" s="11">
        <f t="shared" si="41"/>
        <v>1756.900024</v>
      </c>
      <c r="K198" s="11">
        <f t="shared" si="41"/>
        <v>1792.280029</v>
      </c>
      <c r="L198" s="11">
        <f t="shared" si="41"/>
        <v>1761.599976</v>
      </c>
      <c r="M198" s="11">
        <f t="shared" si="41"/>
        <v>1772.3599850000001</v>
      </c>
      <c r="N198" s="11">
        <f t="shared" si="41"/>
        <v>1867.75</v>
      </c>
      <c r="O198" s="11">
        <f t="shared" si="41"/>
        <v>1928.1899410000001</v>
      </c>
      <c r="P198" s="11">
        <f t="shared" si="41"/>
        <v>1934.099976</v>
      </c>
      <c r="Q198" s="11">
        <f t="shared" si="41"/>
        <v>1932.0600589999999</v>
      </c>
      <c r="R198" s="11">
        <f t="shared" si="41"/>
        <v>1988.7299800000001</v>
      </c>
      <c r="S198" s="11">
        <f t="shared" si="41"/>
        <v>2091.110107</v>
      </c>
      <c r="T198" s="11">
        <f t="shared" si="40"/>
        <v>2238.9799800000001</v>
      </c>
      <c r="U198" s="12" cm="1">
        <f t="array" ref="U198">quota_mese*SUMPRODUCT(1/C198:T198)</f>
        <v>83.989788599000576</v>
      </c>
      <c r="V198" s="13">
        <f t="shared" si="47"/>
        <v>188051.45519759454</v>
      </c>
      <c r="W198" s="14">
        <f t="shared" si="43"/>
        <v>0.25367636798396354</v>
      </c>
      <c r="X198" s="13">
        <f t="shared" si="44"/>
        <v>212617.91511363038</v>
      </c>
      <c r="Y198" s="14">
        <f t="shared" si="45"/>
        <v>0.41745276742420256</v>
      </c>
      <c r="Z198" s="6" t="str">
        <f t="shared" si="46"/>
        <v>Il PAC NON conviene</v>
      </c>
    </row>
    <row r="199" spans="1:26" x14ac:dyDescent="0.25">
      <c r="A199" s="7">
        <v>38898</v>
      </c>
      <c r="B199" s="8">
        <v>1575.2299800000001</v>
      </c>
      <c r="C199" s="11">
        <f t="shared" si="42"/>
        <v>1575.2299800000001</v>
      </c>
      <c r="D199" s="11">
        <f t="shared" si="41"/>
        <v>1509.4300539999999</v>
      </c>
      <c r="E199" s="11">
        <f t="shared" si="41"/>
        <v>1579.7299800000001</v>
      </c>
      <c r="F199" s="11">
        <f t="shared" si="41"/>
        <v>1654.130005</v>
      </c>
      <c r="G199" s="11">
        <f t="shared" si="41"/>
        <v>1732.540039</v>
      </c>
      <c r="H199" s="11">
        <f t="shared" si="41"/>
        <v>1791.25</v>
      </c>
      <c r="I199" s="11">
        <f t="shared" si="41"/>
        <v>1756.900024</v>
      </c>
      <c r="J199" s="11">
        <f t="shared" si="41"/>
        <v>1792.280029</v>
      </c>
      <c r="K199" s="11">
        <f t="shared" si="41"/>
        <v>1761.599976</v>
      </c>
      <c r="L199" s="11">
        <f t="shared" si="41"/>
        <v>1772.3599850000001</v>
      </c>
      <c r="M199" s="11">
        <f t="shared" si="41"/>
        <v>1867.75</v>
      </c>
      <c r="N199" s="11">
        <f t="shared" si="41"/>
        <v>1928.1899410000001</v>
      </c>
      <c r="O199" s="11">
        <f t="shared" si="41"/>
        <v>1934.099976</v>
      </c>
      <c r="P199" s="11">
        <f t="shared" si="41"/>
        <v>1932.0600589999999</v>
      </c>
      <c r="Q199" s="11">
        <f t="shared" si="41"/>
        <v>1988.7299800000001</v>
      </c>
      <c r="R199" s="11">
        <f t="shared" si="41"/>
        <v>2091.110107</v>
      </c>
      <c r="S199" s="11">
        <f t="shared" si="41"/>
        <v>2238.9799800000001</v>
      </c>
      <c r="T199" s="11">
        <f t="shared" si="40"/>
        <v>2089.1000979999999</v>
      </c>
      <c r="U199" s="12" cm="1">
        <f t="array" ref="U199">quota_mese*SUMPRODUCT(1/C199:T199)</f>
        <v>82.70308283254964</v>
      </c>
      <c r="V199" s="13">
        <f t="shared" si="47"/>
        <v>172775.01845038155</v>
      </c>
      <c r="W199" s="14">
        <f t="shared" si="43"/>
        <v>0.15183345633587697</v>
      </c>
      <c r="X199" s="13">
        <f t="shared" si="44"/>
        <v>198932.86610758892</v>
      </c>
      <c r="Y199" s="14">
        <f t="shared" si="45"/>
        <v>0.32621910738392623</v>
      </c>
      <c r="Z199" s="6" t="str">
        <f t="shared" si="46"/>
        <v>Il PAC NON conviene</v>
      </c>
    </row>
    <row r="200" spans="1:26" x14ac:dyDescent="0.25">
      <c r="A200" s="7">
        <v>38929</v>
      </c>
      <c r="B200" s="8">
        <v>1509.4300539999999</v>
      </c>
      <c r="C200" s="11">
        <f t="shared" si="42"/>
        <v>1509.4300539999999</v>
      </c>
      <c r="D200" s="11">
        <f t="shared" si="41"/>
        <v>1579.7299800000001</v>
      </c>
      <c r="E200" s="11">
        <f t="shared" si="41"/>
        <v>1654.130005</v>
      </c>
      <c r="F200" s="11">
        <f t="shared" si="41"/>
        <v>1732.540039</v>
      </c>
      <c r="G200" s="11">
        <f t="shared" si="41"/>
        <v>1791.25</v>
      </c>
      <c r="H200" s="11">
        <f t="shared" si="41"/>
        <v>1756.900024</v>
      </c>
      <c r="I200" s="11">
        <f t="shared" si="41"/>
        <v>1792.280029</v>
      </c>
      <c r="J200" s="11">
        <f t="shared" si="41"/>
        <v>1761.599976</v>
      </c>
      <c r="K200" s="11">
        <f t="shared" si="41"/>
        <v>1772.3599850000001</v>
      </c>
      <c r="L200" s="11">
        <f t="shared" si="41"/>
        <v>1867.75</v>
      </c>
      <c r="M200" s="11">
        <f t="shared" si="41"/>
        <v>1928.1899410000001</v>
      </c>
      <c r="N200" s="11">
        <f t="shared" si="41"/>
        <v>1934.099976</v>
      </c>
      <c r="O200" s="11">
        <f t="shared" si="41"/>
        <v>1932.0600589999999</v>
      </c>
      <c r="P200" s="11">
        <f t="shared" si="41"/>
        <v>1988.7299800000001</v>
      </c>
      <c r="Q200" s="11">
        <f t="shared" si="41"/>
        <v>2091.110107</v>
      </c>
      <c r="R200" s="11">
        <f t="shared" si="41"/>
        <v>2238.9799800000001</v>
      </c>
      <c r="S200" s="11">
        <f t="shared" si="41"/>
        <v>2089.1000979999999</v>
      </c>
      <c r="T200" s="11">
        <f t="shared" si="40"/>
        <v>2084.929932</v>
      </c>
      <c r="U200" s="12" cm="1">
        <f t="array" ref="U200">quota_mese*SUMPRODUCT(1/C200:T200)</f>
        <v>81.409786894338552</v>
      </c>
      <c r="V200" s="13">
        <f t="shared" si="47"/>
        <v>169733.70145374778</v>
      </c>
      <c r="W200" s="14">
        <f t="shared" si="43"/>
        <v>0.13155800969165177</v>
      </c>
      <c r="X200" s="13">
        <f t="shared" si="44"/>
        <v>207190.44845518892</v>
      </c>
      <c r="Y200" s="14">
        <f t="shared" si="45"/>
        <v>0.38126965636792609</v>
      </c>
      <c r="Z200" s="6" t="str">
        <f t="shared" si="46"/>
        <v>Il PAC NON conviene</v>
      </c>
    </row>
    <row r="201" spans="1:26" x14ac:dyDescent="0.25">
      <c r="A201" s="7">
        <v>38960</v>
      </c>
      <c r="B201" s="8">
        <v>1579.7299800000001</v>
      </c>
      <c r="C201" s="11">
        <f t="shared" si="42"/>
        <v>1579.7299800000001</v>
      </c>
      <c r="D201" s="11">
        <f t="shared" si="41"/>
        <v>1654.130005</v>
      </c>
      <c r="E201" s="11">
        <f t="shared" si="41"/>
        <v>1732.540039</v>
      </c>
      <c r="F201" s="11">
        <f t="shared" si="41"/>
        <v>1791.25</v>
      </c>
      <c r="G201" s="11">
        <f t="shared" si="41"/>
        <v>1756.900024</v>
      </c>
      <c r="H201" s="11">
        <f t="shared" si="41"/>
        <v>1792.280029</v>
      </c>
      <c r="I201" s="11">
        <f t="shared" si="41"/>
        <v>1761.599976</v>
      </c>
      <c r="J201" s="11">
        <f t="shared" si="41"/>
        <v>1772.3599850000001</v>
      </c>
      <c r="K201" s="11">
        <f t="shared" si="41"/>
        <v>1867.75</v>
      </c>
      <c r="L201" s="11">
        <f t="shared" si="41"/>
        <v>1928.1899410000001</v>
      </c>
      <c r="M201" s="11">
        <f t="shared" si="41"/>
        <v>1934.099976</v>
      </c>
      <c r="N201" s="11">
        <f t="shared" si="41"/>
        <v>1932.0600589999999</v>
      </c>
      <c r="O201" s="11">
        <f t="shared" si="41"/>
        <v>1988.7299800000001</v>
      </c>
      <c r="P201" s="11">
        <f t="shared" si="41"/>
        <v>2091.110107</v>
      </c>
      <c r="Q201" s="11">
        <f t="shared" si="41"/>
        <v>2238.9799800000001</v>
      </c>
      <c r="R201" s="11">
        <f t="shared" si="41"/>
        <v>2089.1000979999999</v>
      </c>
      <c r="S201" s="11">
        <f t="shared" si="41"/>
        <v>2084.929932</v>
      </c>
      <c r="T201" s="11">
        <f t="shared" si="40"/>
        <v>1841.420044</v>
      </c>
      <c r="U201" s="12" cm="1">
        <f t="array" ref="U201">quota_mese*SUMPRODUCT(1/C201:T201)</f>
        <v>80.414432165361873</v>
      </c>
      <c r="V201" s="13">
        <f t="shared" si="47"/>
        <v>148076.74721617566</v>
      </c>
      <c r="W201" s="14">
        <f t="shared" si="43"/>
        <v>-1.2821685225495649E-2</v>
      </c>
      <c r="X201" s="13">
        <f t="shared" si="44"/>
        <v>174848.23995047557</v>
      </c>
      <c r="Y201" s="14">
        <f t="shared" si="45"/>
        <v>0.16565493300317047</v>
      </c>
      <c r="Z201" s="6" t="str">
        <f t="shared" si="46"/>
        <v>Il PAC NON conviene</v>
      </c>
    </row>
    <row r="202" spans="1:26" x14ac:dyDescent="0.25">
      <c r="A202" s="7">
        <v>38989</v>
      </c>
      <c r="B202" s="8">
        <v>1654.130005</v>
      </c>
      <c r="C202" s="11">
        <f t="shared" si="42"/>
        <v>1654.130005</v>
      </c>
      <c r="D202" s="11">
        <f t="shared" si="41"/>
        <v>1732.540039</v>
      </c>
      <c r="E202" s="11">
        <f t="shared" si="41"/>
        <v>1791.25</v>
      </c>
      <c r="F202" s="11">
        <f t="shared" si="41"/>
        <v>1756.900024</v>
      </c>
      <c r="G202" s="11">
        <f t="shared" si="41"/>
        <v>1792.280029</v>
      </c>
      <c r="H202" s="11">
        <f t="shared" si="41"/>
        <v>1761.599976</v>
      </c>
      <c r="I202" s="11">
        <f t="shared" si="41"/>
        <v>1772.3599850000001</v>
      </c>
      <c r="J202" s="11">
        <f t="shared" si="41"/>
        <v>1867.75</v>
      </c>
      <c r="K202" s="11">
        <f t="shared" si="41"/>
        <v>1928.1899410000001</v>
      </c>
      <c r="L202" s="11">
        <f t="shared" si="41"/>
        <v>1934.099976</v>
      </c>
      <c r="M202" s="11">
        <f t="shared" si="41"/>
        <v>1932.0600589999999</v>
      </c>
      <c r="N202" s="11">
        <f t="shared" si="41"/>
        <v>1988.7299800000001</v>
      </c>
      <c r="O202" s="11">
        <f t="shared" si="41"/>
        <v>2091.110107</v>
      </c>
      <c r="P202" s="11">
        <f t="shared" si="41"/>
        <v>2238.9799800000001</v>
      </c>
      <c r="Q202" s="11">
        <f t="shared" si="41"/>
        <v>2089.1000979999999</v>
      </c>
      <c r="R202" s="11">
        <f t="shared" si="41"/>
        <v>2084.929932</v>
      </c>
      <c r="S202" s="11">
        <f t="shared" si="41"/>
        <v>1841.420044</v>
      </c>
      <c r="T202" s="11">
        <f t="shared" si="40"/>
        <v>1745.2700199999999</v>
      </c>
      <c r="U202" s="12" cm="1">
        <f t="array" ref="U202">quota_mese*SUMPRODUCT(1/C202:T202)</f>
        <v>79.914079380848364</v>
      </c>
      <c r="V202" s="13">
        <f t="shared" si="47"/>
        <v>139471.64691929481</v>
      </c>
      <c r="W202" s="14">
        <f t="shared" si="43"/>
        <v>-7.0189020538034552E-2</v>
      </c>
      <c r="X202" s="13">
        <f t="shared" si="44"/>
        <v>158264.76891699934</v>
      </c>
      <c r="Y202" s="14">
        <f t="shared" si="45"/>
        <v>5.5098459446662362E-2</v>
      </c>
      <c r="Z202" s="6" t="str">
        <f t="shared" si="46"/>
        <v>Il PAC NON conviene</v>
      </c>
    </row>
    <row r="203" spans="1:26" x14ac:dyDescent="0.25">
      <c r="A203" s="7">
        <v>39021</v>
      </c>
      <c r="B203" s="8">
        <v>1732.540039</v>
      </c>
      <c r="C203" s="11">
        <f t="shared" si="42"/>
        <v>1732.540039</v>
      </c>
      <c r="D203" s="11">
        <f t="shared" si="41"/>
        <v>1791.25</v>
      </c>
      <c r="E203" s="11">
        <f t="shared" si="41"/>
        <v>1756.900024</v>
      </c>
      <c r="F203" s="11">
        <f t="shared" si="41"/>
        <v>1792.280029</v>
      </c>
      <c r="G203" s="11">
        <f t="shared" si="41"/>
        <v>1761.599976</v>
      </c>
      <c r="H203" s="11">
        <f t="shared" si="41"/>
        <v>1772.3599850000001</v>
      </c>
      <c r="I203" s="11">
        <f t="shared" si="41"/>
        <v>1867.75</v>
      </c>
      <c r="J203" s="11">
        <f t="shared" si="41"/>
        <v>1928.1899410000001</v>
      </c>
      <c r="K203" s="11">
        <f t="shared" si="41"/>
        <v>1934.099976</v>
      </c>
      <c r="L203" s="11">
        <f t="shared" si="41"/>
        <v>1932.0600589999999</v>
      </c>
      <c r="M203" s="11">
        <f t="shared" si="41"/>
        <v>1988.7299800000001</v>
      </c>
      <c r="N203" s="11">
        <f t="shared" si="41"/>
        <v>2091.110107</v>
      </c>
      <c r="O203" s="11">
        <f t="shared" si="41"/>
        <v>2238.9799800000001</v>
      </c>
      <c r="P203" s="11">
        <f t="shared" si="41"/>
        <v>2089.1000979999999</v>
      </c>
      <c r="Q203" s="11">
        <f t="shared" si="41"/>
        <v>2084.929932</v>
      </c>
      <c r="R203" s="11">
        <f t="shared" si="41"/>
        <v>1841.420044</v>
      </c>
      <c r="S203" s="11">
        <f t="shared" si="41"/>
        <v>1745.2700199999999</v>
      </c>
      <c r="T203" s="11">
        <f t="shared" si="40"/>
        <v>1781.9300539999999</v>
      </c>
      <c r="U203" s="12" cm="1">
        <f t="array" ref="U203">quota_mese*SUMPRODUCT(1/C203:T203)</f>
        <v>79.552761477032092</v>
      </c>
      <c r="V203" s="13">
        <f t="shared" si="47"/>
        <v>141757.45655461692</v>
      </c>
      <c r="W203" s="14">
        <f t="shared" si="43"/>
        <v>-5.4950289635887217E-2</v>
      </c>
      <c r="X203" s="13">
        <f t="shared" si="44"/>
        <v>154276.09295210059</v>
      </c>
      <c r="Y203" s="14">
        <f t="shared" si="45"/>
        <v>2.8507286347337235E-2</v>
      </c>
      <c r="Z203" s="6" t="str">
        <f t="shared" si="46"/>
        <v>Il PAC NON conviene</v>
      </c>
    </row>
    <row r="204" spans="1:26" x14ac:dyDescent="0.25">
      <c r="A204" s="7">
        <v>39051</v>
      </c>
      <c r="B204" s="8">
        <v>1791.25</v>
      </c>
      <c r="C204" s="11">
        <f t="shared" si="42"/>
        <v>1791.25</v>
      </c>
      <c r="D204" s="11">
        <f t="shared" si="41"/>
        <v>1756.900024</v>
      </c>
      <c r="E204" s="11">
        <f t="shared" si="41"/>
        <v>1792.280029</v>
      </c>
      <c r="F204" s="11">
        <f t="shared" si="41"/>
        <v>1761.599976</v>
      </c>
      <c r="G204" s="11">
        <f t="shared" si="41"/>
        <v>1772.3599850000001</v>
      </c>
      <c r="H204" s="11">
        <f t="shared" si="41"/>
        <v>1867.75</v>
      </c>
      <c r="I204" s="11">
        <f t="shared" si="41"/>
        <v>1928.1899410000001</v>
      </c>
      <c r="J204" s="11">
        <f t="shared" si="41"/>
        <v>1934.099976</v>
      </c>
      <c r="K204" s="11">
        <f t="shared" si="41"/>
        <v>1932.0600589999999</v>
      </c>
      <c r="L204" s="11">
        <f t="shared" si="41"/>
        <v>1988.7299800000001</v>
      </c>
      <c r="M204" s="11">
        <f t="shared" si="41"/>
        <v>2091.110107</v>
      </c>
      <c r="N204" s="11">
        <f t="shared" si="41"/>
        <v>2238.9799800000001</v>
      </c>
      <c r="O204" s="11">
        <f t="shared" si="41"/>
        <v>2089.1000979999999</v>
      </c>
      <c r="P204" s="11">
        <f t="shared" si="41"/>
        <v>2084.929932</v>
      </c>
      <c r="Q204" s="11">
        <f t="shared" si="41"/>
        <v>1841.420044</v>
      </c>
      <c r="R204" s="11">
        <f t="shared" si="41"/>
        <v>1745.2700199999999</v>
      </c>
      <c r="S204" s="11">
        <f t="shared" si="41"/>
        <v>1781.9300539999999</v>
      </c>
      <c r="T204" s="11">
        <f t="shared" si="40"/>
        <v>1917.6999510000001</v>
      </c>
      <c r="U204" s="12" cm="1">
        <f t="array" ref="U204">quota_mese*SUMPRODUCT(1/C204:T204)</f>
        <v>79.088351241924116</v>
      </c>
      <c r="V204" s="13">
        <f t="shared" si="47"/>
        <v>151667.72730130868</v>
      </c>
      <c r="W204" s="14">
        <f t="shared" si="43"/>
        <v>1.1118182008724498E-2</v>
      </c>
      <c r="X204" s="13">
        <f t="shared" si="44"/>
        <v>160588.97007676202</v>
      </c>
      <c r="Y204" s="14">
        <f t="shared" si="45"/>
        <v>7.0593133845080258E-2</v>
      </c>
      <c r="Z204" s="6" t="str">
        <f t="shared" si="46"/>
        <v>Il PAC NON conviene</v>
      </c>
    </row>
    <row r="205" spans="1:26" x14ac:dyDescent="0.25">
      <c r="A205" s="7">
        <v>39080</v>
      </c>
      <c r="B205" s="8">
        <v>1756.900024</v>
      </c>
      <c r="C205" s="11">
        <f t="shared" si="42"/>
        <v>1756.900024</v>
      </c>
      <c r="D205" s="11">
        <f t="shared" si="41"/>
        <v>1792.280029</v>
      </c>
      <c r="E205" s="11">
        <f t="shared" si="41"/>
        <v>1761.599976</v>
      </c>
      <c r="F205" s="11">
        <f t="shared" si="41"/>
        <v>1772.3599850000001</v>
      </c>
      <c r="G205" s="11">
        <f t="shared" si="41"/>
        <v>1867.75</v>
      </c>
      <c r="H205" s="11">
        <f t="shared" si="41"/>
        <v>1928.1899410000001</v>
      </c>
      <c r="I205" s="11">
        <f t="shared" si="41"/>
        <v>1934.099976</v>
      </c>
      <c r="J205" s="11">
        <f t="shared" si="41"/>
        <v>1932.0600589999999</v>
      </c>
      <c r="K205" s="11">
        <f t="shared" si="41"/>
        <v>1988.7299800000001</v>
      </c>
      <c r="L205" s="11">
        <f t="shared" si="41"/>
        <v>2091.110107</v>
      </c>
      <c r="M205" s="11">
        <f t="shared" si="41"/>
        <v>2238.9799800000001</v>
      </c>
      <c r="N205" s="11">
        <f t="shared" si="41"/>
        <v>2089.1000979999999</v>
      </c>
      <c r="O205" s="11">
        <f t="shared" si="41"/>
        <v>2084.929932</v>
      </c>
      <c r="P205" s="11">
        <f t="shared" si="41"/>
        <v>1841.420044</v>
      </c>
      <c r="Q205" s="11">
        <f t="shared" si="41"/>
        <v>1745.2700199999999</v>
      </c>
      <c r="R205" s="11">
        <f t="shared" si="41"/>
        <v>1781.9300539999999</v>
      </c>
      <c r="S205" s="11">
        <f t="shared" si="41"/>
        <v>1917.6999510000001</v>
      </c>
      <c r="T205" s="11">
        <f t="shared" si="40"/>
        <v>2032.5699460000001</v>
      </c>
      <c r="U205" s="12" cm="1">
        <f t="array" ref="U205">quota_mese*SUMPRODUCT(1/C205:T205)</f>
        <v>78.53600644122487</v>
      </c>
      <c r="V205" s="13">
        <f t="shared" si="47"/>
        <v>159629.92637129608</v>
      </c>
      <c r="W205" s="14">
        <f t="shared" si="43"/>
        <v>6.419950914197381E-2</v>
      </c>
      <c r="X205" s="13">
        <f t="shared" si="44"/>
        <v>173536.05084816142</v>
      </c>
      <c r="Y205" s="14">
        <f t="shared" si="45"/>
        <v>0.15690700565440951</v>
      </c>
      <c r="Z205" s="6" t="str">
        <f t="shared" si="46"/>
        <v>Il PAC NON conviene</v>
      </c>
    </row>
    <row r="206" spans="1:26" x14ac:dyDescent="0.25">
      <c r="A206" s="7">
        <v>39113</v>
      </c>
      <c r="B206" s="8">
        <v>1792.280029</v>
      </c>
      <c r="C206" s="11">
        <f t="shared" si="42"/>
        <v>1792.280029</v>
      </c>
      <c r="D206" s="11">
        <f t="shared" si="41"/>
        <v>1761.599976</v>
      </c>
      <c r="E206" s="11">
        <f t="shared" si="41"/>
        <v>1772.3599850000001</v>
      </c>
      <c r="F206" s="11">
        <f t="shared" si="41"/>
        <v>1867.75</v>
      </c>
      <c r="G206" s="11">
        <f t="shared" si="41"/>
        <v>1928.1899410000001</v>
      </c>
      <c r="H206" s="11">
        <f t="shared" si="41"/>
        <v>1934.099976</v>
      </c>
      <c r="I206" s="11">
        <f t="shared" si="41"/>
        <v>1932.0600589999999</v>
      </c>
      <c r="J206" s="11">
        <f t="shared" si="41"/>
        <v>1988.7299800000001</v>
      </c>
      <c r="K206" s="11">
        <f t="shared" si="41"/>
        <v>2091.110107</v>
      </c>
      <c r="L206" s="11">
        <f t="shared" si="41"/>
        <v>2238.9799800000001</v>
      </c>
      <c r="M206" s="11">
        <f t="shared" si="41"/>
        <v>2089.1000979999999</v>
      </c>
      <c r="N206" s="11">
        <f t="shared" si="41"/>
        <v>2084.929932</v>
      </c>
      <c r="O206" s="11">
        <f t="shared" si="41"/>
        <v>1841.420044</v>
      </c>
      <c r="P206" s="11">
        <f t="shared" si="41"/>
        <v>1745.2700199999999</v>
      </c>
      <c r="Q206" s="11">
        <f t="shared" si="41"/>
        <v>1781.9300539999999</v>
      </c>
      <c r="R206" s="11">
        <f t="shared" si="41"/>
        <v>1917.6999510000001</v>
      </c>
      <c r="S206" s="11">
        <f t="shared" si="41"/>
        <v>2032.5699460000001</v>
      </c>
      <c r="T206" s="11">
        <f t="shared" si="40"/>
        <v>1837.089966</v>
      </c>
      <c r="U206" s="12" cm="1">
        <f t="array" ref="U206">quota_mese*SUMPRODUCT(1/C206:T206)</f>
        <v>78.328963142031498</v>
      </c>
      <c r="V206" s="13">
        <f t="shared" si="47"/>
        <v>143897.3522354099</v>
      </c>
      <c r="W206" s="14">
        <f t="shared" si="43"/>
        <v>-4.0684318430600719E-2</v>
      </c>
      <c r="X206" s="13">
        <f t="shared" si="44"/>
        <v>153750.24574354614</v>
      </c>
      <c r="Y206" s="14">
        <f t="shared" si="45"/>
        <v>2.5001638290307548E-2</v>
      </c>
      <c r="Z206" s="6" t="str">
        <f t="shared" si="46"/>
        <v>Il PAC NON conviene</v>
      </c>
    </row>
    <row r="207" spans="1:26" x14ac:dyDescent="0.25">
      <c r="A207" s="7">
        <v>39141</v>
      </c>
      <c r="B207" s="8">
        <v>1761.599976</v>
      </c>
      <c r="C207" s="11">
        <f t="shared" si="42"/>
        <v>1761.599976</v>
      </c>
      <c r="D207" s="11">
        <f t="shared" si="41"/>
        <v>1772.3599850000001</v>
      </c>
      <c r="E207" s="11">
        <f t="shared" si="41"/>
        <v>1867.75</v>
      </c>
      <c r="F207" s="11">
        <f t="shared" si="41"/>
        <v>1928.1899410000001</v>
      </c>
      <c r="G207" s="11">
        <f t="shared" si="41"/>
        <v>1934.099976</v>
      </c>
      <c r="H207" s="11">
        <f t="shared" si="41"/>
        <v>1932.0600589999999</v>
      </c>
      <c r="I207" s="11">
        <f t="shared" si="41"/>
        <v>1988.7299800000001</v>
      </c>
      <c r="J207" s="11">
        <f t="shared" si="41"/>
        <v>2091.110107</v>
      </c>
      <c r="K207" s="11">
        <f t="shared" si="41"/>
        <v>2238.9799800000001</v>
      </c>
      <c r="L207" s="11">
        <f t="shared" si="41"/>
        <v>2089.1000979999999</v>
      </c>
      <c r="M207" s="11">
        <f t="shared" si="41"/>
        <v>2084.929932</v>
      </c>
      <c r="N207" s="11">
        <f t="shared" si="41"/>
        <v>1841.420044</v>
      </c>
      <c r="O207" s="11">
        <f t="shared" si="41"/>
        <v>1745.2700199999999</v>
      </c>
      <c r="P207" s="11">
        <f t="shared" si="41"/>
        <v>1781.9300539999999</v>
      </c>
      <c r="Q207" s="11">
        <f t="shared" si="41"/>
        <v>1917.6999510000001</v>
      </c>
      <c r="R207" s="11">
        <f t="shared" si="41"/>
        <v>2032.5699460000001</v>
      </c>
      <c r="S207" s="11">
        <f t="shared" si="41"/>
        <v>1837.089966</v>
      </c>
      <c r="T207" s="11">
        <f t="shared" si="40"/>
        <v>1849.150024</v>
      </c>
      <c r="U207" s="12" cm="1">
        <f t="array" ref="U207">quota_mese*SUMPRODUCT(1/C207:T207)</f>
        <v>78.185967128274555</v>
      </c>
      <c r="V207" s="13">
        <f t="shared" si="47"/>
        <v>144577.58299171212</v>
      </c>
      <c r="W207" s="14">
        <f t="shared" si="43"/>
        <v>-3.6149446721919221E-2</v>
      </c>
      <c r="X207" s="13">
        <f t="shared" si="44"/>
        <v>157454.87476096558</v>
      </c>
      <c r="Y207" s="14">
        <f t="shared" si="45"/>
        <v>4.969916507310379E-2</v>
      </c>
      <c r="Z207" s="6" t="str">
        <f t="shared" si="46"/>
        <v>Il PAC NON conviene</v>
      </c>
    </row>
    <row r="208" spans="1:26" x14ac:dyDescent="0.25">
      <c r="A208" s="7">
        <v>39171</v>
      </c>
      <c r="B208" s="8">
        <v>1772.3599850000001</v>
      </c>
      <c r="C208" s="11">
        <f t="shared" si="42"/>
        <v>1772.3599850000001</v>
      </c>
      <c r="D208" s="11">
        <f t="shared" si="41"/>
        <v>1867.75</v>
      </c>
      <c r="E208" s="11">
        <f t="shared" si="41"/>
        <v>1928.1899410000001</v>
      </c>
      <c r="F208" s="11">
        <f t="shared" si="41"/>
        <v>1934.099976</v>
      </c>
      <c r="G208" s="11">
        <f t="shared" si="41"/>
        <v>1932.0600589999999</v>
      </c>
      <c r="H208" s="11">
        <f t="shared" si="41"/>
        <v>1988.7299800000001</v>
      </c>
      <c r="I208" s="11">
        <f t="shared" si="41"/>
        <v>2091.110107</v>
      </c>
      <c r="J208" s="11">
        <f t="shared" si="41"/>
        <v>2238.9799800000001</v>
      </c>
      <c r="K208" s="11">
        <f t="shared" si="41"/>
        <v>2089.1000979999999</v>
      </c>
      <c r="L208" s="11">
        <f t="shared" si="41"/>
        <v>2084.929932</v>
      </c>
      <c r="M208" s="11">
        <f t="shared" si="41"/>
        <v>1841.420044</v>
      </c>
      <c r="N208" s="11">
        <f t="shared" si="41"/>
        <v>1745.2700199999999</v>
      </c>
      <c r="O208" s="11">
        <f t="shared" si="41"/>
        <v>1781.9300539999999</v>
      </c>
      <c r="P208" s="11">
        <f t="shared" si="41"/>
        <v>1917.6999510000001</v>
      </c>
      <c r="Q208" s="11">
        <f t="shared" si="41"/>
        <v>2032.5699460000001</v>
      </c>
      <c r="R208" s="11">
        <f t="shared" si="41"/>
        <v>1837.089966</v>
      </c>
      <c r="S208" s="11">
        <f t="shared" ref="S208:T223" si="48">R209</f>
        <v>1849.150024</v>
      </c>
      <c r="T208" s="11">
        <f t="shared" si="48"/>
        <v>1872.540039</v>
      </c>
      <c r="U208" s="12" cm="1">
        <f t="array" ref="U208">quota_mese*SUMPRODUCT(1/C208:T208)</f>
        <v>77.905702200483276</v>
      </c>
      <c r="V208" s="13">
        <f t="shared" si="47"/>
        <v>145881.54663681533</v>
      </c>
      <c r="W208" s="14">
        <f t="shared" si="43"/>
        <v>-2.745635575456451E-2</v>
      </c>
      <c r="X208" s="13">
        <f t="shared" si="44"/>
        <v>158478.53044933194</v>
      </c>
      <c r="Y208" s="14">
        <f t="shared" si="45"/>
        <v>5.6523536328879631E-2</v>
      </c>
      <c r="Z208" s="6" t="str">
        <f t="shared" si="46"/>
        <v>Il PAC NON conviene</v>
      </c>
    </row>
    <row r="209" spans="1:26" x14ac:dyDescent="0.25">
      <c r="A209" s="7">
        <v>39202</v>
      </c>
      <c r="B209" s="8">
        <v>1867.75</v>
      </c>
      <c r="C209" s="11">
        <f t="shared" si="42"/>
        <v>1867.75</v>
      </c>
      <c r="D209" s="11">
        <f t="shared" ref="D209:S224" si="49">C210</f>
        <v>1928.1899410000001</v>
      </c>
      <c r="E209" s="11">
        <f t="shared" si="49"/>
        <v>1934.099976</v>
      </c>
      <c r="F209" s="11">
        <f t="shared" si="49"/>
        <v>1932.0600589999999</v>
      </c>
      <c r="G209" s="11">
        <f t="shared" si="49"/>
        <v>1988.7299800000001</v>
      </c>
      <c r="H209" s="11">
        <f t="shared" si="49"/>
        <v>2091.110107</v>
      </c>
      <c r="I209" s="11">
        <f t="shared" si="49"/>
        <v>2238.9799800000001</v>
      </c>
      <c r="J209" s="11">
        <f t="shared" si="49"/>
        <v>2089.1000979999999</v>
      </c>
      <c r="K209" s="11">
        <f t="shared" si="49"/>
        <v>2084.929932</v>
      </c>
      <c r="L209" s="11">
        <f t="shared" si="49"/>
        <v>1841.420044</v>
      </c>
      <c r="M209" s="11">
        <f t="shared" si="49"/>
        <v>1745.2700199999999</v>
      </c>
      <c r="N209" s="11">
        <f t="shared" si="49"/>
        <v>1781.9300539999999</v>
      </c>
      <c r="O209" s="11">
        <f t="shared" si="49"/>
        <v>1917.6999510000001</v>
      </c>
      <c r="P209" s="11">
        <f t="shared" si="49"/>
        <v>2032.5699460000001</v>
      </c>
      <c r="Q209" s="11">
        <f t="shared" si="49"/>
        <v>1837.089966</v>
      </c>
      <c r="R209" s="11">
        <f t="shared" si="49"/>
        <v>1849.150024</v>
      </c>
      <c r="S209" s="11">
        <f t="shared" si="49"/>
        <v>1872.540039</v>
      </c>
      <c r="T209" s="11">
        <f t="shared" si="48"/>
        <v>1594.630005</v>
      </c>
      <c r="U209" s="12" cm="1">
        <f t="array" ref="U209">quota_mese*SUMPRODUCT(1/C209:T209)</f>
        <v>78.429745989442267</v>
      </c>
      <c r="V209" s="13">
        <f t="shared" si="47"/>
        <v>125066.42623929305</v>
      </c>
      <c r="W209" s="14">
        <f t="shared" si="43"/>
        <v>-0.16622382507137967</v>
      </c>
      <c r="X209" s="13">
        <f t="shared" si="44"/>
        <v>128065.58733770579</v>
      </c>
      <c r="Y209" s="14">
        <f t="shared" si="45"/>
        <v>-0.14622941774862808</v>
      </c>
      <c r="Z209" s="6" t="str">
        <f t="shared" si="46"/>
        <v>In Linea</v>
      </c>
    </row>
    <row r="210" spans="1:26" x14ac:dyDescent="0.25">
      <c r="A210" s="7">
        <v>39233</v>
      </c>
      <c r="B210" s="8">
        <v>1928.1899410000001</v>
      </c>
      <c r="C210" s="11">
        <f t="shared" si="42"/>
        <v>1928.1899410000001</v>
      </c>
      <c r="D210" s="11">
        <f t="shared" si="49"/>
        <v>1934.099976</v>
      </c>
      <c r="E210" s="11">
        <f t="shared" si="49"/>
        <v>1932.0600589999999</v>
      </c>
      <c r="F210" s="11">
        <f t="shared" si="49"/>
        <v>1988.7299800000001</v>
      </c>
      <c r="G210" s="11">
        <f t="shared" si="49"/>
        <v>2091.110107</v>
      </c>
      <c r="H210" s="11">
        <f t="shared" si="49"/>
        <v>2238.9799800000001</v>
      </c>
      <c r="I210" s="11">
        <f t="shared" si="49"/>
        <v>2089.1000979999999</v>
      </c>
      <c r="J210" s="11">
        <f t="shared" si="49"/>
        <v>2084.929932</v>
      </c>
      <c r="K210" s="11">
        <f t="shared" si="49"/>
        <v>1841.420044</v>
      </c>
      <c r="L210" s="11">
        <f t="shared" si="49"/>
        <v>1745.2700199999999</v>
      </c>
      <c r="M210" s="11">
        <f t="shared" si="49"/>
        <v>1781.9300539999999</v>
      </c>
      <c r="N210" s="11">
        <f t="shared" si="49"/>
        <v>1917.6999510000001</v>
      </c>
      <c r="O210" s="11">
        <f t="shared" si="49"/>
        <v>2032.5699460000001</v>
      </c>
      <c r="P210" s="11">
        <f t="shared" si="49"/>
        <v>1837.089966</v>
      </c>
      <c r="Q210" s="11">
        <f t="shared" si="49"/>
        <v>1849.150024</v>
      </c>
      <c r="R210" s="11">
        <f t="shared" si="49"/>
        <v>1872.540039</v>
      </c>
      <c r="S210" s="11">
        <f t="shared" si="49"/>
        <v>1594.630005</v>
      </c>
      <c r="T210" s="11">
        <f t="shared" si="48"/>
        <v>1334.780029</v>
      </c>
      <c r="U210" s="12" cm="1">
        <f t="array" ref="U210">quota_mese*SUMPRODUCT(1/C210:T210)</f>
        <v>80.211275616533811</v>
      </c>
      <c r="V210" s="13">
        <f t="shared" si="47"/>
        <v>107064.408793564</v>
      </c>
      <c r="W210" s="14">
        <f t="shared" si="43"/>
        <v>-0.28623727470957339</v>
      </c>
      <c r="X210" s="13">
        <f t="shared" si="44"/>
        <v>103836.76425890037</v>
      </c>
      <c r="Y210" s="14">
        <f t="shared" si="45"/>
        <v>-0.30775490494066426</v>
      </c>
      <c r="Z210" s="6" t="str">
        <f t="shared" si="46"/>
        <v>Il PAC conviene</v>
      </c>
    </row>
    <row r="211" spans="1:26" x14ac:dyDescent="0.25">
      <c r="A211" s="7">
        <v>39262</v>
      </c>
      <c r="B211" s="8">
        <v>1934.099976</v>
      </c>
      <c r="C211" s="11">
        <f t="shared" si="42"/>
        <v>1934.099976</v>
      </c>
      <c r="D211" s="11">
        <f t="shared" si="49"/>
        <v>1932.0600589999999</v>
      </c>
      <c r="E211" s="11">
        <f t="shared" si="49"/>
        <v>1988.7299800000001</v>
      </c>
      <c r="F211" s="11">
        <f t="shared" si="49"/>
        <v>2091.110107</v>
      </c>
      <c r="G211" s="11">
        <f t="shared" si="49"/>
        <v>2238.9799800000001</v>
      </c>
      <c r="H211" s="11">
        <f t="shared" si="49"/>
        <v>2089.1000979999999</v>
      </c>
      <c r="I211" s="11">
        <f t="shared" si="49"/>
        <v>2084.929932</v>
      </c>
      <c r="J211" s="11">
        <f t="shared" si="49"/>
        <v>1841.420044</v>
      </c>
      <c r="K211" s="11">
        <f t="shared" si="49"/>
        <v>1745.2700199999999</v>
      </c>
      <c r="L211" s="11">
        <f t="shared" si="49"/>
        <v>1781.9300539999999</v>
      </c>
      <c r="M211" s="11">
        <f t="shared" si="49"/>
        <v>1917.6999510000001</v>
      </c>
      <c r="N211" s="11">
        <f t="shared" si="49"/>
        <v>2032.5699460000001</v>
      </c>
      <c r="O211" s="11">
        <f t="shared" si="49"/>
        <v>1837.089966</v>
      </c>
      <c r="P211" s="11">
        <f t="shared" si="49"/>
        <v>1849.150024</v>
      </c>
      <c r="Q211" s="11">
        <f t="shared" si="49"/>
        <v>1872.540039</v>
      </c>
      <c r="R211" s="11">
        <f t="shared" si="49"/>
        <v>1594.630005</v>
      </c>
      <c r="S211" s="11">
        <f t="shared" si="49"/>
        <v>1334.780029</v>
      </c>
      <c r="T211" s="11">
        <f t="shared" si="48"/>
        <v>1185.75</v>
      </c>
      <c r="U211" s="12" cm="1">
        <f t="array" ref="U211">quota_mese*SUMPRODUCT(1/C211:T211)</f>
        <v>82.917333831622003</v>
      </c>
      <c r="V211" s="13">
        <f t="shared" si="47"/>
        <v>98319.228590845785</v>
      </c>
      <c r="W211" s="14">
        <f t="shared" si="43"/>
        <v>-0.34453847606102805</v>
      </c>
      <c r="X211" s="13">
        <f t="shared" si="44"/>
        <v>91961.378525967157</v>
      </c>
      <c r="Y211" s="14">
        <f t="shared" si="45"/>
        <v>-0.38692414316021895</v>
      </c>
      <c r="Z211" s="6" t="str">
        <f t="shared" si="46"/>
        <v>Il PAC conviene</v>
      </c>
    </row>
    <row r="212" spans="1:26" x14ac:dyDescent="0.25">
      <c r="A212" s="7">
        <v>39294</v>
      </c>
      <c r="B212" s="8">
        <v>1932.0600589999999</v>
      </c>
      <c r="C212" s="11">
        <f t="shared" si="42"/>
        <v>1932.0600589999999</v>
      </c>
      <c r="D212" s="11">
        <f t="shared" si="49"/>
        <v>1988.7299800000001</v>
      </c>
      <c r="E212" s="11">
        <f t="shared" si="49"/>
        <v>2091.110107</v>
      </c>
      <c r="F212" s="11">
        <f t="shared" si="49"/>
        <v>2238.9799800000001</v>
      </c>
      <c r="G212" s="11">
        <f t="shared" si="49"/>
        <v>2089.1000979999999</v>
      </c>
      <c r="H212" s="11">
        <f t="shared" si="49"/>
        <v>2084.929932</v>
      </c>
      <c r="I212" s="11">
        <f t="shared" si="49"/>
        <v>1841.420044</v>
      </c>
      <c r="J212" s="11">
        <f t="shared" si="49"/>
        <v>1745.2700199999999</v>
      </c>
      <c r="K212" s="11">
        <f t="shared" si="49"/>
        <v>1781.9300539999999</v>
      </c>
      <c r="L212" s="11">
        <f t="shared" si="49"/>
        <v>1917.6999510000001</v>
      </c>
      <c r="M212" s="11">
        <f t="shared" si="49"/>
        <v>2032.5699460000001</v>
      </c>
      <c r="N212" s="11">
        <f t="shared" si="49"/>
        <v>1837.089966</v>
      </c>
      <c r="O212" s="11">
        <f t="shared" si="49"/>
        <v>1849.150024</v>
      </c>
      <c r="P212" s="11">
        <f t="shared" si="49"/>
        <v>1872.540039</v>
      </c>
      <c r="Q212" s="11">
        <f t="shared" si="49"/>
        <v>1594.630005</v>
      </c>
      <c r="R212" s="11">
        <f t="shared" si="49"/>
        <v>1334.780029</v>
      </c>
      <c r="S212" s="11">
        <f t="shared" si="49"/>
        <v>1185.75</v>
      </c>
      <c r="T212" s="11">
        <f t="shared" si="48"/>
        <v>1211.650024</v>
      </c>
      <c r="U212" s="12" cm="1">
        <f t="array" ref="U212">quota_mese*SUMPRODUCT(1/C212:T212)</f>
        <v>85.48637110711465</v>
      </c>
      <c r="V212" s="13">
        <f t="shared" si="47"/>
        <v>103579.56360360837</v>
      </c>
      <c r="W212" s="14">
        <f t="shared" si="43"/>
        <v>-0.30946957597594416</v>
      </c>
      <c r="X212" s="13">
        <f t="shared" si="44"/>
        <v>94069.282553291487</v>
      </c>
      <c r="Y212" s="14">
        <f t="shared" si="45"/>
        <v>-0.37287144964472341</v>
      </c>
      <c r="Z212" s="6" t="str">
        <f t="shared" si="46"/>
        <v>Il PAC conviene</v>
      </c>
    </row>
    <row r="213" spans="1:26" x14ac:dyDescent="0.25">
      <c r="A213" s="7">
        <v>39325</v>
      </c>
      <c r="B213" s="8">
        <v>1988.7299800000001</v>
      </c>
      <c r="C213" s="11">
        <f t="shared" si="42"/>
        <v>1988.7299800000001</v>
      </c>
      <c r="D213" s="11">
        <f t="shared" si="49"/>
        <v>2091.110107</v>
      </c>
      <c r="E213" s="11">
        <f t="shared" si="49"/>
        <v>2238.9799800000001</v>
      </c>
      <c r="F213" s="11">
        <f t="shared" si="49"/>
        <v>2089.1000979999999</v>
      </c>
      <c r="G213" s="11">
        <f t="shared" si="49"/>
        <v>2084.929932</v>
      </c>
      <c r="H213" s="11">
        <f t="shared" si="49"/>
        <v>1841.420044</v>
      </c>
      <c r="I213" s="11">
        <f t="shared" si="49"/>
        <v>1745.2700199999999</v>
      </c>
      <c r="J213" s="11">
        <f t="shared" si="49"/>
        <v>1781.9300539999999</v>
      </c>
      <c r="K213" s="11">
        <f t="shared" si="49"/>
        <v>1917.6999510000001</v>
      </c>
      <c r="L213" s="11">
        <f t="shared" si="49"/>
        <v>2032.5699460000001</v>
      </c>
      <c r="M213" s="11">
        <f t="shared" si="49"/>
        <v>1837.089966</v>
      </c>
      <c r="N213" s="11">
        <f t="shared" si="49"/>
        <v>1849.150024</v>
      </c>
      <c r="O213" s="11">
        <f t="shared" si="49"/>
        <v>1872.540039</v>
      </c>
      <c r="P213" s="11">
        <f t="shared" si="49"/>
        <v>1594.630005</v>
      </c>
      <c r="Q213" s="11">
        <f t="shared" si="49"/>
        <v>1334.780029</v>
      </c>
      <c r="R213" s="11">
        <f t="shared" si="49"/>
        <v>1185.75</v>
      </c>
      <c r="S213" s="11">
        <f t="shared" si="49"/>
        <v>1211.650024</v>
      </c>
      <c r="T213" s="11">
        <f t="shared" si="48"/>
        <v>1180.25</v>
      </c>
      <c r="U213" s="12" cm="1">
        <f t="array" ref="U213">quota_mese*SUMPRODUCT(1/C213:T213)</f>
        <v>88.233836650001294</v>
      </c>
      <c r="V213" s="13">
        <f t="shared" si="47"/>
        <v>104137.98570616402</v>
      </c>
      <c r="W213" s="14">
        <f t="shared" si="43"/>
        <v>-0.30574676195890649</v>
      </c>
      <c r="X213" s="13">
        <f t="shared" si="44"/>
        <v>89020.380735649189</v>
      </c>
      <c r="Y213" s="14">
        <f t="shared" si="45"/>
        <v>-0.40653079509567203</v>
      </c>
      <c r="Z213" s="6" t="str">
        <f t="shared" si="46"/>
        <v>Il PAC conviene</v>
      </c>
    </row>
    <row r="214" spans="1:26" x14ac:dyDescent="0.25">
      <c r="A214" s="7">
        <v>39353</v>
      </c>
      <c r="B214" s="8">
        <v>2091.110107</v>
      </c>
      <c r="C214" s="11">
        <f t="shared" si="42"/>
        <v>2091.110107</v>
      </c>
      <c r="D214" s="11">
        <f t="shared" si="49"/>
        <v>2238.9799800000001</v>
      </c>
      <c r="E214" s="11">
        <f t="shared" si="49"/>
        <v>2089.1000979999999</v>
      </c>
      <c r="F214" s="11">
        <f t="shared" si="49"/>
        <v>2084.929932</v>
      </c>
      <c r="G214" s="11">
        <f t="shared" si="49"/>
        <v>1841.420044</v>
      </c>
      <c r="H214" s="11">
        <f t="shared" si="49"/>
        <v>1745.2700199999999</v>
      </c>
      <c r="I214" s="11">
        <f t="shared" si="49"/>
        <v>1781.9300539999999</v>
      </c>
      <c r="J214" s="11">
        <f t="shared" si="49"/>
        <v>1917.6999510000001</v>
      </c>
      <c r="K214" s="11">
        <f t="shared" si="49"/>
        <v>2032.5699460000001</v>
      </c>
      <c r="L214" s="11">
        <f t="shared" si="49"/>
        <v>1837.089966</v>
      </c>
      <c r="M214" s="11">
        <f t="shared" si="49"/>
        <v>1849.150024</v>
      </c>
      <c r="N214" s="11">
        <f t="shared" si="49"/>
        <v>1872.540039</v>
      </c>
      <c r="O214" s="11">
        <f t="shared" si="49"/>
        <v>1594.630005</v>
      </c>
      <c r="P214" s="11">
        <f t="shared" si="49"/>
        <v>1334.780029</v>
      </c>
      <c r="Q214" s="11">
        <f t="shared" si="49"/>
        <v>1185.75</v>
      </c>
      <c r="R214" s="11">
        <f t="shared" si="49"/>
        <v>1211.650024</v>
      </c>
      <c r="S214" s="11">
        <f t="shared" si="49"/>
        <v>1180.25</v>
      </c>
      <c r="T214" s="11">
        <f t="shared" si="48"/>
        <v>1116.98999</v>
      </c>
      <c r="U214" s="12" cm="1">
        <f t="array" ref="U214">quota_mese*SUMPRODUCT(1/C214:T214)</f>
        <v>91.504084141506112</v>
      </c>
      <c r="V214" s="13">
        <f t="shared" si="47"/>
        <v>102209.14603018007</v>
      </c>
      <c r="W214" s="14">
        <f t="shared" si="43"/>
        <v>-0.31860569313213283</v>
      </c>
      <c r="X214" s="13">
        <f t="shared" si="44"/>
        <v>80124.187597358323</v>
      </c>
      <c r="Y214" s="14">
        <f t="shared" si="45"/>
        <v>-0.46583874935094449</v>
      </c>
      <c r="Z214" s="6" t="str">
        <f t="shared" si="46"/>
        <v>Il PAC conviene</v>
      </c>
    </row>
    <row r="215" spans="1:26" x14ac:dyDescent="0.25">
      <c r="A215" s="7">
        <v>39386</v>
      </c>
      <c r="B215" s="8">
        <v>2238.9799800000001</v>
      </c>
      <c r="C215" s="11">
        <f t="shared" si="42"/>
        <v>2238.9799800000001</v>
      </c>
      <c r="D215" s="11">
        <f t="shared" si="49"/>
        <v>2089.1000979999999</v>
      </c>
      <c r="E215" s="11">
        <f t="shared" si="49"/>
        <v>2084.929932</v>
      </c>
      <c r="F215" s="11">
        <f t="shared" si="49"/>
        <v>1841.420044</v>
      </c>
      <c r="G215" s="11">
        <f t="shared" si="49"/>
        <v>1745.2700199999999</v>
      </c>
      <c r="H215" s="11">
        <f t="shared" si="49"/>
        <v>1781.9300539999999</v>
      </c>
      <c r="I215" s="11">
        <f t="shared" si="49"/>
        <v>1917.6999510000001</v>
      </c>
      <c r="J215" s="11">
        <f t="shared" si="49"/>
        <v>2032.5699460000001</v>
      </c>
      <c r="K215" s="11">
        <f t="shared" si="49"/>
        <v>1837.089966</v>
      </c>
      <c r="L215" s="11">
        <f t="shared" si="49"/>
        <v>1849.150024</v>
      </c>
      <c r="M215" s="11">
        <f t="shared" si="49"/>
        <v>1872.540039</v>
      </c>
      <c r="N215" s="11">
        <f t="shared" si="49"/>
        <v>1594.630005</v>
      </c>
      <c r="O215" s="11">
        <f t="shared" si="49"/>
        <v>1334.780029</v>
      </c>
      <c r="P215" s="11">
        <f t="shared" si="49"/>
        <v>1185.75</v>
      </c>
      <c r="Q215" s="11">
        <f t="shared" si="49"/>
        <v>1211.650024</v>
      </c>
      <c r="R215" s="11">
        <f t="shared" si="49"/>
        <v>1180.25</v>
      </c>
      <c r="S215" s="11">
        <f t="shared" si="49"/>
        <v>1116.98999</v>
      </c>
      <c r="T215" s="11">
        <f t="shared" si="48"/>
        <v>1237.01001</v>
      </c>
      <c r="U215" s="12" cm="1">
        <f t="array" ref="U215">quota_mese*SUMPRODUCT(1/C215:T215)</f>
        <v>94.255634147847857</v>
      </c>
      <c r="V215" s="13">
        <f t="shared" si="47"/>
        <v>116595.16293978562</v>
      </c>
      <c r="W215" s="14">
        <f t="shared" si="43"/>
        <v>-0.22269891373476258</v>
      </c>
      <c r="X215" s="13">
        <f t="shared" si="44"/>
        <v>82873.229397968971</v>
      </c>
      <c r="Y215" s="14">
        <f t="shared" si="45"/>
        <v>-0.44751180401354018</v>
      </c>
      <c r="Z215" s="6" t="str">
        <f t="shared" si="46"/>
        <v>Il PAC conviene</v>
      </c>
    </row>
    <row r="216" spans="1:26" x14ac:dyDescent="0.25">
      <c r="A216" s="7">
        <v>39416</v>
      </c>
      <c r="B216" s="8">
        <v>2089.1000979999999</v>
      </c>
      <c r="C216" s="11">
        <f t="shared" si="42"/>
        <v>2089.1000979999999</v>
      </c>
      <c r="D216" s="11">
        <f t="shared" si="49"/>
        <v>2084.929932</v>
      </c>
      <c r="E216" s="11">
        <f t="shared" si="49"/>
        <v>1841.420044</v>
      </c>
      <c r="F216" s="11">
        <f t="shared" si="49"/>
        <v>1745.2700199999999</v>
      </c>
      <c r="G216" s="11">
        <f t="shared" si="49"/>
        <v>1781.9300539999999</v>
      </c>
      <c r="H216" s="11">
        <f t="shared" si="49"/>
        <v>1917.6999510000001</v>
      </c>
      <c r="I216" s="11">
        <f t="shared" si="49"/>
        <v>2032.5699460000001</v>
      </c>
      <c r="J216" s="11">
        <f t="shared" si="49"/>
        <v>1837.089966</v>
      </c>
      <c r="K216" s="11">
        <f t="shared" si="49"/>
        <v>1849.150024</v>
      </c>
      <c r="L216" s="11">
        <f t="shared" si="49"/>
        <v>1872.540039</v>
      </c>
      <c r="M216" s="11">
        <f t="shared" si="49"/>
        <v>1594.630005</v>
      </c>
      <c r="N216" s="11">
        <f t="shared" si="49"/>
        <v>1334.780029</v>
      </c>
      <c r="O216" s="11">
        <f t="shared" si="49"/>
        <v>1185.75</v>
      </c>
      <c r="P216" s="11">
        <f t="shared" si="49"/>
        <v>1211.650024</v>
      </c>
      <c r="Q216" s="11">
        <f t="shared" si="49"/>
        <v>1180.25</v>
      </c>
      <c r="R216" s="11">
        <f t="shared" si="49"/>
        <v>1116.98999</v>
      </c>
      <c r="S216" s="11">
        <f t="shared" si="49"/>
        <v>1237.01001</v>
      </c>
      <c r="T216" s="11">
        <f t="shared" si="48"/>
        <v>1394.329956</v>
      </c>
      <c r="U216" s="12" cm="1">
        <f t="array" ref="U216">quota_mese*SUMPRODUCT(1/C216:T216)</f>
        <v>96.510287525421447</v>
      </c>
      <c r="V216" s="13">
        <f t="shared" si="47"/>
        <v>134567.18495886825</v>
      </c>
      <c r="W216" s="14">
        <f t="shared" si="43"/>
        <v>-0.10288543360754498</v>
      </c>
      <c r="X216" s="13">
        <f t="shared" si="44"/>
        <v>100114.63481344398</v>
      </c>
      <c r="Y216" s="14">
        <f t="shared" si="45"/>
        <v>-0.33256910124370687</v>
      </c>
      <c r="Z216" s="6" t="str">
        <f t="shared" si="46"/>
        <v>Il PAC conviene</v>
      </c>
    </row>
    <row r="217" spans="1:26" x14ac:dyDescent="0.25">
      <c r="A217" s="7">
        <v>39447</v>
      </c>
      <c r="B217" s="8">
        <v>2084.929932</v>
      </c>
      <c r="C217" s="11">
        <f t="shared" si="42"/>
        <v>2084.929932</v>
      </c>
      <c r="D217" s="11">
        <f t="shared" si="49"/>
        <v>1841.420044</v>
      </c>
      <c r="E217" s="11">
        <f t="shared" si="49"/>
        <v>1745.2700199999999</v>
      </c>
      <c r="F217" s="11">
        <f t="shared" si="49"/>
        <v>1781.9300539999999</v>
      </c>
      <c r="G217" s="11">
        <f t="shared" si="49"/>
        <v>1917.6999510000001</v>
      </c>
      <c r="H217" s="11">
        <f t="shared" si="49"/>
        <v>2032.5699460000001</v>
      </c>
      <c r="I217" s="11">
        <f t="shared" si="49"/>
        <v>1837.089966</v>
      </c>
      <c r="J217" s="11">
        <f t="shared" si="49"/>
        <v>1849.150024</v>
      </c>
      <c r="K217" s="11">
        <f t="shared" si="49"/>
        <v>1872.540039</v>
      </c>
      <c r="L217" s="11">
        <f t="shared" si="49"/>
        <v>1594.630005</v>
      </c>
      <c r="M217" s="11">
        <f t="shared" si="49"/>
        <v>1334.780029</v>
      </c>
      <c r="N217" s="11">
        <f t="shared" si="49"/>
        <v>1185.75</v>
      </c>
      <c r="O217" s="11">
        <f t="shared" si="49"/>
        <v>1211.650024</v>
      </c>
      <c r="P217" s="11">
        <f t="shared" si="49"/>
        <v>1180.25</v>
      </c>
      <c r="Q217" s="11">
        <f t="shared" si="49"/>
        <v>1116.98999</v>
      </c>
      <c r="R217" s="11">
        <f t="shared" si="49"/>
        <v>1237.01001</v>
      </c>
      <c r="S217" s="11">
        <f t="shared" si="49"/>
        <v>1394.329956</v>
      </c>
      <c r="T217" s="11">
        <f t="shared" si="48"/>
        <v>1435.5699460000001</v>
      </c>
      <c r="U217" s="12" cm="1">
        <f t="array" ref="U217">quota_mese*SUMPRODUCT(1/C217:T217)</f>
        <v>98.326224520184724</v>
      </c>
      <c r="V217" s="13">
        <f t="shared" si="47"/>
        <v>141154.17282482548</v>
      </c>
      <c r="W217" s="14">
        <f t="shared" si="43"/>
        <v>-5.8972181167830096E-2</v>
      </c>
      <c r="X217" s="13">
        <f t="shared" si="44"/>
        <v>103281.88424703377</v>
      </c>
      <c r="Y217" s="14">
        <f t="shared" si="45"/>
        <v>-0.31145410501977489</v>
      </c>
      <c r="Z217" s="6" t="str">
        <f t="shared" si="46"/>
        <v>Il PAC conviene</v>
      </c>
    </row>
    <row r="218" spans="1:26" x14ac:dyDescent="0.25">
      <c r="A218" s="7">
        <v>39478</v>
      </c>
      <c r="B218" s="8">
        <v>1841.420044</v>
      </c>
      <c r="C218" s="11">
        <f t="shared" si="42"/>
        <v>1841.420044</v>
      </c>
      <c r="D218" s="11">
        <f t="shared" si="49"/>
        <v>1745.2700199999999</v>
      </c>
      <c r="E218" s="11">
        <f t="shared" si="49"/>
        <v>1781.9300539999999</v>
      </c>
      <c r="F218" s="11">
        <f t="shared" si="49"/>
        <v>1917.6999510000001</v>
      </c>
      <c r="G218" s="11">
        <f t="shared" si="49"/>
        <v>2032.5699460000001</v>
      </c>
      <c r="H218" s="11">
        <f t="shared" si="49"/>
        <v>1837.089966</v>
      </c>
      <c r="I218" s="11">
        <f t="shared" si="49"/>
        <v>1849.150024</v>
      </c>
      <c r="J218" s="11">
        <f t="shared" si="49"/>
        <v>1872.540039</v>
      </c>
      <c r="K218" s="11">
        <f t="shared" si="49"/>
        <v>1594.630005</v>
      </c>
      <c r="L218" s="11">
        <f t="shared" si="49"/>
        <v>1334.780029</v>
      </c>
      <c r="M218" s="11">
        <f t="shared" si="49"/>
        <v>1185.75</v>
      </c>
      <c r="N218" s="11">
        <f t="shared" si="49"/>
        <v>1211.650024</v>
      </c>
      <c r="O218" s="11">
        <f t="shared" si="49"/>
        <v>1180.25</v>
      </c>
      <c r="P218" s="11">
        <f t="shared" si="49"/>
        <v>1116.98999</v>
      </c>
      <c r="Q218" s="11">
        <f t="shared" si="49"/>
        <v>1237.01001</v>
      </c>
      <c r="R218" s="11">
        <f t="shared" si="49"/>
        <v>1394.329956</v>
      </c>
      <c r="S218" s="11">
        <f t="shared" si="49"/>
        <v>1435.5699460000001</v>
      </c>
      <c r="T218" s="11">
        <f t="shared" si="48"/>
        <v>1477.25</v>
      </c>
      <c r="U218" s="12" cm="1">
        <f t="array" ref="U218">quota_mese*SUMPRODUCT(1/C218:T218)</f>
        <v>99.970400069518718</v>
      </c>
      <c r="V218" s="13">
        <f t="shared" si="47"/>
        <v>147681.27350269654</v>
      </c>
      <c r="W218" s="14">
        <f t="shared" si="43"/>
        <v>-1.5458176648689759E-2</v>
      </c>
      <c r="X218" s="13">
        <f t="shared" si="44"/>
        <v>120335.11893280988</v>
      </c>
      <c r="Y218" s="14">
        <f t="shared" si="45"/>
        <v>-0.19776587378126742</v>
      </c>
      <c r="Z218" s="6" t="str">
        <f t="shared" si="46"/>
        <v>Il PAC conviene</v>
      </c>
    </row>
    <row r="219" spans="1:26" x14ac:dyDescent="0.25">
      <c r="A219" s="7">
        <v>39507</v>
      </c>
      <c r="B219" s="8">
        <v>1745.2700199999999</v>
      </c>
      <c r="C219" s="11">
        <f t="shared" si="42"/>
        <v>1745.2700199999999</v>
      </c>
      <c r="D219" s="11">
        <f t="shared" si="49"/>
        <v>1781.9300539999999</v>
      </c>
      <c r="E219" s="11">
        <f t="shared" si="49"/>
        <v>1917.6999510000001</v>
      </c>
      <c r="F219" s="11">
        <f t="shared" si="49"/>
        <v>2032.5699460000001</v>
      </c>
      <c r="G219" s="11">
        <f t="shared" si="49"/>
        <v>1837.089966</v>
      </c>
      <c r="H219" s="11">
        <f t="shared" si="49"/>
        <v>1849.150024</v>
      </c>
      <c r="I219" s="11">
        <f t="shared" si="49"/>
        <v>1872.540039</v>
      </c>
      <c r="J219" s="11">
        <f t="shared" si="49"/>
        <v>1594.630005</v>
      </c>
      <c r="K219" s="11">
        <f t="shared" si="49"/>
        <v>1334.780029</v>
      </c>
      <c r="L219" s="11">
        <f t="shared" si="49"/>
        <v>1185.75</v>
      </c>
      <c r="M219" s="11">
        <f t="shared" si="49"/>
        <v>1211.650024</v>
      </c>
      <c r="N219" s="11">
        <f t="shared" si="49"/>
        <v>1180.25</v>
      </c>
      <c r="O219" s="11">
        <f t="shared" si="49"/>
        <v>1116.98999</v>
      </c>
      <c r="P219" s="11">
        <f t="shared" si="49"/>
        <v>1237.01001</v>
      </c>
      <c r="Q219" s="11">
        <f t="shared" si="49"/>
        <v>1394.329956</v>
      </c>
      <c r="R219" s="11">
        <f t="shared" si="49"/>
        <v>1435.5699460000001</v>
      </c>
      <c r="S219" s="11">
        <f t="shared" si="49"/>
        <v>1477.25</v>
      </c>
      <c r="T219" s="11">
        <f t="shared" si="48"/>
        <v>1603.3599850000001</v>
      </c>
      <c r="U219" s="12" cm="1">
        <f t="array" ref="U219">quota_mese*SUMPRODUCT(1/C219:T219)</f>
        <v>100.6423259730191</v>
      </c>
      <c r="V219" s="13">
        <f t="shared" si="47"/>
        <v>161365.878262465</v>
      </c>
      <c r="W219" s="14">
        <f t="shared" si="43"/>
        <v>7.5772521749766675E-2</v>
      </c>
      <c r="X219" s="13">
        <f t="shared" si="44"/>
        <v>137803.31696180746</v>
      </c>
      <c r="Y219" s="14">
        <f t="shared" si="45"/>
        <v>-8.1311220254616901E-2</v>
      </c>
      <c r="Z219" s="6" t="str">
        <f t="shared" si="46"/>
        <v>Il PAC conviene</v>
      </c>
    </row>
    <row r="220" spans="1:26" x14ac:dyDescent="0.25">
      <c r="A220" s="7">
        <v>39538</v>
      </c>
      <c r="B220" s="8">
        <v>1781.9300539999999</v>
      </c>
      <c r="C220" s="11">
        <f t="shared" si="42"/>
        <v>1781.9300539999999</v>
      </c>
      <c r="D220" s="11">
        <f t="shared" si="49"/>
        <v>1917.6999510000001</v>
      </c>
      <c r="E220" s="11">
        <f t="shared" si="49"/>
        <v>2032.5699460000001</v>
      </c>
      <c r="F220" s="11">
        <f t="shared" si="49"/>
        <v>1837.089966</v>
      </c>
      <c r="G220" s="11">
        <f t="shared" si="49"/>
        <v>1849.150024</v>
      </c>
      <c r="H220" s="11">
        <f t="shared" si="49"/>
        <v>1872.540039</v>
      </c>
      <c r="I220" s="11">
        <f t="shared" si="49"/>
        <v>1594.630005</v>
      </c>
      <c r="J220" s="11">
        <f t="shared" si="49"/>
        <v>1334.780029</v>
      </c>
      <c r="K220" s="11">
        <f t="shared" si="49"/>
        <v>1185.75</v>
      </c>
      <c r="L220" s="11">
        <f t="shared" si="49"/>
        <v>1211.650024</v>
      </c>
      <c r="M220" s="11">
        <f t="shared" si="49"/>
        <v>1180.25</v>
      </c>
      <c r="N220" s="11">
        <f t="shared" si="49"/>
        <v>1116.98999</v>
      </c>
      <c r="O220" s="11">
        <f t="shared" si="49"/>
        <v>1237.01001</v>
      </c>
      <c r="P220" s="11">
        <f t="shared" si="49"/>
        <v>1394.329956</v>
      </c>
      <c r="Q220" s="11">
        <f t="shared" si="49"/>
        <v>1435.5699460000001</v>
      </c>
      <c r="R220" s="11">
        <f t="shared" si="49"/>
        <v>1477.25</v>
      </c>
      <c r="S220" s="11">
        <f t="shared" si="49"/>
        <v>1603.3599850000001</v>
      </c>
      <c r="T220" s="11">
        <f t="shared" si="48"/>
        <v>1625.1899410000001</v>
      </c>
      <c r="U220" s="12" cm="1">
        <f t="array" ref="U220">quota_mese*SUMPRODUCT(1/C220:T220)</f>
        <v>100.99512141438866</v>
      </c>
      <c r="V220" s="13">
        <f t="shared" si="47"/>
        <v>164136.25541273816</v>
      </c>
      <c r="W220" s="14">
        <f t="shared" si="43"/>
        <v>9.424170275158783E-2</v>
      </c>
      <c r="X220" s="13">
        <f t="shared" si="44"/>
        <v>136805.86990649637</v>
      </c>
      <c r="Y220" s="14">
        <f t="shared" si="45"/>
        <v>-8.7960867290024169E-2</v>
      </c>
      <c r="Z220" s="6" t="str">
        <f t="shared" si="46"/>
        <v>Il PAC conviene</v>
      </c>
    </row>
    <row r="221" spans="1:26" x14ac:dyDescent="0.25">
      <c r="A221" s="7">
        <v>39568</v>
      </c>
      <c r="B221" s="8">
        <v>1917.6999510000001</v>
      </c>
      <c r="C221" s="11">
        <f t="shared" si="42"/>
        <v>1917.6999510000001</v>
      </c>
      <c r="D221" s="11">
        <f t="shared" si="49"/>
        <v>2032.5699460000001</v>
      </c>
      <c r="E221" s="11">
        <f t="shared" si="49"/>
        <v>1837.089966</v>
      </c>
      <c r="F221" s="11">
        <f t="shared" si="49"/>
        <v>1849.150024</v>
      </c>
      <c r="G221" s="11">
        <f t="shared" si="49"/>
        <v>1872.540039</v>
      </c>
      <c r="H221" s="11">
        <f t="shared" si="49"/>
        <v>1594.630005</v>
      </c>
      <c r="I221" s="11">
        <f t="shared" si="49"/>
        <v>1334.780029</v>
      </c>
      <c r="J221" s="11">
        <f t="shared" si="49"/>
        <v>1185.75</v>
      </c>
      <c r="K221" s="11">
        <f t="shared" si="49"/>
        <v>1211.650024</v>
      </c>
      <c r="L221" s="11">
        <f t="shared" si="49"/>
        <v>1180.25</v>
      </c>
      <c r="M221" s="11">
        <f t="shared" si="49"/>
        <v>1116.98999</v>
      </c>
      <c r="N221" s="11">
        <f t="shared" si="49"/>
        <v>1237.01001</v>
      </c>
      <c r="O221" s="11">
        <f t="shared" si="49"/>
        <v>1394.329956</v>
      </c>
      <c r="P221" s="11">
        <f t="shared" si="49"/>
        <v>1435.5699460000001</v>
      </c>
      <c r="Q221" s="11">
        <f t="shared" si="49"/>
        <v>1477.25</v>
      </c>
      <c r="R221" s="11">
        <f t="shared" si="49"/>
        <v>1603.3599850000001</v>
      </c>
      <c r="S221" s="11">
        <f t="shared" si="49"/>
        <v>1625.1899410000001</v>
      </c>
      <c r="T221" s="11">
        <f t="shared" si="48"/>
        <v>1718.98999</v>
      </c>
      <c r="U221" s="12" cm="1">
        <f t="array" ref="U221">quota_mese*SUMPRODUCT(1/C221:T221)</f>
        <v>101.16635223331014</v>
      </c>
      <c r="V221" s="13">
        <f t="shared" si="47"/>
        <v>173903.94681387427</v>
      </c>
      <c r="W221" s="14">
        <f t="shared" si="43"/>
        <v>0.15935964542582837</v>
      </c>
      <c r="X221" s="13">
        <f t="shared" si="44"/>
        <v>134457.16487897016</v>
      </c>
      <c r="Y221" s="14">
        <f t="shared" si="45"/>
        <v>-0.10361890080686564</v>
      </c>
      <c r="Z221" s="6" t="str">
        <f t="shared" si="46"/>
        <v>Il PAC conviene</v>
      </c>
    </row>
    <row r="222" spans="1:26" x14ac:dyDescent="0.25">
      <c r="A222" s="7">
        <v>39598</v>
      </c>
      <c r="B222" s="8">
        <v>2032.5699460000001</v>
      </c>
      <c r="C222" s="11">
        <f t="shared" si="42"/>
        <v>2032.5699460000001</v>
      </c>
      <c r="D222" s="11">
        <f t="shared" si="49"/>
        <v>1837.089966</v>
      </c>
      <c r="E222" s="11">
        <f t="shared" si="49"/>
        <v>1849.150024</v>
      </c>
      <c r="F222" s="11">
        <f t="shared" si="49"/>
        <v>1872.540039</v>
      </c>
      <c r="G222" s="11">
        <f t="shared" si="49"/>
        <v>1594.630005</v>
      </c>
      <c r="H222" s="11">
        <f t="shared" si="49"/>
        <v>1334.780029</v>
      </c>
      <c r="I222" s="11">
        <f t="shared" si="49"/>
        <v>1185.75</v>
      </c>
      <c r="J222" s="11">
        <f t="shared" si="49"/>
        <v>1211.650024</v>
      </c>
      <c r="K222" s="11">
        <f t="shared" si="49"/>
        <v>1180.25</v>
      </c>
      <c r="L222" s="11">
        <f t="shared" si="49"/>
        <v>1116.98999</v>
      </c>
      <c r="M222" s="11">
        <f t="shared" si="49"/>
        <v>1237.01001</v>
      </c>
      <c r="N222" s="11">
        <f t="shared" si="49"/>
        <v>1394.329956</v>
      </c>
      <c r="O222" s="11">
        <f t="shared" si="49"/>
        <v>1435.5699460000001</v>
      </c>
      <c r="P222" s="11">
        <f t="shared" si="49"/>
        <v>1477.25</v>
      </c>
      <c r="Q222" s="11">
        <f t="shared" si="49"/>
        <v>1603.3599850000001</v>
      </c>
      <c r="R222" s="11">
        <f t="shared" si="49"/>
        <v>1625.1899410000001</v>
      </c>
      <c r="S222" s="11">
        <f t="shared" si="49"/>
        <v>1718.98999</v>
      </c>
      <c r="T222" s="11">
        <f t="shared" si="48"/>
        <v>1667.130005</v>
      </c>
      <c r="U222" s="12" cm="1">
        <f t="array" ref="U222">quota_mese*SUMPRODUCT(1/C222:T222)</f>
        <v>101.81947918894457</v>
      </c>
      <c r="V222" s="13">
        <f t="shared" si="47"/>
        <v>169746.30884936254</v>
      </c>
      <c r="W222" s="14">
        <f t="shared" si="43"/>
        <v>0.13164205899575032</v>
      </c>
      <c r="X222" s="13">
        <f t="shared" si="44"/>
        <v>123031.19075539061</v>
      </c>
      <c r="Y222" s="14">
        <f t="shared" si="45"/>
        <v>-0.17979206163072925</v>
      </c>
      <c r="Z222" s="6" t="str">
        <f t="shared" si="46"/>
        <v>Il PAC conviene</v>
      </c>
    </row>
    <row r="223" spans="1:26" x14ac:dyDescent="0.25">
      <c r="A223" s="7">
        <v>39629</v>
      </c>
      <c r="B223" s="8">
        <v>1837.089966</v>
      </c>
      <c r="C223" s="11">
        <f t="shared" si="42"/>
        <v>1837.089966</v>
      </c>
      <c r="D223" s="11">
        <f t="shared" si="49"/>
        <v>1849.150024</v>
      </c>
      <c r="E223" s="11">
        <f t="shared" si="49"/>
        <v>1872.540039</v>
      </c>
      <c r="F223" s="11">
        <f t="shared" si="49"/>
        <v>1594.630005</v>
      </c>
      <c r="G223" s="11">
        <f t="shared" si="49"/>
        <v>1334.780029</v>
      </c>
      <c r="H223" s="11">
        <f t="shared" si="49"/>
        <v>1185.75</v>
      </c>
      <c r="I223" s="11">
        <f t="shared" si="49"/>
        <v>1211.650024</v>
      </c>
      <c r="J223" s="11">
        <f t="shared" si="49"/>
        <v>1180.25</v>
      </c>
      <c r="K223" s="11">
        <f t="shared" si="49"/>
        <v>1116.98999</v>
      </c>
      <c r="L223" s="11">
        <f t="shared" si="49"/>
        <v>1237.01001</v>
      </c>
      <c r="M223" s="11">
        <f t="shared" si="49"/>
        <v>1394.329956</v>
      </c>
      <c r="N223" s="11">
        <f t="shared" si="49"/>
        <v>1435.5699460000001</v>
      </c>
      <c r="O223" s="11">
        <f t="shared" si="49"/>
        <v>1477.25</v>
      </c>
      <c r="P223" s="11">
        <f t="shared" si="49"/>
        <v>1603.3599850000001</v>
      </c>
      <c r="Q223" s="11">
        <f t="shared" si="49"/>
        <v>1625.1899410000001</v>
      </c>
      <c r="R223" s="11">
        <f t="shared" si="49"/>
        <v>1718.98999</v>
      </c>
      <c r="S223" s="11">
        <f t="shared" si="49"/>
        <v>1667.130005</v>
      </c>
      <c r="T223" s="11">
        <f t="shared" si="48"/>
        <v>1767.4300539999999</v>
      </c>
      <c r="U223" s="12" cm="1">
        <f t="array" ref="U223">quota_mese*SUMPRODUCT(1/C223:T223)</f>
        <v>102.43452305797427</v>
      </c>
      <c r="V223" s="13">
        <f t="shared" si="47"/>
        <v>181045.8546198197</v>
      </c>
      <c r="W223" s="14">
        <f t="shared" si="43"/>
        <v>0.20697236413213127</v>
      </c>
      <c r="X223" s="13">
        <f t="shared" si="44"/>
        <v>144312.20735326796</v>
      </c>
      <c r="Y223" s="14">
        <f t="shared" si="45"/>
        <v>-3.7918617644880248E-2</v>
      </c>
      <c r="Z223" s="6" t="str">
        <f t="shared" si="46"/>
        <v>Il PAC conviene</v>
      </c>
    </row>
    <row r="224" spans="1:26" x14ac:dyDescent="0.25">
      <c r="A224" s="7">
        <v>39660</v>
      </c>
      <c r="B224" s="8">
        <v>1849.150024</v>
      </c>
      <c r="C224" s="11">
        <f t="shared" si="42"/>
        <v>1849.150024</v>
      </c>
      <c r="D224" s="11">
        <f t="shared" si="49"/>
        <v>1872.540039</v>
      </c>
      <c r="E224" s="11">
        <f t="shared" si="49"/>
        <v>1594.630005</v>
      </c>
      <c r="F224" s="11">
        <f t="shared" si="49"/>
        <v>1334.780029</v>
      </c>
      <c r="G224" s="11">
        <f t="shared" si="49"/>
        <v>1185.75</v>
      </c>
      <c r="H224" s="11">
        <f t="shared" si="49"/>
        <v>1211.650024</v>
      </c>
      <c r="I224" s="11">
        <f t="shared" si="49"/>
        <v>1180.25</v>
      </c>
      <c r="J224" s="11">
        <f t="shared" si="49"/>
        <v>1116.98999</v>
      </c>
      <c r="K224" s="11">
        <f t="shared" si="49"/>
        <v>1237.01001</v>
      </c>
      <c r="L224" s="11">
        <f t="shared" si="49"/>
        <v>1394.329956</v>
      </c>
      <c r="M224" s="11">
        <f t="shared" si="49"/>
        <v>1435.5699460000001</v>
      </c>
      <c r="N224" s="11">
        <f t="shared" si="49"/>
        <v>1477.25</v>
      </c>
      <c r="O224" s="11">
        <f t="shared" si="49"/>
        <v>1603.3599850000001</v>
      </c>
      <c r="P224" s="11">
        <f t="shared" si="49"/>
        <v>1625.1899410000001</v>
      </c>
      <c r="Q224" s="11">
        <f t="shared" si="49"/>
        <v>1718.98999</v>
      </c>
      <c r="R224" s="11">
        <f t="shared" si="49"/>
        <v>1667.130005</v>
      </c>
      <c r="S224" s="11">
        <f t="shared" ref="S224:T239" si="50">R225</f>
        <v>1767.4300539999999</v>
      </c>
      <c r="T224" s="11">
        <f t="shared" si="50"/>
        <v>1860.3100589999999</v>
      </c>
      <c r="U224" s="12" cm="1">
        <f t="array" ref="U224">quota_mese*SUMPRODUCT(1/C224:T224)</f>
        <v>102.37790343810393</v>
      </c>
      <c r="V224" s="13">
        <f t="shared" si="47"/>
        <v>190454.6435852354</v>
      </c>
      <c r="W224" s="14">
        <f t="shared" si="43"/>
        <v>0.26969762390156937</v>
      </c>
      <c r="X224" s="13">
        <f t="shared" si="44"/>
        <v>150905.28363208674</v>
      </c>
      <c r="Y224" s="14">
        <f t="shared" si="45"/>
        <v>6.0352242139116719E-3</v>
      </c>
      <c r="Z224" s="6" t="str">
        <f t="shared" si="46"/>
        <v>Il PAC conviene</v>
      </c>
    </row>
    <row r="225" spans="1:26" x14ac:dyDescent="0.25">
      <c r="A225" s="7">
        <v>39689</v>
      </c>
      <c r="B225" s="8">
        <v>1872.540039</v>
      </c>
      <c r="C225" s="11">
        <f t="shared" si="42"/>
        <v>1872.540039</v>
      </c>
      <c r="D225" s="11">
        <f t="shared" ref="D225:S240" si="51">C226</f>
        <v>1594.630005</v>
      </c>
      <c r="E225" s="11">
        <f t="shared" si="51"/>
        <v>1334.780029</v>
      </c>
      <c r="F225" s="11">
        <f t="shared" si="51"/>
        <v>1185.75</v>
      </c>
      <c r="G225" s="11">
        <f t="shared" si="51"/>
        <v>1211.650024</v>
      </c>
      <c r="H225" s="11">
        <f t="shared" si="51"/>
        <v>1180.25</v>
      </c>
      <c r="I225" s="11">
        <f t="shared" si="51"/>
        <v>1116.98999</v>
      </c>
      <c r="J225" s="11">
        <f t="shared" si="51"/>
        <v>1237.01001</v>
      </c>
      <c r="K225" s="11">
        <f t="shared" si="51"/>
        <v>1394.329956</v>
      </c>
      <c r="L225" s="11">
        <f t="shared" si="51"/>
        <v>1435.5699460000001</v>
      </c>
      <c r="M225" s="11">
        <f t="shared" si="51"/>
        <v>1477.25</v>
      </c>
      <c r="N225" s="11">
        <f t="shared" si="51"/>
        <v>1603.3599850000001</v>
      </c>
      <c r="O225" s="11">
        <f t="shared" si="51"/>
        <v>1625.1899410000001</v>
      </c>
      <c r="P225" s="11">
        <f t="shared" si="51"/>
        <v>1718.98999</v>
      </c>
      <c r="Q225" s="11">
        <f t="shared" si="51"/>
        <v>1667.130005</v>
      </c>
      <c r="R225" s="11">
        <f t="shared" si="51"/>
        <v>1767.4300539999999</v>
      </c>
      <c r="S225" s="11">
        <f t="shared" si="51"/>
        <v>1860.3100589999999</v>
      </c>
      <c r="T225" s="11">
        <f t="shared" si="50"/>
        <v>1741.040039</v>
      </c>
      <c r="U225" s="12" cm="1">
        <f t="array" ref="U225">quota_mese*SUMPRODUCT(1/C225:T225)</f>
        <v>102.65773948349931</v>
      </c>
      <c r="V225" s="13">
        <f t="shared" si="47"/>
        <v>178731.23475400347</v>
      </c>
      <c r="W225" s="14">
        <f t="shared" si="43"/>
        <v>0.19154156502668984</v>
      </c>
      <c r="X225" s="13">
        <f t="shared" si="44"/>
        <v>139466.1798470628</v>
      </c>
      <c r="Y225" s="14">
        <f t="shared" si="45"/>
        <v>-7.0225467686248044E-2</v>
      </c>
      <c r="Z225" s="6" t="str">
        <f t="shared" si="46"/>
        <v>Il PAC conviene</v>
      </c>
    </row>
    <row r="226" spans="1:26" x14ac:dyDescent="0.25">
      <c r="A226" s="7">
        <v>39721</v>
      </c>
      <c r="B226" s="8">
        <v>1594.630005</v>
      </c>
      <c r="C226" s="11">
        <f t="shared" si="42"/>
        <v>1594.630005</v>
      </c>
      <c r="D226" s="11">
        <f t="shared" si="51"/>
        <v>1334.780029</v>
      </c>
      <c r="E226" s="11">
        <f t="shared" si="51"/>
        <v>1185.75</v>
      </c>
      <c r="F226" s="11">
        <f t="shared" si="51"/>
        <v>1211.650024</v>
      </c>
      <c r="G226" s="11">
        <f t="shared" si="51"/>
        <v>1180.25</v>
      </c>
      <c r="H226" s="11">
        <f t="shared" si="51"/>
        <v>1116.98999</v>
      </c>
      <c r="I226" s="11">
        <f t="shared" si="51"/>
        <v>1237.01001</v>
      </c>
      <c r="J226" s="11">
        <f t="shared" si="51"/>
        <v>1394.329956</v>
      </c>
      <c r="K226" s="11">
        <f t="shared" si="51"/>
        <v>1435.5699460000001</v>
      </c>
      <c r="L226" s="11">
        <f t="shared" si="51"/>
        <v>1477.25</v>
      </c>
      <c r="M226" s="11">
        <f t="shared" si="51"/>
        <v>1603.3599850000001</v>
      </c>
      <c r="N226" s="11">
        <f t="shared" si="51"/>
        <v>1625.1899410000001</v>
      </c>
      <c r="O226" s="11">
        <f t="shared" si="51"/>
        <v>1718.98999</v>
      </c>
      <c r="P226" s="11">
        <f t="shared" si="51"/>
        <v>1667.130005</v>
      </c>
      <c r="Q226" s="11">
        <f t="shared" si="51"/>
        <v>1767.4300539999999</v>
      </c>
      <c r="R226" s="11">
        <f t="shared" si="51"/>
        <v>1860.3100589999999</v>
      </c>
      <c r="S226" s="11">
        <f t="shared" si="51"/>
        <v>1741.040039</v>
      </c>
      <c r="T226" s="11">
        <f t="shared" si="50"/>
        <v>1818.6800539999999</v>
      </c>
      <c r="U226" s="12" cm="1">
        <f t="array" ref="U226">quota_mese*SUMPRODUCT(1/C226:T226)</f>
        <v>102.78953406811658</v>
      </c>
      <c r="V226" s="13">
        <f t="shared" si="47"/>
        <v>186941.27536963709</v>
      </c>
      <c r="W226" s="14">
        <f t="shared" si="43"/>
        <v>0.24627516913091396</v>
      </c>
      <c r="X226" s="13">
        <f t="shared" si="44"/>
        <v>171075.42642783772</v>
      </c>
      <c r="Y226" s="14">
        <f t="shared" si="45"/>
        <v>0.14050284285225145</v>
      </c>
      <c r="Z226" s="6" t="str">
        <f t="shared" si="46"/>
        <v>Il PAC conviene</v>
      </c>
    </row>
    <row r="227" spans="1:26" x14ac:dyDescent="0.25">
      <c r="A227" s="7">
        <v>39752</v>
      </c>
      <c r="B227" s="8">
        <v>1334.780029</v>
      </c>
      <c r="C227" s="11">
        <f t="shared" si="42"/>
        <v>1334.780029</v>
      </c>
      <c r="D227" s="11">
        <f t="shared" si="51"/>
        <v>1185.75</v>
      </c>
      <c r="E227" s="11">
        <f t="shared" si="51"/>
        <v>1211.650024</v>
      </c>
      <c r="F227" s="11">
        <f t="shared" si="51"/>
        <v>1180.25</v>
      </c>
      <c r="G227" s="11">
        <f t="shared" si="51"/>
        <v>1116.98999</v>
      </c>
      <c r="H227" s="11">
        <f t="shared" si="51"/>
        <v>1237.01001</v>
      </c>
      <c r="I227" s="11">
        <f t="shared" si="51"/>
        <v>1394.329956</v>
      </c>
      <c r="J227" s="11">
        <f t="shared" si="51"/>
        <v>1435.5699460000001</v>
      </c>
      <c r="K227" s="11">
        <f t="shared" si="51"/>
        <v>1477.25</v>
      </c>
      <c r="L227" s="11">
        <f t="shared" si="51"/>
        <v>1603.3599850000001</v>
      </c>
      <c r="M227" s="11">
        <f t="shared" si="51"/>
        <v>1625.1899410000001</v>
      </c>
      <c r="N227" s="11">
        <f t="shared" si="51"/>
        <v>1718.98999</v>
      </c>
      <c r="O227" s="11">
        <f t="shared" si="51"/>
        <v>1667.130005</v>
      </c>
      <c r="P227" s="11">
        <f t="shared" si="51"/>
        <v>1767.4300539999999</v>
      </c>
      <c r="Q227" s="11">
        <f t="shared" si="51"/>
        <v>1860.3100589999999</v>
      </c>
      <c r="R227" s="11">
        <f t="shared" si="51"/>
        <v>1741.040039</v>
      </c>
      <c r="S227" s="11">
        <f t="shared" si="51"/>
        <v>1818.6800539999999</v>
      </c>
      <c r="T227" s="11">
        <f t="shared" si="50"/>
        <v>1958.339966</v>
      </c>
      <c r="U227" s="12" cm="1">
        <f t="array" ref="U227">quota_mese*SUMPRODUCT(1/C227:T227)</f>
        <v>101.81896615269724</v>
      </c>
      <c r="V227" s="13">
        <f t="shared" si="47"/>
        <v>199396.15071362827</v>
      </c>
      <c r="W227" s="14">
        <f t="shared" si="43"/>
        <v>0.32930767142418849</v>
      </c>
      <c r="X227" s="13">
        <f t="shared" si="44"/>
        <v>220074.46059863098</v>
      </c>
      <c r="Y227" s="14">
        <f t="shared" si="45"/>
        <v>0.46716307065753981</v>
      </c>
      <c r="Z227" s="6" t="str">
        <f t="shared" si="46"/>
        <v>Il PAC NON conviene</v>
      </c>
    </row>
    <row r="228" spans="1:26" x14ac:dyDescent="0.25">
      <c r="A228" s="7">
        <v>39780</v>
      </c>
      <c r="B228" s="8">
        <v>1185.75</v>
      </c>
      <c r="C228" s="11">
        <f t="shared" si="42"/>
        <v>1185.75</v>
      </c>
      <c r="D228" s="11">
        <f t="shared" si="51"/>
        <v>1211.650024</v>
      </c>
      <c r="E228" s="11">
        <f t="shared" si="51"/>
        <v>1180.25</v>
      </c>
      <c r="F228" s="11">
        <f t="shared" si="51"/>
        <v>1116.98999</v>
      </c>
      <c r="G228" s="11">
        <f t="shared" si="51"/>
        <v>1237.01001</v>
      </c>
      <c r="H228" s="11">
        <f t="shared" si="51"/>
        <v>1394.329956</v>
      </c>
      <c r="I228" s="11">
        <f t="shared" si="51"/>
        <v>1435.5699460000001</v>
      </c>
      <c r="J228" s="11">
        <f t="shared" si="51"/>
        <v>1477.25</v>
      </c>
      <c r="K228" s="11">
        <f t="shared" si="51"/>
        <v>1603.3599850000001</v>
      </c>
      <c r="L228" s="11">
        <f t="shared" si="51"/>
        <v>1625.1899410000001</v>
      </c>
      <c r="M228" s="11">
        <f t="shared" si="51"/>
        <v>1718.98999</v>
      </c>
      <c r="N228" s="11">
        <f t="shared" si="51"/>
        <v>1667.130005</v>
      </c>
      <c r="O228" s="11">
        <f t="shared" si="51"/>
        <v>1767.4300539999999</v>
      </c>
      <c r="P228" s="11">
        <f t="shared" si="51"/>
        <v>1860.3100589999999</v>
      </c>
      <c r="Q228" s="11">
        <f t="shared" si="51"/>
        <v>1741.040039</v>
      </c>
      <c r="R228" s="11">
        <f t="shared" si="51"/>
        <v>1818.6800539999999</v>
      </c>
      <c r="S228" s="11">
        <f t="shared" si="51"/>
        <v>1958.339966</v>
      </c>
      <c r="T228" s="11">
        <f t="shared" si="50"/>
        <v>2000.630005</v>
      </c>
      <c r="U228" s="12" cm="1">
        <f t="array" ref="U228">quota_mese*SUMPRODUCT(1/C228:T228)</f>
        <v>99.74109475822226</v>
      </c>
      <c r="V228" s="13">
        <f t="shared" si="47"/>
        <v>199545.02690484768</v>
      </c>
      <c r="W228" s="14">
        <f t="shared" si="43"/>
        <v>0.33030017936565126</v>
      </c>
      <c r="X228" s="13">
        <f t="shared" si="44"/>
        <v>253084.12460468058</v>
      </c>
      <c r="Y228" s="14">
        <f t="shared" si="45"/>
        <v>0.68722749736453714</v>
      </c>
      <c r="Z228" s="6" t="str">
        <f t="shared" si="46"/>
        <v>Il PAC NON conviene</v>
      </c>
    </row>
    <row r="229" spans="1:26" x14ac:dyDescent="0.25">
      <c r="A229" s="7">
        <v>39813</v>
      </c>
      <c r="B229" s="8">
        <v>1211.650024</v>
      </c>
      <c r="C229" s="11">
        <f t="shared" si="42"/>
        <v>1211.650024</v>
      </c>
      <c r="D229" s="11">
        <f t="shared" si="51"/>
        <v>1180.25</v>
      </c>
      <c r="E229" s="11">
        <f t="shared" si="51"/>
        <v>1116.98999</v>
      </c>
      <c r="F229" s="11">
        <f t="shared" si="51"/>
        <v>1237.01001</v>
      </c>
      <c r="G229" s="11">
        <f t="shared" si="51"/>
        <v>1394.329956</v>
      </c>
      <c r="H229" s="11">
        <f t="shared" si="51"/>
        <v>1435.5699460000001</v>
      </c>
      <c r="I229" s="11">
        <f t="shared" si="51"/>
        <v>1477.25</v>
      </c>
      <c r="J229" s="11">
        <f t="shared" si="51"/>
        <v>1603.3599850000001</v>
      </c>
      <c r="K229" s="11">
        <f t="shared" si="51"/>
        <v>1625.1899410000001</v>
      </c>
      <c r="L229" s="11">
        <f t="shared" si="51"/>
        <v>1718.98999</v>
      </c>
      <c r="M229" s="11">
        <f t="shared" si="51"/>
        <v>1667.130005</v>
      </c>
      <c r="N229" s="11">
        <f t="shared" si="51"/>
        <v>1767.4300539999999</v>
      </c>
      <c r="O229" s="11">
        <f t="shared" si="51"/>
        <v>1860.3100589999999</v>
      </c>
      <c r="P229" s="11">
        <f t="shared" si="51"/>
        <v>1741.040039</v>
      </c>
      <c r="Q229" s="11">
        <f t="shared" si="51"/>
        <v>1818.6800539999999</v>
      </c>
      <c r="R229" s="11">
        <f t="shared" si="51"/>
        <v>1958.339966</v>
      </c>
      <c r="S229" s="11">
        <f t="shared" si="51"/>
        <v>2000.630005</v>
      </c>
      <c r="T229" s="11">
        <f t="shared" si="50"/>
        <v>1852.3900149999999</v>
      </c>
      <c r="U229" s="12" cm="1">
        <f t="array" ref="U229">quota_mese*SUMPRODUCT(1/C229:T229)</f>
        <v>97.211886635659454</v>
      </c>
      <c r="V229" s="13">
        <f t="shared" si="47"/>
        <v>180074.3281432075</v>
      </c>
      <c r="W229" s="14">
        <f t="shared" si="43"/>
        <v>0.20049552095471679</v>
      </c>
      <c r="X229" s="13">
        <f t="shared" si="44"/>
        <v>229322.40890212698</v>
      </c>
      <c r="Y229" s="14">
        <f t="shared" si="45"/>
        <v>0.52881605934751308</v>
      </c>
      <c r="Z229" s="6" t="str">
        <f t="shared" si="46"/>
        <v>Il PAC NON conviene</v>
      </c>
    </row>
    <row r="230" spans="1:26" x14ac:dyDescent="0.25">
      <c r="A230" s="7">
        <v>39843</v>
      </c>
      <c r="B230" s="8">
        <v>1180.25</v>
      </c>
      <c r="C230" s="11">
        <f t="shared" si="42"/>
        <v>1180.25</v>
      </c>
      <c r="D230" s="11">
        <f t="shared" si="51"/>
        <v>1116.98999</v>
      </c>
      <c r="E230" s="11">
        <f t="shared" si="51"/>
        <v>1237.01001</v>
      </c>
      <c r="F230" s="11">
        <f t="shared" si="51"/>
        <v>1394.329956</v>
      </c>
      <c r="G230" s="11">
        <f t="shared" si="51"/>
        <v>1435.5699460000001</v>
      </c>
      <c r="H230" s="11">
        <f t="shared" si="51"/>
        <v>1477.25</v>
      </c>
      <c r="I230" s="11">
        <f t="shared" si="51"/>
        <v>1603.3599850000001</v>
      </c>
      <c r="J230" s="11">
        <f t="shared" si="51"/>
        <v>1625.1899410000001</v>
      </c>
      <c r="K230" s="11">
        <f t="shared" si="51"/>
        <v>1718.98999</v>
      </c>
      <c r="L230" s="11">
        <f t="shared" si="51"/>
        <v>1667.130005</v>
      </c>
      <c r="M230" s="11">
        <f t="shared" si="51"/>
        <v>1767.4300539999999</v>
      </c>
      <c r="N230" s="11">
        <f t="shared" si="51"/>
        <v>1860.3100589999999</v>
      </c>
      <c r="O230" s="11">
        <f t="shared" si="51"/>
        <v>1741.040039</v>
      </c>
      <c r="P230" s="11">
        <f t="shared" si="51"/>
        <v>1818.6800539999999</v>
      </c>
      <c r="Q230" s="11">
        <f t="shared" si="51"/>
        <v>1958.339966</v>
      </c>
      <c r="R230" s="11">
        <f t="shared" si="51"/>
        <v>2000.630005</v>
      </c>
      <c r="S230" s="11">
        <f t="shared" si="51"/>
        <v>1852.3900149999999</v>
      </c>
      <c r="T230" s="11">
        <f t="shared" si="50"/>
        <v>1739.1400149999999</v>
      </c>
      <c r="U230" s="12" cm="1">
        <f t="array" ref="U230">quota_mese*SUMPRODUCT(1/C230:T230)</f>
        <v>95.125853347558461</v>
      </c>
      <c r="V230" s="13">
        <f t="shared" si="47"/>
        <v>165437.17801776063</v>
      </c>
      <c r="W230" s="14">
        <f t="shared" si="43"/>
        <v>0.10291452011840407</v>
      </c>
      <c r="X230" s="13">
        <f t="shared" si="44"/>
        <v>221030.29209913153</v>
      </c>
      <c r="Y230" s="14">
        <f t="shared" si="45"/>
        <v>0.4735352806608768</v>
      </c>
      <c r="Z230" s="6" t="str">
        <f t="shared" si="46"/>
        <v>Il PAC NON conviene</v>
      </c>
    </row>
    <row r="231" spans="1:26" x14ac:dyDescent="0.25">
      <c r="A231" s="7">
        <v>39871</v>
      </c>
      <c r="B231" s="8">
        <v>1116.98999</v>
      </c>
      <c r="C231" s="11">
        <f t="shared" si="42"/>
        <v>1116.98999</v>
      </c>
      <c r="D231" s="11">
        <f t="shared" si="51"/>
        <v>1237.01001</v>
      </c>
      <c r="E231" s="11">
        <f t="shared" si="51"/>
        <v>1394.329956</v>
      </c>
      <c r="F231" s="11">
        <f t="shared" si="51"/>
        <v>1435.5699460000001</v>
      </c>
      <c r="G231" s="11">
        <f t="shared" si="51"/>
        <v>1477.25</v>
      </c>
      <c r="H231" s="11">
        <f t="shared" si="51"/>
        <v>1603.3599850000001</v>
      </c>
      <c r="I231" s="11">
        <f t="shared" si="51"/>
        <v>1625.1899410000001</v>
      </c>
      <c r="J231" s="11">
        <f t="shared" si="51"/>
        <v>1718.98999</v>
      </c>
      <c r="K231" s="11">
        <f t="shared" si="51"/>
        <v>1667.130005</v>
      </c>
      <c r="L231" s="11">
        <f t="shared" si="51"/>
        <v>1767.4300539999999</v>
      </c>
      <c r="M231" s="11">
        <f t="shared" si="51"/>
        <v>1860.3100589999999</v>
      </c>
      <c r="N231" s="11">
        <f t="shared" si="51"/>
        <v>1741.040039</v>
      </c>
      <c r="O231" s="11">
        <f t="shared" si="51"/>
        <v>1818.6800539999999</v>
      </c>
      <c r="P231" s="11">
        <f t="shared" si="51"/>
        <v>1958.339966</v>
      </c>
      <c r="Q231" s="11">
        <f t="shared" si="51"/>
        <v>2000.630005</v>
      </c>
      <c r="R231" s="11">
        <f t="shared" si="51"/>
        <v>1852.3900149999999</v>
      </c>
      <c r="S231" s="11">
        <f t="shared" si="51"/>
        <v>1739.1400149999999</v>
      </c>
      <c r="T231" s="11">
        <f t="shared" si="50"/>
        <v>1864</v>
      </c>
      <c r="U231" s="12" cm="1">
        <f t="array" ref="U231">quota_mese*SUMPRODUCT(1/C231:T231)</f>
        <v>92.535874744664326</v>
      </c>
      <c r="V231" s="13">
        <f t="shared" si="47"/>
        <v>172486.87052405431</v>
      </c>
      <c r="W231" s="14">
        <f t="shared" si="43"/>
        <v>0.14991247016036202</v>
      </c>
      <c r="X231" s="13">
        <f t="shared" si="44"/>
        <v>250315.58250580204</v>
      </c>
      <c r="Y231" s="14">
        <f t="shared" si="45"/>
        <v>0.66877055003868024</v>
      </c>
      <c r="Z231" s="6" t="str">
        <f t="shared" si="46"/>
        <v>Il PAC NON conviene</v>
      </c>
    </row>
    <row r="232" spans="1:26" x14ac:dyDescent="0.25">
      <c r="A232" s="7">
        <v>39903</v>
      </c>
      <c r="B232" s="8">
        <v>1237.01001</v>
      </c>
      <c r="C232" s="11">
        <f t="shared" si="42"/>
        <v>1237.01001</v>
      </c>
      <c r="D232" s="11">
        <f t="shared" si="51"/>
        <v>1394.329956</v>
      </c>
      <c r="E232" s="11">
        <f t="shared" si="51"/>
        <v>1435.5699460000001</v>
      </c>
      <c r="F232" s="11">
        <f t="shared" si="51"/>
        <v>1477.25</v>
      </c>
      <c r="G232" s="11">
        <f t="shared" si="51"/>
        <v>1603.3599850000001</v>
      </c>
      <c r="H232" s="11">
        <f t="shared" si="51"/>
        <v>1625.1899410000001</v>
      </c>
      <c r="I232" s="11">
        <f t="shared" si="51"/>
        <v>1718.98999</v>
      </c>
      <c r="J232" s="11">
        <f t="shared" si="51"/>
        <v>1667.130005</v>
      </c>
      <c r="K232" s="11">
        <f t="shared" si="51"/>
        <v>1767.4300539999999</v>
      </c>
      <c r="L232" s="11">
        <f t="shared" si="51"/>
        <v>1860.3100589999999</v>
      </c>
      <c r="M232" s="11">
        <f t="shared" si="51"/>
        <v>1741.040039</v>
      </c>
      <c r="N232" s="11">
        <f t="shared" si="51"/>
        <v>1818.6800539999999</v>
      </c>
      <c r="O232" s="11">
        <f t="shared" si="51"/>
        <v>1958.339966</v>
      </c>
      <c r="P232" s="11">
        <f t="shared" si="51"/>
        <v>2000.630005</v>
      </c>
      <c r="Q232" s="11">
        <f t="shared" si="51"/>
        <v>1852.3900149999999</v>
      </c>
      <c r="R232" s="11">
        <f t="shared" si="51"/>
        <v>1739.1400149999999</v>
      </c>
      <c r="S232" s="11">
        <f t="shared" si="51"/>
        <v>1864</v>
      </c>
      <c r="T232" s="11">
        <f t="shared" si="50"/>
        <v>1767.4300539999999</v>
      </c>
      <c r="U232" s="12" cm="1">
        <f t="array" ref="U232">quota_mese*SUMPRODUCT(1/C232:T232)</f>
        <v>89.790292099219684</v>
      </c>
      <c r="V232" s="13">
        <f t="shared" si="47"/>
        <v>158698.06081359962</v>
      </c>
      <c r="W232" s="14">
        <f t="shared" si="43"/>
        <v>5.7987072090664116E-2</v>
      </c>
      <c r="X232" s="13">
        <f t="shared" si="44"/>
        <v>214318.80579527403</v>
      </c>
      <c r="Y232" s="14">
        <f t="shared" si="45"/>
        <v>0.42879203863516024</v>
      </c>
      <c r="Z232" s="6" t="str">
        <f t="shared" si="46"/>
        <v>Il PAC NON conviene</v>
      </c>
    </row>
    <row r="233" spans="1:26" x14ac:dyDescent="0.25">
      <c r="A233" s="7">
        <v>39933</v>
      </c>
      <c r="B233" s="8">
        <v>1394.329956</v>
      </c>
      <c r="C233" s="11">
        <f t="shared" si="42"/>
        <v>1394.329956</v>
      </c>
      <c r="D233" s="11">
        <f t="shared" si="51"/>
        <v>1435.5699460000001</v>
      </c>
      <c r="E233" s="11">
        <f t="shared" si="51"/>
        <v>1477.25</v>
      </c>
      <c r="F233" s="11">
        <f t="shared" si="51"/>
        <v>1603.3599850000001</v>
      </c>
      <c r="G233" s="11">
        <f t="shared" si="51"/>
        <v>1625.1899410000001</v>
      </c>
      <c r="H233" s="11">
        <f t="shared" si="51"/>
        <v>1718.98999</v>
      </c>
      <c r="I233" s="11">
        <f t="shared" si="51"/>
        <v>1667.130005</v>
      </c>
      <c r="J233" s="11">
        <f t="shared" si="51"/>
        <v>1767.4300539999999</v>
      </c>
      <c r="K233" s="11">
        <f t="shared" si="51"/>
        <v>1860.3100589999999</v>
      </c>
      <c r="L233" s="11">
        <f t="shared" si="51"/>
        <v>1741.040039</v>
      </c>
      <c r="M233" s="11">
        <f t="shared" si="51"/>
        <v>1818.6800539999999</v>
      </c>
      <c r="N233" s="11">
        <f t="shared" si="51"/>
        <v>1958.339966</v>
      </c>
      <c r="O233" s="11">
        <f t="shared" si="51"/>
        <v>2000.630005</v>
      </c>
      <c r="P233" s="11">
        <f t="shared" si="51"/>
        <v>1852.3900149999999</v>
      </c>
      <c r="Q233" s="11">
        <f t="shared" si="51"/>
        <v>1739.1400149999999</v>
      </c>
      <c r="R233" s="11">
        <f t="shared" si="51"/>
        <v>1864</v>
      </c>
      <c r="S233" s="11">
        <f t="shared" si="51"/>
        <v>1767.4300539999999</v>
      </c>
      <c r="T233" s="11">
        <f t="shared" si="50"/>
        <v>1998.040039</v>
      </c>
      <c r="U233" s="12" cm="1">
        <f t="array" ref="U233">quota_mese*SUMPRODUCT(1/C233:T233)</f>
        <v>87.224371893066603</v>
      </c>
      <c r="V233" s="13">
        <f t="shared" si="47"/>
        <v>174277.78741897331</v>
      </c>
      <c r="W233" s="14">
        <f t="shared" si="43"/>
        <v>0.16185191612648864</v>
      </c>
      <c r="X233" s="13">
        <f t="shared" si="44"/>
        <v>214946.25756286914</v>
      </c>
      <c r="Y233" s="14">
        <f t="shared" si="45"/>
        <v>0.43297505041912765</v>
      </c>
      <c r="Z233" s="6" t="str">
        <f t="shared" si="46"/>
        <v>Il PAC NON conviene</v>
      </c>
    </row>
    <row r="234" spans="1:26" x14ac:dyDescent="0.25">
      <c r="A234" s="7">
        <v>39962</v>
      </c>
      <c r="B234" s="8">
        <v>1435.5699460000001</v>
      </c>
      <c r="C234" s="11">
        <f t="shared" si="42"/>
        <v>1435.5699460000001</v>
      </c>
      <c r="D234" s="11">
        <f t="shared" si="51"/>
        <v>1477.25</v>
      </c>
      <c r="E234" s="11">
        <f t="shared" si="51"/>
        <v>1603.3599850000001</v>
      </c>
      <c r="F234" s="11">
        <f t="shared" si="51"/>
        <v>1625.1899410000001</v>
      </c>
      <c r="G234" s="11">
        <f t="shared" si="51"/>
        <v>1718.98999</v>
      </c>
      <c r="H234" s="11">
        <f t="shared" si="51"/>
        <v>1667.130005</v>
      </c>
      <c r="I234" s="11">
        <f t="shared" si="51"/>
        <v>1767.4300539999999</v>
      </c>
      <c r="J234" s="11">
        <f t="shared" si="51"/>
        <v>1860.3100589999999</v>
      </c>
      <c r="K234" s="11">
        <f t="shared" si="51"/>
        <v>1741.040039</v>
      </c>
      <c r="L234" s="11">
        <f t="shared" si="51"/>
        <v>1818.6800539999999</v>
      </c>
      <c r="M234" s="11">
        <f t="shared" si="51"/>
        <v>1958.339966</v>
      </c>
      <c r="N234" s="11">
        <f t="shared" si="51"/>
        <v>2000.630005</v>
      </c>
      <c r="O234" s="11">
        <f t="shared" si="51"/>
        <v>1852.3900149999999</v>
      </c>
      <c r="P234" s="11">
        <f t="shared" si="51"/>
        <v>1739.1400149999999</v>
      </c>
      <c r="Q234" s="11">
        <f t="shared" si="51"/>
        <v>1864</v>
      </c>
      <c r="R234" s="11">
        <f t="shared" si="51"/>
        <v>1767.4300539999999</v>
      </c>
      <c r="S234" s="11">
        <f t="shared" si="51"/>
        <v>1998.040039</v>
      </c>
      <c r="T234" s="11">
        <f t="shared" si="50"/>
        <v>2124.4499510000001</v>
      </c>
      <c r="U234" s="12" cm="1">
        <f t="array" ref="U234">quota_mese*SUMPRODUCT(1/C234:T234)</f>
        <v>85.170369553205134</v>
      </c>
      <c r="V234" s="13">
        <f t="shared" si="47"/>
        <v>180940.18742395853</v>
      </c>
      <c r="W234" s="14">
        <f t="shared" si="43"/>
        <v>0.20626791615972362</v>
      </c>
      <c r="X234" s="13">
        <f t="shared" si="44"/>
        <v>221979.774331386</v>
      </c>
      <c r="Y234" s="14">
        <f t="shared" si="45"/>
        <v>0.47986516220924003</v>
      </c>
      <c r="Z234" s="6" t="str">
        <f t="shared" si="46"/>
        <v>Il PAC NON conviene</v>
      </c>
    </row>
    <row r="235" spans="1:26" x14ac:dyDescent="0.25">
      <c r="A235" s="7">
        <v>39994</v>
      </c>
      <c r="B235" s="8">
        <v>1477.25</v>
      </c>
      <c r="C235" s="11">
        <f t="shared" si="42"/>
        <v>1477.25</v>
      </c>
      <c r="D235" s="11">
        <f t="shared" si="51"/>
        <v>1603.3599850000001</v>
      </c>
      <c r="E235" s="11">
        <f t="shared" si="51"/>
        <v>1625.1899410000001</v>
      </c>
      <c r="F235" s="11">
        <f t="shared" si="51"/>
        <v>1718.98999</v>
      </c>
      <c r="G235" s="11">
        <f t="shared" si="51"/>
        <v>1667.130005</v>
      </c>
      <c r="H235" s="11">
        <f t="shared" si="51"/>
        <v>1767.4300539999999</v>
      </c>
      <c r="I235" s="11">
        <f t="shared" si="51"/>
        <v>1860.3100589999999</v>
      </c>
      <c r="J235" s="11">
        <f t="shared" si="51"/>
        <v>1741.040039</v>
      </c>
      <c r="K235" s="11">
        <f t="shared" si="51"/>
        <v>1818.6800539999999</v>
      </c>
      <c r="L235" s="11">
        <f t="shared" si="51"/>
        <v>1958.339966</v>
      </c>
      <c r="M235" s="11">
        <f t="shared" si="51"/>
        <v>2000.630005</v>
      </c>
      <c r="N235" s="11">
        <f t="shared" si="51"/>
        <v>1852.3900149999999</v>
      </c>
      <c r="O235" s="11">
        <f t="shared" si="51"/>
        <v>1739.1400149999999</v>
      </c>
      <c r="P235" s="11">
        <f t="shared" si="51"/>
        <v>1864</v>
      </c>
      <c r="Q235" s="11">
        <f t="shared" si="51"/>
        <v>1767.4300539999999</v>
      </c>
      <c r="R235" s="11">
        <f t="shared" si="51"/>
        <v>1998.040039</v>
      </c>
      <c r="S235" s="11">
        <f t="shared" si="51"/>
        <v>2124.4499510000001</v>
      </c>
      <c r="T235" s="11">
        <f t="shared" si="50"/>
        <v>2117.330078</v>
      </c>
      <c r="U235" s="12" cm="1">
        <f t="array" ref="U235">quota_mese*SUMPRODUCT(1/C235:T235)</f>
        <v>83.301248495959854</v>
      </c>
      <c r="V235" s="13">
        <f t="shared" si="47"/>
        <v>176376.23897544807</v>
      </c>
      <c r="W235" s="14">
        <f t="shared" si="43"/>
        <v>0.17584159316965375</v>
      </c>
      <c r="X235" s="13">
        <f t="shared" si="44"/>
        <v>214993.74628532745</v>
      </c>
      <c r="Y235" s="14">
        <f t="shared" si="45"/>
        <v>0.43329164190218306</v>
      </c>
      <c r="Z235" s="6" t="str">
        <f t="shared" si="46"/>
        <v>Il PAC NON conviene</v>
      </c>
    </row>
    <row r="236" spans="1:26" x14ac:dyDescent="0.25">
      <c r="A236" s="7">
        <v>40025</v>
      </c>
      <c r="B236" s="8">
        <v>1603.3599850000001</v>
      </c>
      <c r="C236" s="11">
        <f t="shared" si="42"/>
        <v>1603.3599850000001</v>
      </c>
      <c r="D236" s="11">
        <f t="shared" si="51"/>
        <v>1625.1899410000001</v>
      </c>
      <c r="E236" s="11">
        <f t="shared" si="51"/>
        <v>1718.98999</v>
      </c>
      <c r="F236" s="11">
        <f t="shared" si="51"/>
        <v>1667.130005</v>
      </c>
      <c r="G236" s="11">
        <f t="shared" si="51"/>
        <v>1767.4300539999999</v>
      </c>
      <c r="H236" s="11">
        <f t="shared" si="51"/>
        <v>1860.3100589999999</v>
      </c>
      <c r="I236" s="11">
        <f t="shared" si="51"/>
        <v>1741.040039</v>
      </c>
      <c r="J236" s="11">
        <f t="shared" si="51"/>
        <v>1818.6800539999999</v>
      </c>
      <c r="K236" s="11">
        <f t="shared" si="51"/>
        <v>1958.339966</v>
      </c>
      <c r="L236" s="11">
        <f t="shared" si="51"/>
        <v>2000.630005</v>
      </c>
      <c r="M236" s="11">
        <f t="shared" si="51"/>
        <v>1852.3900149999999</v>
      </c>
      <c r="N236" s="11">
        <f t="shared" si="51"/>
        <v>1739.1400149999999</v>
      </c>
      <c r="O236" s="11">
        <f t="shared" si="51"/>
        <v>1864</v>
      </c>
      <c r="P236" s="11">
        <f t="shared" si="51"/>
        <v>1767.4300539999999</v>
      </c>
      <c r="Q236" s="11">
        <f t="shared" si="51"/>
        <v>1998.040039</v>
      </c>
      <c r="R236" s="11">
        <f t="shared" si="51"/>
        <v>2124.4499510000001</v>
      </c>
      <c r="S236" s="11">
        <f t="shared" si="51"/>
        <v>2117.330078</v>
      </c>
      <c r="T236" s="11">
        <f t="shared" si="50"/>
        <v>2217.860107</v>
      </c>
      <c r="U236" s="12" cm="1">
        <f t="array" ref="U236">quota_mese*SUMPRODUCT(1/C236:T236)</f>
        <v>81.417511615870865</v>
      </c>
      <c r="V236" s="13">
        <f t="shared" si="47"/>
        <v>180572.65102404909</v>
      </c>
      <c r="W236" s="14">
        <f t="shared" si="43"/>
        <v>0.20381767349366053</v>
      </c>
      <c r="X236" s="13">
        <f t="shared" si="44"/>
        <v>207488.66078879972</v>
      </c>
      <c r="Y236" s="14">
        <f t="shared" si="45"/>
        <v>0.38325773859199819</v>
      </c>
      <c r="Z236" s="6" t="str">
        <f t="shared" si="46"/>
        <v>Il PAC NON conviene</v>
      </c>
    </row>
    <row r="237" spans="1:26" x14ac:dyDescent="0.25">
      <c r="A237" s="7">
        <v>40056</v>
      </c>
      <c r="B237" s="8">
        <v>1625.1899410000001</v>
      </c>
      <c r="C237" s="11">
        <f t="shared" si="42"/>
        <v>1625.1899410000001</v>
      </c>
      <c r="D237" s="11">
        <f t="shared" si="51"/>
        <v>1718.98999</v>
      </c>
      <c r="E237" s="11">
        <f t="shared" si="51"/>
        <v>1667.130005</v>
      </c>
      <c r="F237" s="11">
        <f t="shared" si="51"/>
        <v>1767.4300539999999</v>
      </c>
      <c r="G237" s="11">
        <f t="shared" si="51"/>
        <v>1860.3100589999999</v>
      </c>
      <c r="H237" s="11">
        <f t="shared" si="51"/>
        <v>1741.040039</v>
      </c>
      <c r="I237" s="11">
        <f t="shared" si="51"/>
        <v>1818.6800539999999</v>
      </c>
      <c r="J237" s="11">
        <f t="shared" si="51"/>
        <v>1958.339966</v>
      </c>
      <c r="K237" s="11">
        <f t="shared" si="51"/>
        <v>2000.630005</v>
      </c>
      <c r="L237" s="11">
        <f t="shared" si="51"/>
        <v>1852.3900149999999</v>
      </c>
      <c r="M237" s="11">
        <f t="shared" si="51"/>
        <v>1739.1400149999999</v>
      </c>
      <c r="N237" s="11">
        <f t="shared" si="51"/>
        <v>1864</v>
      </c>
      <c r="O237" s="11">
        <f t="shared" si="51"/>
        <v>1767.4300539999999</v>
      </c>
      <c r="P237" s="11">
        <f t="shared" si="51"/>
        <v>1998.040039</v>
      </c>
      <c r="Q237" s="11">
        <f t="shared" si="51"/>
        <v>2124.4499510000001</v>
      </c>
      <c r="R237" s="11">
        <f t="shared" si="51"/>
        <v>2117.330078</v>
      </c>
      <c r="S237" s="11">
        <f t="shared" si="51"/>
        <v>2217.860107</v>
      </c>
      <c r="T237" s="11">
        <f t="shared" si="50"/>
        <v>2281.9099120000001</v>
      </c>
      <c r="U237" s="12" cm="1">
        <f t="array" ref="U237">quota_mese*SUMPRODUCT(1/C237:T237)</f>
        <v>79.87200443763885</v>
      </c>
      <c r="V237" s="13">
        <f t="shared" si="47"/>
        <v>182260.71861755609</v>
      </c>
      <c r="W237" s="14">
        <f t="shared" si="43"/>
        <v>0.21507145745037404</v>
      </c>
      <c r="X237" s="13">
        <f t="shared" si="44"/>
        <v>210613.2201319107</v>
      </c>
      <c r="Y237" s="14">
        <f t="shared" si="45"/>
        <v>0.40408813421273804</v>
      </c>
      <c r="Z237" s="6" t="str">
        <f t="shared" si="46"/>
        <v>Il PAC NON conviene</v>
      </c>
    </row>
    <row r="238" spans="1:26" x14ac:dyDescent="0.25">
      <c r="A238" s="7">
        <v>40086</v>
      </c>
      <c r="B238" s="8">
        <v>1718.98999</v>
      </c>
      <c r="C238" s="11">
        <f t="shared" si="42"/>
        <v>1718.98999</v>
      </c>
      <c r="D238" s="11">
        <f t="shared" si="51"/>
        <v>1667.130005</v>
      </c>
      <c r="E238" s="11">
        <f t="shared" si="51"/>
        <v>1767.4300539999999</v>
      </c>
      <c r="F238" s="11">
        <f t="shared" si="51"/>
        <v>1860.3100589999999</v>
      </c>
      <c r="G238" s="11">
        <f t="shared" si="51"/>
        <v>1741.040039</v>
      </c>
      <c r="H238" s="11">
        <f t="shared" si="51"/>
        <v>1818.6800539999999</v>
      </c>
      <c r="I238" s="11">
        <f t="shared" si="51"/>
        <v>1958.339966</v>
      </c>
      <c r="J238" s="11">
        <f t="shared" si="51"/>
        <v>2000.630005</v>
      </c>
      <c r="K238" s="11">
        <f t="shared" si="51"/>
        <v>1852.3900149999999</v>
      </c>
      <c r="L238" s="11">
        <f t="shared" si="51"/>
        <v>1739.1400149999999</v>
      </c>
      <c r="M238" s="11">
        <f t="shared" si="51"/>
        <v>1864</v>
      </c>
      <c r="N238" s="11">
        <f t="shared" si="51"/>
        <v>1767.4300539999999</v>
      </c>
      <c r="O238" s="11">
        <f t="shared" si="51"/>
        <v>1998.040039</v>
      </c>
      <c r="P238" s="11">
        <f t="shared" si="51"/>
        <v>2124.4499510000001</v>
      </c>
      <c r="Q238" s="11">
        <f t="shared" si="51"/>
        <v>2117.330078</v>
      </c>
      <c r="R238" s="11">
        <f t="shared" si="51"/>
        <v>2217.860107</v>
      </c>
      <c r="S238" s="11">
        <f t="shared" si="51"/>
        <v>2281.9099120000001</v>
      </c>
      <c r="T238" s="11">
        <f t="shared" si="50"/>
        <v>2350.98999</v>
      </c>
      <c r="U238" s="12" cm="1">
        <f t="array" ref="U238">quota_mese*SUMPRODUCT(1/C238:T238)</f>
        <v>78.289004705002242</v>
      </c>
      <c r="V238" s="13">
        <f t="shared" si="47"/>
        <v>184056.66638852318</v>
      </c>
      <c r="W238" s="14">
        <f t="shared" si="43"/>
        <v>0.22704444259015455</v>
      </c>
      <c r="X238" s="13">
        <f t="shared" si="44"/>
        <v>205148.66319844013</v>
      </c>
      <c r="Y238" s="14">
        <f t="shared" si="45"/>
        <v>0.3676577546562676</v>
      </c>
      <c r="Z238" s="6" t="str">
        <f t="shared" si="46"/>
        <v>Il PAC NON conviene</v>
      </c>
    </row>
    <row r="239" spans="1:26" x14ac:dyDescent="0.25">
      <c r="A239" s="7">
        <v>40116</v>
      </c>
      <c r="B239" s="8">
        <v>1667.130005</v>
      </c>
      <c r="C239" s="11">
        <f t="shared" si="42"/>
        <v>1667.130005</v>
      </c>
      <c r="D239" s="11">
        <f t="shared" si="51"/>
        <v>1767.4300539999999</v>
      </c>
      <c r="E239" s="11">
        <f t="shared" si="51"/>
        <v>1860.3100589999999</v>
      </c>
      <c r="F239" s="11">
        <f t="shared" si="51"/>
        <v>1741.040039</v>
      </c>
      <c r="G239" s="11">
        <f t="shared" si="51"/>
        <v>1818.6800539999999</v>
      </c>
      <c r="H239" s="11">
        <f t="shared" si="51"/>
        <v>1958.339966</v>
      </c>
      <c r="I239" s="11">
        <f t="shared" si="51"/>
        <v>2000.630005</v>
      </c>
      <c r="J239" s="11">
        <f t="shared" si="51"/>
        <v>1852.3900149999999</v>
      </c>
      <c r="K239" s="11">
        <f t="shared" si="51"/>
        <v>1739.1400149999999</v>
      </c>
      <c r="L239" s="11">
        <f t="shared" si="51"/>
        <v>1864</v>
      </c>
      <c r="M239" s="11">
        <f t="shared" si="51"/>
        <v>1767.4300539999999</v>
      </c>
      <c r="N239" s="11">
        <f t="shared" si="51"/>
        <v>1998.040039</v>
      </c>
      <c r="O239" s="11">
        <f t="shared" si="51"/>
        <v>2124.4499510000001</v>
      </c>
      <c r="P239" s="11">
        <f t="shared" si="51"/>
        <v>2117.330078</v>
      </c>
      <c r="Q239" s="11">
        <f t="shared" si="51"/>
        <v>2217.860107</v>
      </c>
      <c r="R239" s="11">
        <f t="shared" si="51"/>
        <v>2281.9099120000001</v>
      </c>
      <c r="S239" s="11">
        <f t="shared" si="51"/>
        <v>2350.98999</v>
      </c>
      <c r="T239" s="11">
        <f t="shared" si="50"/>
        <v>2338.98999</v>
      </c>
      <c r="U239" s="12" cm="1">
        <f t="array" ref="U239">quota_mese*SUMPRODUCT(1/C239:T239)</f>
        <v>77.003988121079814</v>
      </c>
      <c r="V239" s="13">
        <f t="shared" si="47"/>
        <v>180111.55740528461</v>
      </c>
      <c r="W239" s="14">
        <f t="shared" si="43"/>
        <v>0.20074371603523078</v>
      </c>
      <c r="X239" s="13">
        <f t="shared" si="44"/>
        <v>210450.59320373758</v>
      </c>
      <c r="Y239" s="14">
        <f t="shared" si="45"/>
        <v>0.40300395469158379</v>
      </c>
      <c r="Z239" s="6" t="str">
        <f t="shared" si="46"/>
        <v>Il PAC NON conviene</v>
      </c>
    </row>
    <row r="240" spans="1:26" x14ac:dyDescent="0.25">
      <c r="A240" s="7">
        <v>40147</v>
      </c>
      <c r="B240" s="8">
        <v>1767.4300539999999</v>
      </c>
      <c r="C240" s="11">
        <f t="shared" si="42"/>
        <v>1767.4300539999999</v>
      </c>
      <c r="D240" s="11">
        <f t="shared" si="51"/>
        <v>1860.3100589999999</v>
      </c>
      <c r="E240" s="11">
        <f t="shared" si="51"/>
        <v>1741.040039</v>
      </c>
      <c r="F240" s="11">
        <f t="shared" si="51"/>
        <v>1818.6800539999999</v>
      </c>
      <c r="G240" s="11">
        <f t="shared" si="51"/>
        <v>1958.339966</v>
      </c>
      <c r="H240" s="11">
        <f t="shared" si="51"/>
        <v>2000.630005</v>
      </c>
      <c r="I240" s="11">
        <f t="shared" si="51"/>
        <v>1852.3900149999999</v>
      </c>
      <c r="J240" s="11">
        <f t="shared" si="51"/>
        <v>1739.1400149999999</v>
      </c>
      <c r="K240" s="11">
        <f t="shared" si="51"/>
        <v>1864</v>
      </c>
      <c r="L240" s="11">
        <f t="shared" si="51"/>
        <v>1767.4300539999999</v>
      </c>
      <c r="M240" s="11">
        <f t="shared" si="51"/>
        <v>1998.040039</v>
      </c>
      <c r="N240" s="11">
        <f t="shared" si="51"/>
        <v>2124.4499510000001</v>
      </c>
      <c r="O240" s="11">
        <f t="shared" si="51"/>
        <v>2117.330078</v>
      </c>
      <c r="P240" s="11">
        <f t="shared" si="51"/>
        <v>2217.860107</v>
      </c>
      <c r="Q240" s="11">
        <f t="shared" si="51"/>
        <v>2281.9099120000001</v>
      </c>
      <c r="R240" s="11">
        <f t="shared" si="51"/>
        <v>2350.98999</v>
      </c>
      <c r="S240" s="11">
        <f t="shared" ref="S240:T255" si="52">R241</f>
        <v>2338.98999</v>
      </c>
      <c r="T240" s="11">
        <f t="shared" si="52"/>
        <v>2404.080078</v>
      </c>
      <c r="U240" s="12" cm="1">
        <f t="array" ref="U240">quota_mese*SUMPRODUCT(1/C240:T240)</f>
        <v>75.471707099430944</v>
      </c>
      <c r="V240" s="13">
        <f t="shared" si="47"/>
        <v>181440.02749039308</v>
      </c>
      <c r="W240" s="14">
        <f t="shared" si="43"/>
        <v>0.20960018326928731</v>
      </c>
      <c r="X240" s="13">
        <f t="shared" si="44"/>
        <v>204031.8432312909</v>
      </c>
      <c r="Y240" s="14">
        <f t="shared" si="45"/>
        <v>0.36021228820860607</v>
      </c>
      <c r="Z240" s="6" t="str">
        <f t="shared" si="46"/>
        <v>Il PAC NON conviene</v>
      </c>
    </row>
    <row r="241" spans="1:26" x14ac:dyDescent="0.25">
      <c r="A241" s="7">
        <v>40178</v>
      </c>
      <c r="B241" s="8">
        <v>1860.3100589999999</v>
      </c>
      <c r="C241" s="11">
        <f t="shared" si="42"/>
        <v>1860.3100589999999</v>
      </c>
      <c r="D241" s="11">
        <f t="shared" ref="D241:S256" si="53">C242</f>
        <v>1741.040039</v>
      </c>
      <c r="E241" s="11">
        <f t="shared" si="53"/>
        <v>1818.6800539999999</v>
      </c>
      <c r="F241" s="11">
        <f t="shared" si="53"/>
        <v>1958.339966</v>
      </c>
      <c r="G241" s="11">
        <f t="shared" si="53"/>
        <v>2000.630005</v>
      </c>
      <c r="H241" s="11">
        <f t="shared" si="53"/>
        <v>1852.3900149999999</v>
      </c>
      <c r="I241" s="11">
        <f t="shared" si="53"/>
        <v>1739.1400149999999</v>
      </c>
      <c r="J241" s="11">
        <f t="shared" si="53"/>
        <v>1864</v>
      </c>
      <c r="K241" s="11">
        <f t="shared" si="53"/>
        <v>1767.4300539999999</v>
      </c>
      <c r="L241" s="11">
        <f t="shared" si="53"/>
        <v>1998.040039</v>
      </c>
      <c r="M241" s="11">
        <f t="shared" si="53"/>
        <v>2124.4499510000001</v>
      </c>
      <c r="N241" s="11">
        <f t="shared" si="53"/>
        <v>2117.330078</v>
      </c>
      <c r="O241" s="11">
        <f t="shared" si="53"/>
        <v>2217.860107</v>
      </c>
      <c r="P241" s="11">
        <f t="shared" si="53"/>
        <v>2281.9099120000001</v>
      </c>
      <c r="Q241" s="11">
        <f t="shared" si="53"/>
        <v>2350.98999</v>
      </c>
      <c r="R241" s="11">
        <f t="shared" si="53"/>
        <v>2338.98999</v>
      </c>
      <c r="S241" s="11">
        <f t="shared" si="53"/>
        <v>2404.080078</v>
      </c>
      <c r="T241" s="11">
        <f t="shared" si="52"/>
        <v>2372.540039</v>
      </c>
      <c r="U241" s="12" cm="1">
        <f t="array" ref="U241">quota_mese*SUMPRODUCT(1/C241:T241)</f>
        <v>74.269173312470258</v>
      </c>
      <c r="V241" s="13">
        <f t="shared" si="47"/>
        <v>176206.58734726594</v>
      </c>
      <c r="W241" s="14">
        <f t="shared" si="43"/>
        <v>0.17471058231510628</v>
      </c>
      <c r="X241" s="13">
        <f t="shared" si="44"/>
        <v>191301.98438065857</v>
      </c>
      <c r="Y241" s="14">
        <f t="shared" si="45"/>
        <v>0.27534656253772383</v>
      </c>
      <c r="Z241" s="6" t="str">
        <f t="shared" si="46"/>
        <v>Il PAC NON conviene</v>
      </c>
    </row>
    <row r="242" spans="1:26" x14ac:dyDescent="0.25">
      <c r="A242" s="7">
        <v>40207</v>
      </c>
      <c r="B242" s="8">
        <v>1741.040039</v>
      </c>
      <c r="C242" s="11">
        <f t="shared" si="42"/>
        <v>1741.040039</v>
      </c>
      <c r="D242" s="11">
        <f t="shared" si="53"/>
        <v>1818.6800539999999</v>
      </c>
      <c r="E242" s="11">
        <f t="shared" si="53"/>
        <v>1958.339966</v>
      </c>
      <c r="F242" s="11">
        <f t="shared" si="53"/>
        <v>2000.630005</v>
      </c>
      <c r="G242" s="11">
        <f t="shared" si="53"/>
        <v>1852.3900149999999</v>
      </c>
      <c r="H242" s="11">
        <f t="shared" si="53"/>
        <v>1739.1400149999999</v>
      </c>
      <c r="I242" s="11">
        <f t="shared" si="53"/>
        <v>1864</v>
      </c>
      <c r="J242" s="11">
        <f t="shared" si="53"/>
        <v>1767.4300539999999</v>
      </c>
      <c r="K242" s="11">
        <f t="shared" si="53"/>
        <v>1998.040039</v>
      </c>
      <c r="L242" s="11">
        <f t="shared" si="53"/>
        <v>2124.4499510000001</v>
      </c>
      <c r="M242" s="11">
        <f t="shared" si="53"/>
        <v>2117.330078</v>
      </c>
      <c r="N242" s="11">
        <f t="shared" si="53"/>
        <v>2217.860107</v>
      </c>
      <c r="O242" s="11">
        <f t="shared" si="53"/>
        <v>2281.9099120000001</v>
      </c>
      <c r="P242" s="11">
        <f t="shared" si="53"/>
        <v>2350.98999</v>
      </c>
      <c r="Q242" s="11">
        <f t="shared" si="53"/>
        <v>2338.98999</v>
      </c>
      <c r="R242" s="11">
        <f t="shared" si="53"/>
        <v>2404.080078</v>
      </c>
      <c r="S242" s="11">
        <f t="shared" si="53"/>
        <v>2372.540039</v>
      </c>
      <c r="T242" s="11">
        <f t="shared" si="52"/>
        <v>2325.070068</v>
      </c>
      <c r="U242" s="12" cm="1">
        <f t="array" ref="U242">quota_mese*SUMPRODUCT(1/C242:T242)</f>
        <v>73.373754683037362</v>
      </c>
      <c r="V242" s="13">
        <f t="shared" si="47"/>
        <v>170599.12079030499</v>
      </c>
      <c r="W242" s="14">
        <f t="shared" si="43"/>
        <v>0.13732747193536654</v>
      </c>
      <c r="X242" s="13">
        <f t="shared" si="44"/>
        <v>200317.3404330881</v>
      </c>
      <c r="Y242" s="14">
        <f t="shared" si="45"/>
        <v>0.33544893622058725</v>
      </c>
      <c r="Z242" s="6" t="str">
        <f t="shared" si="46"/>
        <v>Il PAC NON conviene</v>
      </c>
    </row>
    <row r="243" spans="1:26" x14ac:dyDescent="0.25">
      <c r="A243" s="7">
        <v>40235</v>
      </c>
      <c r="B243" s="8">
        <v>1818.6800539999999</v>
      </c>
      <c r="C243" s="11">
        <f t="shared" si="42"/>
        <v>1818.6800539999999</v>
      </c>
      <c r="D243" s="11">
        <f t="shared" si="53"/>
        <v>1958.339966</v>
      </c>
      <c r="E243" s="11">
        <f t="shared" si="53"/>
        <v>2000.630005</v>
      </c>
      <c r="F243" s="11">
        <f t="shared" si="53"/>
        <v>1852.3900149999999</v>
      </c>
      <c r="G243" s="11">
        <f t="shared" si="53"/>
        <v>1739.1400149999999</v>
      </c>
      <c r="H243" s="11">
        <f t="shared" si="53"/>
        <v>1864</v>
      </c>
      <c r="I243" s="11">
        <f t="shared" si="53"/>
        <v>1767.4300539999999</v>
      </c>
      <c r="J243" s="11">
        <f t="shared" si="53"/>
        <v>1998.040039</v>
      </c>
      <c r="K243" s="11">
        <f t="shared" si="53"/>
        <v>2124.4499510000001</v>
      </c>
      <c r="L243" s="11">
        <f t="shared" si="53"/>
        <v>2117.330078</v>
      </c>
      <c r="M243" s="11">
        <f t="shared" si="53"/>
        <v>2217.860107</v>
      </c>
      <c r="N243" s="11">
        <f t="shared" si="53"/>
        <v>2281.9099120000001</v>
      </c>
      <c r="O243" s="11">
        <f t="shared" si="53"/>
        <v>2350.98999</v>
      </c>
      <c r="P243" s="11">
        <f t="shared" si="53"/>
        <v>2338.98999</v>
      </c>
      <c r="Q243" s="11">
        <f t="shared" si="53"/>
        <v>2404.080078</v>
      </c>
      <c r="R243" s="11">
        <f t="shared" si="53"/>
        <v>2372.540039</v>
      </c>
      <c r="S243" s="11">
        <f t="shared" si="53"/>
        <v>2325.070068</v>
      </c>
      <c r="T243" s="11">
        <f t="shared" si="52"/>
        <v>2362.8100589999999</v>
      </c>
      <c r="U243" s="12" cm="1">
        <f t="array" ref="U243">quota_mese*SUMPRODUCT(1/C243:T243)</f>
        <v>72.114217590082063</v>
      </c>
      <c r="V243" s="13">
        <f t="shared" si="47"/>
        <v>170392.19871876063</v>
      </c>
      <c r="W243" s="14">
        <f t="shared" si="43"/>
        <v>0.13594799145840408</v>
      </c>
      <c r="X243" s="13">
        <f t="shared" si="44"/>
        <v>194878.42739050571</v>
      </c>
      <c r="Y243" s="14">
        <f t="shared" si="45"/>
        <v>0.29918951593670462</v>
      </c>
      <c r="Z243" s="6" t="str">
        <f t="shared" si="46"/>
        <v>Il PAC NON conviene</v>
      </c>
    </row>
    <row r="244" spans="1:26" x14ac:dyDescent="0.25">
      <c r="A244" s="7">
        <v>40268</v>
      </c>
      <c r="B244" s="8">
        <v>1958.339966</v>
      </c>
      <c r="C244" s="11">
        <f t="shared" si="42"/>
        <v>1958.339966</v>
      </c>
      <c r="D244" s="11">
        <f t="shared" si="53"/>
        <v>2000.630005</v>
      </c>
      <c r="E244" s="11">
        <f t="shared" si="53"/>
        <v>1852.3900149999999</v>
      </c>
      <c r="F244" s="11">
        <f t="shared" si="53"/>
        <v>1739.1400149999999</v>
      </c>
      <c r="G244" s="11">
        <f t="shared" si="53"/>
        <v>1864</v>
      </c>
      <c r="H244" s="11">
        <f t="shared" si="53"/>
        <v>1767.4300539999999</v>
      </c>
      <c r="I244" s="11">
        <f t="shared" si="53"/>
        <v>1998.040039</v>
      </c>
      <c r="J244" s="11">
        <f t="shared" si="53"/>
        <v>2124.4499510000001</v>
      </c>
      <c r="K244" s="11">
        <f t="shared" si="53"/>
        <v>2117.330078</v>
      </c>
      <c r="L244" s="11">
        <f t="shared" si="53"/>
        <v>2217.860107</v>
      </c>
      <c r="M244" s="11">
        <f t="shared" si="53"/>
        <v>2281.9099120000001</v>
      </c>
      <c r="N244" s="11">
        <f t="shared" si="53"/>
        <v>2350.98999</v>
      </c>
      <c r="O244" s="11">
        <f t="shared" si="53"/>
        <v>2338.98999</v>
      </c>
      <c r="P244" s="11">
        <f t="shared" si="53"/>
        <v>2404.080078</v>
      </c>
      <c r="Q244" s="11">
        <f t="shared" si="53"/>
        <v>2372.540039</v>
      </c>
      <c r="R244" s="11">
        <f t="shared" si="53"/>
        <v>2325.070068</v>
      </c>
      <c r="S244" s="11">
        <f t="shared" si="53"/>
        <v>2362.8100589999999</v>
      </c>
      <c r="T244" s="11">
        <f t="shared" si="52"/>
        <v>2241.01001</v>
      </c>
      <c r="U244" s="12" cm="1">
        <f t="array" ref="U244">quota_mese*SUMPRODUCT(1/C244:T244)</f>
        <v>71.250701287989031</v>
      </c>
      <c r="V244" s="13">
        <f t="shared" si="47"/>
        <v>159673.5348059033</v>
      </c>
      <c r="W244" s="14">
        <f t="shared" si="43"/>
        <v>6.4490232039355222E-2</v>
      </c>
      <c r="X244" s="13">
        <f t="shared" si="44"/>
        <v>171651.24918867124</v>
      </c>
      <c r="Y244" s="14">
        <f t="shared" si="45"/>
        <v>0.14434166125780834</v>
      </c>
      <c r="Z244" s="6" t="str">
        <f t="shared" si="46"/>
        <v>Il PAC NON conviene</v>
      </c>
    </row>
    <row r="245" spans="1:26" x14ac:dyDescent="0.25">
      <c r="A245" s="7">
        <v>40298</v>
      </c>
      <c r="B245" s="8">
        <v>2000.630005</v>
      </c>
      <c r="C245" s="11">
        <f t="shared" si="42"/>
        <v>2000.630005</v>
      </c>
      <c r="D245" s="11">
        <f t="shared" si="53"/>
        <v>1852.3900149999999</v>
      </c>
      <c r="E245" s="11">
        <f t="shared" si="53"/>
        <v>1739.1400149999999</v>
      </c>
      <c r="F245" s="11">
        <f t="shared" si="53"/>
        <v>1864</v>
      </c>
      <c r="G245" s="11">
        <f t="shared" si="53"/>
        <v>1767.4300539999999</v>
      </c>
      <c r="H245" s="11">
        <f t="shared" si="53"/>
        <v>1998.040039</v>
      </c>
      <c r="I245" s="11">
        <f t="shared" si="53"/>
        <v>2124.4499510000001</v>
      </c>
      <c r="J245" s="11">
        <f t="shared" si="53"/>
        <v>2117.330078</v>
      </c>
      <c r="K245" s="11">
        <f t="shared" si="53"/>
        <v>2217.860107</v>
      </c>
      <c r="L245" s="11">
        <f t="shared" si="53"/>
        <v>2281.9099120000001</v>
      </c>
      <c r="M245" s="11">
        <f t="shared" si="53"/>
        <v>2350.98999</v>
      </c>
      <c r="N245" s="11">
        <f t="shared" si="53"/>
        <v>2338.98999</v>
      </c>
      <c r="O245" s="11">
        <f t="shared" si="53"/>
        <v>2404.080078</v>
      </c>
      <c r="P245" s="11">
        <f t="shared" si="53"/>
        <v>2372.540039</v>
      </c>
      <c r="Q245" s="11">
        <f t="shared" si="53"/>
        <v>2325.070068</v>
      </c>
      <c r="R245" s="11">
        <f t="shared" si="53"/>
        <v>2362.8100589999999</v>
      </c>
      <c r="S245" s="11">
        <f t="shared" si="53"/>
        <v>2241.01001</v>
      </c>
      <c r="T245" s="11">
        <f t="shared" si="52"/>
        <v>2139.179932</v>
      </c>
      <c r="U245" s="12" cm="1">
        <f t="array" ref="U245">quota_mese*SUMPRODUCT(1/C245:T245)</f>
        <v>70.890970368496028</v>
      </c>
      <c r="V245" s="13">
        <f t="shared" si="47"/>
        <v>151648.54117229333</v>
      </c>
      <c r="W245" s="14">
        <f t="shared" si="43"/>
        <v>1.0990274481955664E-2</v>
      </c>
      <c r="X245" s="13">
        <f t="shared" si="44"/>
        <v>160387.97228775942</v>
      </c>
      <c r="Y245" s="14">
        <f t="shared" si="45"/>
        <v>6.9253148585062707E-2</v>
      </c>
      <c r="Z245" s="6" t="str">
        <f t="shared" si="46"/>
        <v>Il PAC NON conviene</v>
      </c>
    </row>
    <row r="246" spans="1:26" x14ac:dyDescent="0.25">
      <c r="A246" s="7">
        <v>40329</v>
      </c>
      <c r="B246" s="8">
        <v>1852.3900149999999</v>
      </c>
      <c r="C246" s="11">
        <f t="shared" si="42"/>
        <v>1852.3900149999999</v>
      </c>
      <c r="D246" s="11">
        <f t="shared" si="53"/>
        <v>1739.1400149999999</v>
      </c>
      <c r="E246" s="11">
        <f t="shared" si="53"/>
        <v>1864</v>
      </c>
      <c r="F246" s="11">
        <f t="shared" si="53"/>
        <v>1767.4300539999999</v>
      </c>
      <c r="G246" s="11">
        <f t="shared" si="53"/>
        <v>1998.040039</v>
      </c>
      <c r="H246" s="11">
        <f t="shared" si="53"/>
        <v>2124.4499510000001</v>
      </c>
      <c r="I246" s="11">
        <f t="shared" si="53"/>
        <v>2117.330078</v>
      </c>
      <c r="J246" s="11">
        <f t="shared" si="53"/>
        <v>2217.860107</v>
      </c>
      <c r="K246" s="11">
        <f t="shared" si="53"/>
        <v>2281.9099120000001</v>
      </c>
      <c r="L246" s="11">
        <f t="shared" si="53"/>
        <v>2350.98999</v>
      </c>
      <c r="M246" s="11">
        <f t="shared" si="53"/>
        <v>2338.98999</v>
      </c>
      <c r="N246" s="11">
        <f t="shared" si="53"/>
        <v>2404.080078</v>
      </c>
      <c r="O246" s="11">
        <f t="shared" si="53"/>
        <v>2372.540039</v>
      </c>
      <c r="P246" s="11">
        <f t="shared" si="53"/>
        <v>2325.070068</v>
      </c>
      <c r="Q246" s="11">
        <f t="shared" si="53"/>
        <v>2362.8100589999999</v>
      </c>
      <c r="R246" s="11">
        <f t="shared" si="53"/>
        <v>2241.01001</v>
      </c>
      <c r="S246" s="11">
        <f t="shared" si="53"/>
        <v>2139.179932</v>
      </c>
      <c r="T246" s="11">
        <f t="shared" si="52"/>
        <v>2360.080078</v>
      </c>
      <c r="U246" s="12" cm="1">
        <f t="array" ref="U246">quota_mese*SUMPRODUCT(1/C246:T246)</f>
        <v>70.256569435215212</v>
      </c>
      <c r="V246" s="13">
        <f t="shared" si="47"/>
        <v>165811.12987267514</v>
      </c>
      <c r="W246" s="14">
        <f t="shared" si="43"/>
        <v>0.10540753248450097</v>
      </c>
      <c r="X246" s="13">
        <f t="shared" si="44"/>
        <v>191110.94792853328</v>
      </c>
      <c r="Y246" s="14">
        <f t="shared" si="45"/>
        <v>0.2740729861902218</v>
      </c>
      <c r="Z246" s="6" t="str">
        <f t="shared" si="46"/>
        <v>Il PAC NON conviene</v>
      </c>
    </row>
    <row r="247" spans="1:26" x14ac:dyDescent="0.25">
      <c r="A247" s="7">
        <v>40359</v>
      </c>
      <c r="B247" s="8">
        <v>1739.1400149999999</v>
      </c>
      <c r="C247" s="11">
        <f t="shared" si="42"/>
        <v>1739.1400149999999</v>
      </c>
      <c r="D247" s="11">
        <f t="shared" si="53"/>
        <v>1864</v>
      </c>
      <c r="E247" s="11">
        <f t="shared" si="53"/>
        <v>1767.4300539999999</v>
      </c>
      <c r="F247" s="11">
        <f t="shared" si="53"/>
        <v>1998.040039</v>
      </c>
      <c r="G247" s="11">
        <f t="shared" si="53"/>
        <v>2124.4499510000001</v>
      </c>
      <c r="H247" s="11">
        <f t="shared" si="53"/>
        <v>2117.330078</v>
      </c>
      <c r="I247" s="11">
        <f t="shared" si="53"/>
        <v>2217.860107</v>
      </c>
      <c r="J247" s="11">
        <f t="shared" si="53"/>
        <v>2281.9099120000001</v>
      </c>
      <c r="K247" s="11">
        <f t="shared" si="53"/>
        <v>2350.98999</v>
      </c>
      <c r="L247" s="11">
        <f t="shared" si="53"/>
        <v>2338.98999</v>
      </c>
      <c r="M247" s="11">
        <f t="shared" si="53"/>
        <v>2404.080078</v>
      </c>
      <c r="N247" s="11">
        <f t="shared" si="53"/>
        <v>2372.540039</v>
      </c>
      <c r="O247" s="11">
        <f t="shared" si="53"/>
        <v>2325.070068</v>
      </c>
      <c r="P247" s="11">
        <f t="shared" si="53"/>
        <v>2362.8100589999999</v>
      </c>
      <c r="Q247" s="11">
        <f t="shared" si="53"/>
        <v>2241.01001</v>
      </c>
      <c r="R247" s="11">
        <f t="shared" si="53"/>
        <v>2139.179932</v>
      </c>
      <c r="S247" s="11">
        <f t="shared" si="53"/>
        <v>2360.080078</v>
      </c>
      <c r="T247" s="11">
        <f t="shared" si="52"/>
        <v>2295.1999510000001</v>
      </c>
      <c r="U247" s="12" cm="1">
        <f t="array" ref="U247">quota_mese*SUMPRODUCT(1/C247:T247)</f>
        <v>69.388642525111194</v>
      </c>
      <c r="V247" s="13">
        <f t="shared" si="47"/>
        <v>159260.80892359174</v>
      </c>
      <c r="W247" s="14">
        <f t="shared" si="43"/>
        <v>6.1738726157278379E-2</v>
      </c>
      <c r="X247" s="13">
        <f t="shared" si="44"/>
        <v>197959.90528686673</v>
      </c>
      <c r="Y247" s="14">
        <f t="shared" si="45"/>
        <v>0.31973270191244496</v>
      </c>
      <c r="Z247" s="6" t="str">
        <f t="shared" si="46"/>
        <v>Il PAC NON conviene</v>
      </c>
    </row>
    <row r="248" spans="1:26" x14ac:dyDescent="0.25">
      <c r="A248" s="7">
        <v>40389</v>
      </c>
      <c r="B248" s="8">
        <v>1864</v>
      </c>
      <c r="C248" s="11">
        <f t="shared" si="42"/>
        <v>1864</v>
      </c>
      <c r="D248" s="11">
        <f t="shared" si="53"/>
        <v>1767.4300539999999</v>
      </c>
      <c r="E248" s="11">
        <f t="shared" si="53"/>
        <v>1998.040039</v>
      </c>
      <c r="F248" s="11">
        <f t="shared" si="53"/>
        <v>2124.4499510000001</v>
      </c>
      <c r="G248" s="11">
        <f t="shared" si="53"/>
        <v>2117.330078</v>
      </c>
      <c r="H248" s="11">
        <f t="shared" si="53"/>
        <v>2217.860107</v>
      </c>
      <c r="I248" s="11">
        <f t="shared" si="53"/>
        <v>2281.9099120000001</v>
      </c>
      <c r="J248" s="11">
        <f t="shared" si="53"/>
        <v>2350.98999</v>
      </c>
      <c r="K248" s="11">
        <f t="shared" si="53"/>
        <v>2338.98999</v>
      </c>
      <c r="L248" s="11">
        <f t="shared" si="53"/>
        <v>2404.080078</v>
      </c>
      <c r="M248" s="11">
        <f t="shared" si="53"/>
        <v>2372.540039</v>
      </c>
      <c r="N248" s="11">
        <f t="shared" si="53"/>
        <v>2325.070068</v>
      </c>
      <c r="O248" s="11">
        <f t="shared" si="53"/>
        <v>2362.8100589999999</v>
      </c>
      <c r="P248" s="11">
        <f t="shared" si="53"/>
        <v>2241.01001</v>
      </c>
      <c r="Q248" s="11">
        <f t="shared" si="53"/>
        <v>2139.179932</v>
      </c>
      <c r="R248" s="11">
        <f t="shared" si="53"/>
        <v>2360.080078</v>
      </c>
      <c r="S248" s="11">
        <f t="shared" si="53"/>
        <v>2295.1999510000001</v>
      </c>
      <c r="T248" s="11">
        <f t="shared" si="52"/>
        <v>2277.830078</v>
      </c>
      <c r="U248" s="12" cm="1">
        <f t="array" ref="U248">quota_mese*SUMPRODUCT(1/C248:T248)</f>
        <v>68.255454837162304</v>
      </c>
      <c r="V248" s="13">
        <f t="shared" si="47"/>
        <v>155474.32801565889</v>
      </c>
      <c r="W248" s="14">
        <f t="shared" si="43"/>
        <v>3.6495520104392609E-2</v>
      </c>
      <c r="X248" s="13">
        <f t="shared" si="44"/>
        <v>183301.7766630901</v>
      </c>
      <c r="Y248" s="14">
        <f t="shared" si="45"/>
        <v>0.22201184442060073</v>
      </c>
      <c r="Z248" s="6" t="str">
        <f t="shared" si="46"/>
        <v>Il PAC NON conviene</v>
      </c>
    </row>
    <row r="249" spans="1:26" x14ac:dyDescent="0.25">
      <c r="A249" s="7">
        <v>40421</v>
      </c>
      <c r="B249" s="8">
        <v>1767.4300539999999</v>
      </c>
      <c r="C249" s="11">
        <f t="shared" si="42"/>
        <v>1767.4300539999999</v>
      </c>
      <c r="D249" s="11">
        <f t="shared" si="53"/>
        <v>1998.040039</v>
      </c>
      <c r="E249" s="11">
        <f t="shared" si="53"/>
        <v>2124.4499510000001</v>
      </c>
      <c r="F249" s="11">
        <f t="shared" si="53"/>
        <v>2117.330078</v>
      </c>
      <c r="G249" s="11">
        <f t="shared" si="53"/>
        <v>2217.860107</v>
      </c>
      <c r="H249" s="11">
        <f t="shared" si="53"/>
        <v>2281.9099120000001</v>
      </c>
      <c r="I249" s="11">
        <f t="shared" si="53"/>
        <v>2350.98999</v>
      </c>
      <c r="J249" s="11">
        <f t="shared" si="53"/>
        <v>2338.98999</v>
      </c>
      <c r="K249" s="11">
        <f t="shared" si="53"/>
        <v>2404.080078</v>
      </c>
      <c r="L249" s="11">
        <f t="shared" si="53"/>
        <v>2372.540039</v>
      </c>
      <c r="M249" s="11">
        <f t="shared" si="53"/>
        <v>2325.070068</v>
      </c>
      <c r="N249" s="11">
        <f t="shared" si="53"/>
        <v>2362.8100589999999</v>
      </c>
      <c r="O249" s="11">
        <f t="shared" si="53"/>
        <v>2241.01001</v>
      </c>
      <c r="P249" s="11">
        <f t="shared" si="53"/>
        <v>2139.179932</v>
      </c>
      <c r="Q249" s="11">
        <f t="shared" si="53"/>
        <v>2360.080078</v>
      </c>
      <c r="R249" s="11">
        <f t="shared" si="53"/>
        <v>2295.1999510000001</v>
      </c>
      <c r="S249" s="11">
        <f t="shared" si="53"/>
        <v>2277.830078</v>
      </c>
      <c r="T249" s="11">
        <f t="shared" si="52"/>
        <v>2467.9499510000001</v>
      </c>
      <c r="U249" s="12" cm="1">
        <f t="array" ref="U249">quota_mese*SUMPRODUCT(1/C249:T249)</f>
        <v>67.161404137610461</v>
      </c>
      <c r="V249" s="13">
        <f t="shared" si="47"/>
        <v>165750.98405050693</v>
      </c>
      <c r="W249" s="14">
        <f t="shared" si="43"/>
        <v>0.10500656033671296</v>
      </c>
      <c r="X249" s="13">
        <f t="shared" si="44"/>
        <v>209452.41471490788</v>
      </c>
      <c r="Y249" s="14">
        <f t="shared" si="45"/>
        <v>0.39634943143271917</v>
      </c>
      <c r="Z249" s="6" t="str">
        <f t="shared" si="46"/>
        <v>Il PAC NON conviene</v>
      </c>
    </row>
    <row r="250" spans="1:26" x14ac:dyDescent="0.25">
      <c r="A250" s="7">
        <v>40451</v>
      </c>
      <c r="B250" s="8">
        <v>1998.040039</v>
      </c>
      <c r="C250" s="11">
        <f t="shared" si="42"/>
        <v>1998.040039</v>
      </c>
      <c r="D250" s="11">
        <f t="shared" si="53"/>
        <v>2124.4499510000001</v>
      </c>
      <c r="E250" s="11">
        <f t="shared" si="53"/>
        <v>2117.330078</v>
      </c>
      <c r="F250" s="11">
        <f t="shared" si="53"/>
        <v>2217.860107</v>
      </c>
      <c r="G250" s="11">
        <f t="shared" si="53"/>
        <v>2281.9099120000001</v>
      </c>
      <c r="H250" s="11">
        <f t="shared" si="53"/>
        <v>2350.98999</v>
      </c>
      <c r="I250" s="11">
        <f t="shared" si="53"/>
        <v>2338.98999</v>
      </c>
      <c r="J250" s="11">
        <f t="shared" si="53"/>
        <v>2404.080078</v>
      </c>
      <c r="K250" s="11">
        <f t="shared" si="53"/>
        <v>2372.540039</v>
      </c>
      <c r="L250" s="11">
        <f t="shared" si="53"/>
        <v>2325.070068</v>
      </c>
      <c r="M250" s="11">
        <f t="shared" si="53"/>
        <v>2362.8100589999999</v>
      </c>
      <c r="N250" s="11">
        <f t="shared" si="53"/>
        <v>2241.01001</v>
      </c>
      <c r="O250" s="11">
        <f t="shared" si="53"/>
        <v>2139.179932</v>
      </c>
      <c r="P250" s="11">
        <f t="shared" si="53"/>
        <v>2360.080078</v>
      </c>
      <c r="Q250" s="11">
        <f t="shared" si="53"/>
        <v>2295.1999510000001</v>
      </c>
      <c r="R250" s="11">
        <f t="shared" si="53"/>
        <v>2277.830078</v>
      </c>
      <c r="S250" s="11">
        <f t="shared" si="53"/>
        <v>2467.9499510000001</v>
      </c>
      <c r="T250" s="11">
        <f t="shared" si="52"/>
        <v>2623.1000979999999</v>
      </c>
      <c r="U250" s="12" cm="1">
        <f t="array" ref="U250">quota_mese*SUMPRODUCT(1/C250:T250)</f>
        <v>65.623362889513373</v>
      </c>
      <c r="V250" s="13">
        <f t="shared" si="47"/>
        <v>172136.64962657209</v>
      </c>
      <c r="W250" s="14">
        <f t="shared" si="43"/>
        <v>0.14757766417714735</v>
      </c>
      <c r="X250" s="13">
        <f t="shared" si="44"/>
        <v>196925.49049063373</v>
      </c>
      <c r="Y250" s="14">
        <f t="shared" si="45"/>
        <v>0.31283660327089158</v>
      </c>
      <c r="Z250" s="6" t="str">
        <f t="shared" si="46"/>
        <v>Il PAC NON conviene</v>
      </c>
    </row>
    <row r="251" spans="1:26" x14ac:dyDescent="0.25">
      <c r="A251" s="7">
        <v>40480</v>
      </c>
      <c r="B251" s="8">
        <v>2124.4499510000001</v>
      </c>
      <c r="C251" s="11">
        <f t="shared" si="42"/>
        <v>2124.4499510000001</v>
      </c>
      <c r="D251" s="11">
        <f t="shared" si="53"/>
        <v>2117.330078</v>
      </c>
      <c r="E251" s="11">
        <f t="shared" si="53"/>
        <v>2217.860107</v>
      </c>
      <c r="F251" s="11">
        <f t="shared" si="53"/>
        <v>2281.9099120000001</v>
      </c>
      <c r="G251" s="11">
        <f t="shared" si="53"/>
        <v>2350.98999</v>
      </c>
      <c r="H251" s="11">
        <f t="shared" si="53"/>
        <v>2338.98999</v>
      </c>
      <c r="I251" s="11">
        <f t="shared" si="53"/>
        <v>2404.080078</v>
      </c>
      <c r="J251" s="11">
        <f t="shared" si="53"/>
        <v>2372.540039</v>
      </c>
      <c r="K251" s="11">
        <f t="shared" si="53"/>
        <v>2325.070068</v>
      </c>
      <c r="L251" s="11">
        <f t="shared" si="53"/>
        <v>2362.8100589999999</v>
      </c>
      <c r="M251" s="11">
        <f t="shared" si="53"/>
        <v>2241.01001</v>
      </c>
      <c r="N251" s="11">
        <f t="shared" si="53"/>
        <v>2139.179932</v>
      </c>
      <c r="O251" s="11">
        <f t="shared" si="53"/>
        <v>2360.080078</v>
      </c>
      <c r="P251" s="11">
        <f t="shared" si="53"/>
        <v>2295.1999510000001</v>
      </c>
      <c r="Q251" s="11">
        <f t="shared" si="53"/>
        <v>2277.830078</v>
      </c>
      <c r="R251" s="11">
        <f t="shared" si="53"/>
        <v>2467.9499510000001</v>
      </c>
      <c r="S251" s="11">
        <f t="shared" si="53"/>
        <v>2623.1000979999999</v>
      </c>
      <c r="T251" s="11">
        <f t="shared" si="52"/>
        <v>2755.2700199999999</v>
      </c>
      <c r="U251" s="12" cm="1">
        <f t="array" ref="U251">quota_mese*SUMPRODUCT(1/C251:T251)</f>
        <v>64.477115918494363</v>
      </c>
      <c r="V251" s="13">
        <f t="shared" si="47"/>
        <v>177651.86446629229</v>
      </c>
      <c r="W251" s="14">
        <f t="shared" si="43"/>
        <v>0.18434576310861517</v>
      </c>
      <c r="X251" s="13">
        <f t="shared" si="44"/>
        <v>194540.00448702497</v>
      </c>
      <c r="Y251" s="14">
        <f t="shared" si="45"/>
        <v>0.29693336324683317</v>
      </c>
      <c r="Z251" s="6" t="str">
        <f t="shared" si="46"/>
        <v>Il PAC NON conviene</v>
      </c>
    </row>
    <row r="252" spans="1:26" x14ac:dyDescent="0.25">
      <c r="A252" s="7">
        <v>40512</v>
      </c>
      <c r="B252" s="8">
        <v>2117.330078</v>
      </c>
      <c r="C252" s="11">
        <f t="shared" si="42"/>
        <v>2117.330078</v>
      </c>
      <c r="D252" s="11">
        <f t="shared" si="53"/>
        <v>2217.860107</v>
      </c>
      <c r="E252" s="11">
        <f t="shared" si="53"/>
        <v>2281.9099120000001</v>
      </c>
      <c r="F252" s="11">
        <f t="shared" si="53"/>
        <v>2350.98999</v>
      </c>
      <c r="G252" s="11">
        <f t="shared" si="53"/>
        <v>2338.98999</v>
      </c>
      <c r="H252" s="11">
        <f t="shared" si="53"/>
        <v>2404.080078</v>
      </c>
      <c r="I252" s="11">
        <f t="shared" si="53"/>
        <v>2372.540039</v>
      </c>
      <c r="J252" s="11">
        <f t="shared" si="53"/>
        <v>2325.070068</v>
      </c>
      <c r="K252" s="11">
        <f t="shared" si="53"/>
        <v>2362.8100589999999</v>
      </c>
      <c r="L252" s="11">
        <f t="shared" si="53"/>
        <v>2241.01001</v>
      </c>
      <c r="M252" s="11">
        <f t="shared" si="53"/>
        <v>2139.179932</v>
      </c>
      <c r="N252" s="11">
        <f t="shared" si="53"/>
        <v>2360.080078</v>
      </c>
      <c r="O252" s="11">
        <f t="shared" si="53"/>
        <v>2295.1999510000001</v>
      </c>
      <c r="P252" s="11">
        <f t="shared" si="53"/>
        <v>2277.830078</v>
      </c>
      <c r="Q252" s="11">
        <f t="shared" si="53"/>
        <v>2467.9499510000001</v>
      </c>
      <c r="R252" s="11">
        <f t="shared" si="53"/>
        <v>2623.1000979999999</v>
      </c>
      <c r="S252" s="11">
        <f t="shared" si="53"/>
        <v>2755.2700199999999</v>
      </c>
      <c r="T252" s="11">
        <f t="shared" si="52"/>
        <v>2723.679932</v>
      </c>
      <c r="U252" s="12" cm="1">
        <f t="array" ref="U252">quota_mese*SUMPRODUCT(1/C252:T252)</f>
        <v>63.614118070196469</v>
      </c>
      <c r="V252" s="13">
        <f t="shared" si="47"/>
        <v>173264.49677967269</v>
      </c>
      <c r="W252" s="14">
        <f t="shared" si="43"/>
        <v>0.15509664519781796</v>
      </c>
      <c r="X252" s="13">
        <f t="shared" si="44"/>
        <v>192956.21124218497</v>
      </c>
      <c r="Y252" s="14">
        <f t="shared" si="45"/>
        <v>0.28637474161456655</v>
      </c>
      <c r="Z252" s="6" t="str">
        <f t="shared" si="46"/>
        <v>Il PAC NON conviene</v>
      </c>
    </row>
    <row r="253" spans="1:26" x14ac:dyDescent="0.25">
      <c r="A253" s="7">
        <v>40543</v>
      </c>
      <c r="B253" s="8">
        <v>2217.860107</v>
      </c>
      <c r="C253" s="11">
        <f t="shared" si="42"/>
        <v>2217.860107</v>
      </c>
      <c r="D253" s="11">
        <f t="shared" si="53"/>
        <v>2281.9099120000001</v>
      </c>
      <c r="E253" s="11">
        <f t="shared" si="53"/>
        <v>2350.98999</v>
      </c>
      <c r="F253" s="11">
        <f t="shared" si="53"/>
        <v>2338.98999</v>
      </c>
      <c r="G253" s="11">
        <f t="shared" si="53"/>
        <v>2404.080078</v>
      </c>
      <c r="H253" s="11">
        <f t="shared" si="53"/>
        <v>2372.540039</v>
      </c>
      <c r="I253" s="11">
        <f t="shared" si="53"/>
        <v>2325.070068</v>
      </c>
      <c r="J253" s="11">
        <f t="shared" si="53"/>
        <v>2362.8100589999999</v>
      </c>
      <c r="K253" s="11">
        <f t="shared" si="53"/>
        <v>2241.01001</v>
      </c>
      <c r="L253" s="11">
        <f t="shared" si="53"/>
        <v>2139.179932</v>
      </c>
      <c r="M253" s="11">
        <f t="shared" si="53"/>
        <v>2360.080078</v>
      </c>
      <c r="N253" s="11">
        <f t="shared" si="53"/>
        <v>2295.1999510000001</v>
      </c>
      <c r="O253" s="11">
        <f t="shared" si="53"/>
        <v>2277.830078</v>
      </c>
      <c r="P253" s="11">
        <f t="shared" si="53"/>
        <v>2467.9499510000001</v>
      </c>
      <c r="Q253" s="11">
        <f t="shared" si="53"/>
        <v>2623.1000979999999</v>
      </c>
      <c r="R253" s="11">
        <f t="shared" si="53"/>
        <v>2755.2700199999999</v>
      </c>
      <c r="S253" s="11">
        <f t="shared" si="53"/>
        <v>2723.679932</v>
      </c>
      <c r="T253" s="11">
        <f t="shared" si="52"/>
        <v>2524.8701169999999</v>
      </c>
      <c r="U253" s="12" cm="1">
        <f t="array" ref="U253">quota_mese*SUMPRODUCT(1/C253:T253)</f>
        <v>62.978843563894614</v>
      </c>
      <c r="V253" s="13">
        <f t="shared" si="47"/>
        <v>159013.40011769527</v>
      </c>
      <c r="W253" s="14">
        <f t="shared" si="43"/>
        <v>6.0089334117968463E-2</v>
      </c>
      <c r="X253" s="13">
        <f t="shared" si="44"/>
        <v>170763.93427820466</v>
      </c>
      <c r="Y253" s="14">
        <f t="shared" si="45"/>
        <v>0.13842622852136444</v>
      </c>
      <c r="Z253" s="6" t="str">
        <f t="shared" si="46"/>
        <v>Il PAC NON conviene</v>
      </c>
    </row>
    <row r="254" spans="1:26" x14ac:dyDescent="0.25">
      <c r="A254" s="7">
        <v>40574</v>
      </c>
      <c r="B254" s="8">
        <v>2281.9099120000001</v>
      </c>
      <c r="C254" s="11">
        <f t="shared" si="42"/>
        <v>2281.9099120000001</v>
      </c>
      <c r="D254" s="11">
        <f t="shared" si="53"/>
        <v>2350.98999</v>
      </c>
      <c r="E254" s="11">
        <f t="shared" si="53"/>
        <v>2338.98999</v>
      </c>
      <c r="F254" s="11">
        <f t="shared" si="53"/>
        <v>2404.080078</v>
      </c>
      <c r="G254" s="11">
        <f t="shared" si="53"/>
        <v>2372.540039</v>
      </c>
      <c r="H254" s="11">
        <f t="shared" si="53"/>
        <v>2325.070068</v>
      </c>
      <c r="I254" s="11">
        <f t="shared" si="53"/>
        <v>2362.8100589999999</v>
      </c>
      <c r="J254" s="11">
        <f t="shared" si="53"/>
        <v>2241.01001</v>
      </c>
      <c r="K254" s="11">
        <f t="shared" si="53"/>
        <v>2139.179932</v>
      </c>
      <c r="L254" s="11">
        <f t="shared" si="53"/>
        <v>2360.080078</v>
      </c>
      <c r="M254" s="11">
        <f t="shared" si="53"/>
        <v>2295.1999510000001</v>
      </c>
      <c r="N254" s="11">
        <f t="shared" si="53"/>
        <v>2277.830078</v>
      </c>
      <c r="O254" s="11">
        <f t="shared" si="53"/>
        <v>2467.9499510000001</v>
      </c>
      <c r="P254" s="11">
        <f t="shared" si="53"/>
        <v>2623.1000979999999</v>
      </c>
      <c r="Q254" s="11">
        <f t="shared" si="53"/>
        <v>2755.2700199999999</v>
      </c>
      <c r="R254" s="11">
        <f t="shared" si="53"/>
        <v>2723.679932</v>
      </c>
      <c r="S254" s="11">
        <f t="shared" si="53"/>
        <v>2524.8701169999999</v>
      </c>
      <c r="T254" s="11">
        <f t="shared" si="52"/>
        <v>2615.719971</v>
      </c>
      <c r="U254" s="12" cm="1">
        <f t="array" ref="U254">quota_mese*SUMPRODUCT(1/C254:T254)</f>
        <v>62.407334021278366</v>
      </c>
      <c r="V254" s="13">
        <f t="shared" si="47"/>
        <v>163240.10993632555</v>
      </c>
      <c r="W254" s="14">
        <f t="shared" si="43"/>
        <v>8.8267399575503669E-2</v>
      </c>
      <c r="X254" s="13">
        <f t="shared" si="44"/>
        <v>171942.80702611717</v>
      </c>
      <c r="Y254" s="14">
        <f t="shared" si="45"/>
        <v>0.14628538017411441</v>
      </c>
      <c r="Z254" s="6" t="str">
        <f t="shared" si="46"/>
        <v>Il PAC NON conviene</v>
      </c>
    </row>
    <row r="255" spans="1:26" x14ac:dyDescent="0.25">
      <c r="A255" s="7">
        <v>40602</v>
      </c>
      <c r="B255" s="8">
        <v>2350.98999</v>
      </c>
      <c r="C255" s="11">
        <f t="shared" si="42"/>
        <v>2350.98999</v>
      </c>
      <c r="D255" s="11">
        <f t="shared" si="53"/>
        <v>2338.98999</v>
      </c>
      <c r="E255" s="11">
        <f t="shared" si="53"/>
        <v>2404.080078</v>
      </c>
      <c r="F255" s="11">
        <f t="shared" si="53"/>
        <v>2372.540039</v>
      </c>
      <c r="G255" s="11">
        <f t="shared" si="53"/>
        <v>2325.070068</v>
      </c>
      <c r="H255" s="11">
        <f t="shared" si="53"/>
        <v>2362.8100589999999</v>
      </c>
      <c r="I255" s="11">
        <f t="shared" si="53"/>
        <v>2241.01001</v>
      </c>
      <c r="J255" s="11">
        <f t="shared" si="53"/>
        <v>2139.179932</v>
      </c>
      <c r="K255" s="11">
        <f t="shared" si="53"/>
        <v>2360.080078</v>
      </c>
      <c r="L255" s="11">
        <f t="shared" si="53"/>
        <v>2295.1999510000001</v>
      </c>
      <c r="M255" s="11">
        <f t="shared" si="53"/>
        <v>2277.830078</v>
      </c>
      <c r="N255" s="11">
        <f t="shared" si="53"/>
        <v>2467.9499510000001</v>
      </c>
      <c r="O255" s="11">
        <f t="shared" si="53"/>
        <v>2623.1000979999999</v>
      </c>
      <c r="P255" s="11">
        <f t="shared" si="53"/>
        <v>2755.2700199999999</v>
      </c>
      <c r="Q255" s="11">
        <f t="shared" si="53"/>
        <v>2723.679932</v>
      </c>
      <c r="R255" s="11">
        <f t="shared" si="53"/>
        <v>2524.8701169999999</v>
      </c>
      <c r="S255" s="11">
        <f t="shared" si="53"/>
        <v>2615.719971</v>
      </c>
      <c r="T255" s="11">
        <f t="shared" si="52"/>
        <v>2642.530029</v>
      </c>
      <c r="U255" s="12" cm="1">
        <f t="array" ref="U255">quota_mese*SUMPRODUCT(1/C255:T255)</f>
        <v>61.908965873029871</v>
      </c>
      <c r="V255" s="13">
        <f t="shared" si="47"/>
        <v>163596.30138381763</v>
      </c>
      <c r="W255" s="14">
        <f t="shared" si="43"/>
        <v>9.0642009225450737E-2</v>
      </c>
      <c r="X255" s="13">
        <f t="shared" si="44"/>
        <v>168601.10252957733</v>
      </c>
      <c r="Y255" s="14">
        <f t="shared" si="45"/>
        <v>0.12400735019718212</v>
      </c>
      <c r="Z255" s="6" t="str">
        <f t="shared" si="46"/>
        <v>Il PAC NON conviene</v>
      </c>
    </row>
    <row r="256" spans="1:26" x14ac:dyDescent="0.25">
      <c r="A256" s="7">
        <v>40633</v>
      </c>
      <c r="B256" s="8">
        <v>2338.98999</v>
      </c>
      <c r="C256" s="11">
        <f t="shared" si="42"/>
        <v>2338.98999</v>
      </c>
      <c r="D256" s="11">
        <f t="shared" si="53"/>
        <v>2404.080078</v>
      </c>
      <c r="E256" s="11">
        <f t="shared" si="53"/>
        <v>2372.540039</v>
      </c>
      <c r="F256" s="11">
        <f t="shared" si="53"/>
        <v>2325.070068</v>
      </c>
      <c r="G256" s="11">
        <f t="shared" si="53"/>
        <v>2362.8100589999999</v>
      </c>
      <c r="H256" s="11">
        <f t="shared" si="53"/>
        <v>2241.01001</v>
      </c>
      <c r="I256" s="11">
        <f t="shared" si="53"/>
        <v>2139.179932</v>
      </c>
      <c r="J256" s="11">
        <f t="shared" si="53"/>
        <v>2360.080078</v>
      </c>
      <c r="K256" s="11">
        <f t="shared" si="53"/>
        <v>2295.1999510000001</v>
      </c>
      <c r="L256" s="11">
        <f t="shared" si="53"/>
        <v>2277.830078</v>
      </c>
      <c r="M256" s="11">
        <f t="shared" si="53"/>
        <v>2467.9499510000001</v>
      </c>
      <c r="N256" s="11">
        <f t="shared" si="53"/>
        <v>2623.1000979999999</v>
      </c>
      <c r="O256" s="11">
        <f t="shared" si="53"/>
        <v>2755.2700199999999</v>
      </c>
      <c r="P256" s="11">
        <f t="shared" si="53"/>
        <v>2723.679932</v>
      </c>
      <c r="Q256" s="11">
        <f t="shared" si="53"/>
        <v>2524.8701169999999</v>
      </c>
      <c r="R256" s="11">
        <f t="shared" si="53"/>
        <v>2615.719971</v>
      </c>
      <c r="S256" s="11">
        <f t="shared" ref="S256:T287" si="54">R257</f>
        <v>2642.530029</v>
      </c>
      <c r="T256" s="11">
        <f t="shared" si="54"/>
        <v>2772.23999</v>
      </c>
      <c r="U256" s="12" cm="1">
        <f t="array" ref="U256">quota_mese*SUMPRODUCT(1/C256:T256)</f>
        <v>61.370352584718638</v>
      </c>
      <c r="V256" s="13">
        <f t="shared" si="47"/>
        <v>170133.34563575688</v>
      </c>
      <c r="W256" s="14">
        <f t="shared" si="43"/>
        <v>0.13422230423837922</v>
      </c>
      <c r="X256" s="13">
        <f t="shared" si="44"/>
        <v>177784.42844041417</v>
      </c>
      <c r="Y256" s="14">
        <f t="shared" si="45"/>
        <v>0.18522952293609452</v>
      </c>
      <c r="Z256" s="6" t="str">
        <f t="shared" si="46"/>
        <v>Il PAC NON conviene</v>
      </c>
    </row>
    <row r="257" spans="1:26" x14ac:dyDescent="0.25">
      <c r="A257" s="7">
        <v>40662</v>
      </c>
      <c r="B257" s="8">
        <v>2404.080078</v>
      </c>
      <c r="C257" s="11">
        <f t="shared" si="42"/>
        <v>2404.080078</v>
      </c>
      <c r="D257" s="11">
        <f t="shared" ref="D257:S272" si="55">C258</f>
        <v>2372.540039</v>
      </c>
      <c r="E257" s="11">
        <f t="shared" si="55"/>
        <v>2325.070068</v>
      </c>
      <c r="F257" s="11">
        <f t="shared" si="55"/>
        <v>2362.8100589999999</v>
      </c>
      <c r="G257" s="11">
        <f t="shared" si="55"/>
        <v>2241.01001</v>
      </c>
      <c r="H257" s="11">
        <f t="shared" si="55"/>
        <v>2139.179932</v>
      </c>
      <c r="I257" s="11">
        <f t="shared" si="55"/>
        <v>2360.080078</v>
      </c>
      <c r="J257" s="11">
        <f t="shared" si="55"/>
        <v>2295.1999510000001</v>
      </c>
      <c r="K257" s="11">
        <f t="shared" si="55"/>
        <v>2277.830078</v>
      </c>
      <c r="L257" s="11">
        <f t="shared" si="55"/>
        <v>2467.9499510000001</v>
      </c>
      <c r="M257" s="11">
        <f t="shared" si="55"/>
        <v>2623.1000979999999</v>
      </c>
      <c r="N257" s="11">
        <f t="shared" si="55"/>
        <v>2755.2700199999999</v>
      </c>
      <c r="O257" s="11">
        <f t="shared" si="55"/>
        <v>2723.679932</v>
      </c>
      <c r="P257" s="11">
        <f t="shared" si="55"/>
        <v>2524.8701169999999</v>
      </c>
      <c r="Q257" s="11">
        <f t="shared" si="55"/>
        <v>2615.719971</v>
      </c>
      <c r="R257" s="11">
        <f t="shared" si="55"/>
        <v>2642.530029</v>
      </c>
      <c r="S257" s="11">
        <f t="shared" si="55"/>
        <v>2772.23999</v>
      </c>
      <c r="T257" s="11">
        <f t="shared" si="54"/>
        <v>2799.1899410000001</v>
      </c>
      <c r="U257" s="12" cm="1">
        <f t="array" ref="U257">quota_mese*SUMPRODUCT(1/C257:T257)</f>
        <v>60.784612979689363</v>
      </c>
      <c r="V257" s="13">
        <f t="shared" si="47"/>
        <v>170147.67722032452</v>
      </c>
      <c r="W257" s="14">
        <f t="shared" si="43"/>
        <v>0.13431784813549674</v>
      </c>
      <c r="X257" s="13">
        <f t="shared" si="44"/>
        <v>174652.45646031265</v>
      </c>
      <c r="Y257" s="14">
        <f t="shared" si="45"/>
        <v>0.16434970973541763</v>
      </c>
      <c r="Z257" s="6" t="str">
        <f t="shared" si="46"/>
        <v>Il PAC NON conviene</v>
      </c>
    </row>
    <row r="258" spans="1:26" x14ac:dyDescent="0.25">
      <c r="A258" s="7">
        <v>40694</v>
      </c>
      <c r="B258" s="8">
        <v>2372.540039</v>
      </c>
      <c r="C258" s="11">
        <f t="shared" ref="C258:C321" si="56">B258</f>
        <v>2372.540039</v>
      </c>
      <c r="D258" s="11">
        <f t="shared" si="55"/>
        <v>2325.070068</v>
      </c>
      <c r="E258" s="11">
        <f t="shared" si="55"/>
        <v>2362.8100589999999</v>
      </c>
      <c r="F258" s="11">
        <f t="shared" si="55"/>
        <v>2241.01001</v>
      </c>
      <c r="G258" s="11">
        <f t="shared" si="55"/>
        <v>2139.179932</v>
      </c>
      <c r="H258" s="11">
        <f t="shared" si="55"/>
        <v>2360.080078</v>
      </c>
      <c r="I258" s="11">
        <f t="shared" si="55"/>
        <v>2295.1999510000001</v>
      </c>
      <c r="J258" s="11">
        <f t="shared" si="55"/>
        <v>2277.830078</v>
      </c>
      <c r="K258" s="11">
        <f t="shared" si="55"/>
        <v>2467.9499510000001</v>
      </c>
      <c r="L258" s="11">
        <f t="shared" si="55"/>
        <v>2623.1000979999999</v>
      </c>
      <c r="M258" s="11">
        <f t="shared" si="55"/>
        <v>2755.2700199999999</v>
      </c>
      <c r="N258" s="11">
        <f t="shared" si="55"/>
        <v>2723.679932</v>
      </c>
      <c r="O258" s="11">
        <f t="shared" si="55"/>
        <v>2524.8701169999999</v>
      </c>
      <c r="P258" s="11">
        <f t="shared" si="55"/>
        <v>2615.719971</v>
      </c>
      <c r="Q258" s="11">
        <f t="shared" si="55"/>
        <v>2642.530029</v>
      </c>
      <c r="R258" s="11">
        <f t="shared" si="55"/>
        <v>2772.23999</v>
      </c>
      <c r="S258" s="11">
        <f t="shared" si="55"/>
        <v>2799.1899410000001</v>
      </c>
      <c r="T258" s="11">
        <f t="shared" si="54"/>
        <v>2647.919922</v>
      </c>
      <c r="U258" s="12" cm="1">
        <f t="array" ref="U258">quota_mese*SUMPRODUCT(1/C258:T258)</f>
        <v>60.46540800643691</v>
      </c>
      <c r="V258" s="13">
        <f t="shared" si="47"/>
        <v>160107.55845210259</v>
      </c>
      <c r="W258" s="14">
        <f t="shared" ref="W258:W321" si="57">V258/capitale -1</f>
        <v>6.7383723014017294E-2</v>
      </c>
      <c r="X258" s="13">
        <f t="shared" ref="X258:X321" si="58">(capitale/C258)*T258</f>
        <v>167410.44693492737</v>
      </c>
      <c r="Y258" s="14">
        <f t="shared" ref="Y258:Y321" si="59">X258/capitale -1</f>
        <v>0.11606964623284921</v>
      </c>
      <c r="Z258" s="6" t="str">
        <f t="shared" ref="Z258:Z321" si="60">IF(ABS((X258-V258)/X258)&lt;=2.5%, "In Linea", IF(X258&gt;V258, "Il PAC NON conviene", "Il PAC conviene"))</f>
        <v>Il PAC NON conviene</v>
      </c>
    </row>
    <row r="259" spans="1:26" x14ac:dyDescent="0.25">
      <c r="A259" s="7">
        <v>40724</v>
      </c>
      <c r="B259" s="8">
        <v>2325.070068</v>
      </c>
      <c r="C259" s="11">
        <f t="shared" si="56"/>
        <v>2325.070068</v>
      </c>
      <c r="D259" s="11">
        <f t="shared" si="55"/>
        <v>2362.8100589999999</v>
      </c>
      <c r="E259" s="11">
        <f t="shared" si="55"/>
        <v>2241.01001</v>
      </c>
      <c r="F259" s="11">
        <f t="shared" si="55"/>
        <v>2139.179932</v>
      </c>
      <c r="G259" s="11">
        <f t="shared" si="55"/>
        <v>2360.080078</v>
      </c>
      <c r="H259" s="11">
        <f t="shared" si="55"/>
        <v>2295.1999510000001</v>
      </c>
      <c r="I259" s="11">
        <f t="shared" si="55"/>
        <v>2277.830078</v>
      </c>
      <c r="J259" s="11">
        <f t="shared" si="55"/>
        <v>2467.9499510000001</v>
      </c>
      <c r="K259" s="11">
        <f t="shared" si="55"/>
        <v>2623.1000979999999</v>
      </c>
      <c r="L259" s="11">
        <f t="shared" si="55"/>
        <v>2755.2700199999999</v>
      </c>
      <c r="M259" s="11">
        <f t="shared" si="55"/>
        <v>2723.679932</v>
      </c>
      <c r="N259" s="11">
        <f t="shared" si="55"/>
        <v>2524.8701169999999</v>
      </c>
      <c r="O259" s="11">
        <f t="shared" si="55"/>
        <v>2615.719971</v>
      </c>
      <c r="P259" s="11">
        <f t="shared" si="55"/>
        <v>2642.530029</v>
      </c>
      <c r="Q259" s="11">
        <f t="shared" si="55"/>
        <v>2772.23999</v>
      </c>
      <c r="R259" s="11">
        <f t="shared" si="55"/>
        <v>2799.1899410000001</v>
      </c>
      <c r="S259" s="11">
        <f t="shared" si="55"/>
        <v>2647.919922</v>
      </c>
      <c r="T259" s="11">
        <f t="shared" si="54"/>
        <v>2677.8798830000001</v>
      </c>
      <c r="U259" s="12" cm="1">
        <f t="array" ref="U259">quota_mese*SUMPRODUCT(1/C259:T259)</f>
        <v>60.064912552907231</v>
      </c>
      <c r="V259" s="13">
        <f t="shared" ref="V259:V322" si="61">U259*T259</f>
        <v>160846.62099958444</v>
      </c>
      <c r="W259" s="14">
        <f t="shared" si="57"/>
        <v>7.2310806663896221E-2</v>
      </c>
      <c r="X259" s="13">
        <f t="shared" si="58"/>
        <v>172761.23759810923</v>
      </c>
      <c r="Y259" s="14">
        <f t="shared" si="59"/>
        <v>0.15174158398739479</v>
      </c>
      <c r="Z259" s="6" t="str">
        <f t="shared" si="60"/>
        <v>Il PAC NON conviene</v>
      </c>
    </row>
    <row r="260" spans="1:26" x14ac:dyDescent="0.25">
      <c r="A260" s="7">
        <v>40753</v>
      </c>
      <c r="B260" s="8">
        <v>2362.8100589999999</v>
      </c>
      <c r="C260" s="11">
        <f t="shared" si="56"/>
        <v>2362.8100589999999</v>
      </c>
      <c r="D260" s="11">
        <f t="shared" si="55"/>
        <v>2241.01001</v>
      </c>
      <c r="E260" s="11">
        <f t="shared" si="55"/>
        <v>2139.179932</v>
      </c>
      <c r="F260" s="11">
        <f t="shared" si="55"/>
        <v>2360.080078</v>
      </c>
      <c r="G260" s="11">
        <f t="shared" si="55"/>
        <v>2295.1999510000001</v>
      </c>
      <c r="H260" s="11">
        <f t="shared" si="55"/>
        <v>2277.830078</v>
      </c>
      <c r="I260" s="11">
        <f t="shared" si="55"/>
        <v>2467.9499510000001</v>
      </c>
      <c r="J260" s="11">
        <f t="shared" si="55"/>
        <v>2623.1000979999999</v>
      </c>
      <c r="K260" s="11">
        <f t="shared" si="55"/>
        <v>2755.2700199999999</v>
      </c>
      <c r="L260" s="11">
        <f t="shared" si="55"/>
        <v>2723.679932</v>
      </c>
      <c r="M260" s="11">
        <f t="shared" si="55"/>
        <v>2524.8701169999999</v>
      </c>
      <c r="N260" s="11">
        <f t="shared" si="55"/>
        <v>2615.719971</v>
      </c>
      <c r="O260" s="11">
        <f t="shared" si="55"/>
        <v>2642.530029</v>
      </c>
      <c r="P260" s="11">
        <f t="shared" si="55"/>
        <v>2772.23999</v>
      </c>
      <c r="Q260" s="11">
        <f t="shared" si="55"/>
        <v>2799.1899410000001</v>
      </c>
      <c r="R260" s="11">
        <f t="shared" si="55"/>
        <v>2647.919922</v>
      </c>
      <c r="S260" s="11">
        <f t="shared" si="55"/>
        <v>2677.8798830000001</v>
      </c>
      <c r="T260" s="11">
        <f t="shared" si="54"/>
        <v>2660.929932</v>
      </c>
      <c r="U260" s="12" cm="1">
        <f t="array" ref="U260">quota_mese*SUMPRODUCT(1/C260:T260)</f>
        <v>59.612528405657251</v>
      </c>
      <c r="V260" s="13">
        <f t="shared" si="61"/>
        <v>158624.76115681362</v>
      </c>
      <c r="W260" s="14">
        <f t="shared" si="57"/>
        <v>5.7498407712090804E-2</v>
      </c>
      <c r="X260" s="13">
        <f t="shared" si="58"/>
        <v>168925.7620517012</v>
      </c>
      <c r="Y260" s="14">
        <f t="shared" si="59"/>
        <v>0.12617174701134126</v>
      </c>
      <c r="Z260" s="6" t="str">
        <f t="shared" si="60"/>
        <v>Il PAC NON conviene</v>
      </c>
    </row>
    <row r="261" spans="1:26" x14ac:dyDescent="0.25">
      <c r="A261" s="7">
        <v>40786</v>
      </c>
      <c r="B261" s="8">
        <v>2241.01001</v>
      </c>
      <c r="C261" s="11">
        <f t="shared" si="56"/>
        <v>2241.01001</v>
      </c>
      <c r="D261" s="11">
        <f t="shared" si="55"/>
        <v>2139.179932</v>
      </c>
      <c r="E261" s="11">
        <f t="shared" si="55"/>
        <v>2360.080078</v>
      </c>
      <c r="F261" s="11">
        <f t="shared" si="55"/>
        <v>2295.1999510000001</v>
      </c>
      <c r="G261" s="11">
        <f t="shared" si="55"/>
        <v>2277.830078</v>
      </c>
      <c r="H261" s="11">
        <f t="shared" si="55"/>
        <v>2467.9499510000001</v>
      </c>
      <c r="I261" s="11">
        <f t="shared" si="55"/>
        <v>2623.1000979999999</v>
      </c>
      <c r="J261" s="11">
        <f t="shared" si="55"/>
        <v>2755.2700199999999</v>
      </c>
      <c r="K261" s="11">
        <f t="shared" si="55"/>
        <v>2723.679932</v>
      </c>
      <c r="L261" s="11">
        <f t="shared" si="55"/>
        <v>2524.8701169999999</v>
      </c>
      <c r="M261" s="11">
        <f t="shared" si="55"/>
        <v>2615.719971</v>
      </c>
      <c r="N261" s="11">
        <f t="shared" si="55"/>
        <v>2642.530029</v>
      </c>
      <c r="O261" s="11">
        <f t="shared" si="55"/>
        <v>2772.23999</v>
      </c>
      <c r="P261" s="11">
        <f t="shared" si="55"/>
        <v>2799.1899410000001</v>
      </c>
      <c r="Q261" s="11">
        <f t="shared" si="55"/>
        <v>2647.919922</v>
      </c>
      <c r="R261" s="11">
        <f t="shared" si="55"/>
        <v>2677.8798830000001</v>
      </c>
      <c r="S261" s="11">
        <f t="shared" si="55"/>
        <v>2660.929932</v>
      </c>
      <c r="T261" s="11">
        <f t="shared" si="54"/>
        <v>2731.530029</v>
      </c>
      <c r="U261" s="12" cm="1">
        <f t="array" ref="U261">quota_mese*SUMPRODUCT(1/C261:T261)</f>
        <v>59.136447653522787</v>
      </c>
      <c r="V261" s="13">
        <f t="shared" si="61"/>
        <v>161532.98257398407</v>
      </c>
      <c r="W261" s="14">
        <f t="shared" si="57"/>
        <v>7.6886550493227235E-2</v>
      </c>
      <c r="X261" s="13">
        <f t="shared" si="58"/>
        <v>182832.51860619758</v>
      </c>
      <c r="Y261" s="14">
        <f t="shared" si="59"/>
        <v>0.21888345737465054</v>
      </c>
      <c r="Z261" s="6" t="str">
        <f t="shared" si="60"/>
        <v>Il PAC NON conviene</v>
      </c>
    </row>
    <row r="262" spans="1:26" x14ac:dyDescent="0.25">
      <c r="A262" s="7">
        <v>40816</v>
      </c>
      <c r="B262" s="8">
        <v>2139.179932</v>
      </c>
      <c r="C262" s="11">
        <f t="shared" si="56"/>
        <v>2139.179932</v>
      </c>
      <c r="D262" s="11">
        <f t="shared" si="55"/>
        <v>2360.080078</v>
      </c>
      <c r="E262" s="11">
        <f t="shared" si="55"/>
        <v>2295.1999510000001</v>
      </c>
      <c r="F262" s="11">
        <f t="shared" si="55"/>
        <v>2277.830078</v>
      </c>
      <c r="G262" s="11">
        <f t="shared" si="55"/>
        <v>2467.9499510000001</v>
      </c>
      <c r="H262" s="11">
        <f t="shared" si="55"/>
        <v>2623.1000979999999</v>
      </c>
      <c r="I262" s="11">
        <f t="shared" si="55"/>
        <v>2755.2700199999999</v>
      </c>
      <c r="J262" s="11">
        <f t="shared" si="55"/>
        <v>2723.679932</v>
      </c>
      <c r="K262" s="11">
        <f t="shared" si="55"/>
        <v>2524.8701169999999</v>
      </c>
      <c r="L262" s="11">
        <f t="shared" si="55"/>
        <v>2615.719971</v>
      </c>
      <c r="M262" s="11">
        <f t="shared" si="55"/>
        <v>2642.530029</v>
      </c>
      <c r="N262" s="11">
        <f t="shared" si="55"/>
        <v>2772.23999</v>
      </c>
      <c r="O262" s="11">
        <f t="shared" si="55"/>
        <v>2799.1899410000001</v>
      </c>
      <c r="P262" s="11">
        <f t="shared" si="55"/>
        <v>2647.919922</v>
      </c>
      <c r="Q262" s="11">
        <f t="shared" si="55"/>
        <v>2677.8798830000001</v>
      </c>
      <c r="R262" s="11">
        <f t="shared" si="55"/>
        <v>2660.929932</v>
      </c>
      <c r="S262" s="11">
        <f t="shared" si="55"/>
        <v>2731.530029</v>
      </c>
      <c r="T262" s="11">
        <f t="shared" si="54"/>
        <v>2738.580078</v>
      </c>
      <c r="U262" s="12" cm="1">
        <f t="array" ref="U262">quota_mese*SUMPRODUCT(1/C262:T262)</f>
        <v>58.460825689264766</v>
      </c>
      <c r="V262" s="13">
        <f t="shared" si="61"/>
        <v>160099.6525760511</v>
      </c>
      <c r="W262" s="14">
        <f t="shared" si="57"/>
        <v>6.7331017173674068E-2</v>
      </c>
      <c r="X262" s="13">
        <f t="shared" si="58"/>
        <v>192030.13526587252</v>
      </c>
      <c r="Y262" s="14">
        <f t="shared" si="59"/>
        <v>0.28020090177248358</v>
      </c>
      <c r="Z262" s="6" t="str">
        <f t="shared" si="60"/>
        <v>Il PAC NON conviene</v>
      </c>
    </row>
    <row r="263" spans="1:26" x14ac:dyDescent="0.25">
      <c r="A263" s="7">
        <v>40847</v>
      </c>
      <c r="B263" s="8">
        <v>2360.080078</v>
      </c>
      <c r="C263" s="11">
        <f t="shared" si="56"/>
        <v>2360.080078</v>
      </c>
      <c r="D263" s="11">
        <f t="shared" si="55"/>
        <v>2295.1999510000001</v>
      </c>
      <c r="E263" s="11">
        <f t="shared" si="55"/>
        <v>2277.830078</v>
      </c>
      <c r="F263" s="11">
        <f t="shared" si="55"/>
        <v>2467.9499510000001</v>
      </c>
      <c r="G263" s="11">
        <f t="shared" si="55"/>
        <v>2623.1000979999999</v>
      </c>
      <c r="H263" s="11">
        <f t="shared" si="55"/>
        <v>2755.2700199999999</v>
      </c>
      <c r="I263" s="11">
        <f t="shared" si="55"/>
        <v>2723.679932</v>
      </c>
      <c r="J263" s="11">
        <f t="shared" si="55"/>
        <v>2524.8701169999999</v>
      </c>
      <c r="K263" s="11">
        <f t="shared" si="55"/>
        <v>2615.719971</v>
      </c>
      <c r="L263" s="11">
        <f t="shared" si="55"/>
        <v>2642.530029</v>
      </c>
      <c r="M263" s="11">
        <f t="shared" si="55"/>
        <v>2772.23999</v>
      </c>
      <c r="N263" s="11">
        <f t="shared" si="55"/>
        <v>2799.1899410000001</v>
      </c>
      <c r="O263" s="11">
        <f t="shared" si="55"/>
        <v>2647.919922</v>
      </c>
      <c r="P263" s="11">
        <f t="shared" si="55"/>
        <v>2677.8798830000001</v>
      </c>
      <c r="Q263" s="11">
        <f t="shared" si="55"/>
        <v>2660.929932</v>
      </c>
      <c r="R263" s="11">
        <f t="shared" si="55"/>
        <v>2731.530029</v>
      </c>
      <c r="S263" s="11">
        <f t="shared" si="55"/>
        <v>2738.580078</v>
      </c>
      <c r="T263" s="11">
        <f t="shared" si="54"/>
        <v>2818.6899410000001</v>
      </c>
      <c r="U263" s="12" cm="1">
        <f t="array" ref="U263">quota_mese*SUMPRODUCT(1/C263:T263)</f>
        <v>57.521708065482372</v>
      </c>
      <c r="V263" s="13">
        <f t="shared" si="61"/>
        <v>162135.85991331373</v>
      </c>
      <c r="W263" s="14">
        <f t="shared" si="57"/>
        <v>8.0905732755424786E-2</v>
      </c>
      <c r="X263" s="13">
        <f t="shared" si="58"/>
        <v>179147.94294111236</v>
      </c>
      <c r="Y263" s="14">
        <f t="shared" si="59"/>
        <v>0.19431961960741573</v>
      </c>
      <c r="Z263" s="6" t="str">
        <f t="shared" si="60"/>
        <v>Il PAC NON conviene</v>
      </c>
    </row>
    <row r="264" spans="1:26" x14ac:dyDescent="0.25">
      <c r="A264" s="7">
        <v>40877</v>
      </c>
      <c r="B264" s="8">
        <v>2295.1999510000001</v>
      </c>
      <c r="C264" s="11">
        <f t="shared" si="56"/>
        <v>2295.1999510000001</v>
      </c>
      <c r="D264" s="11">
        <f t="shared" si="55"/>
        <v>2277.830078</v>
      </c>
      <c r="E264" s="11">
        <f t="shared" si="55"/>
        <v>2467.9499510000001</v>
      </c>
      <c r="F264" s="11">
        <f t="shared" si="55"/>
        <v>2623.1000979999999</v>
      </c>
      <c r="G264" s="11">
        <f t="shared" si="55"/>
        <v>2755.2700199999999</v>
      </c>
      <c r="H264" s="11">
        <f t="shared" si="55"/>
        <v>2723.679932</v>
      </c>
      <c r="I264" s="11">
        <f t="shared" si="55"/>
        <v>2524.8701169999999</v>
      </c>
      <c r="J264" s="11">
        <f t="shared" si="55"/>
        <v>2615.719971</v>
      </c>
      <c r="K264" s="11">
        <f t="shared" si="55"/>
        <v>2642.530029</v>
      </c>
      <c r="L264" s="11">
        <f t="shared" si="55"/>
        <v>2772.23999</v>
      </c>
      <c r="M264" s="11">
        <f t="shared" si="55"/>
        <v>2799.1899410000001</v>
      </c>
      <c r="N264" s="11">
        <f t="shared" si="55"/>
        <v>2647.919922</v>
      </c>
      <c r="O264" s="11">
        <f t="shared" si="55"/>
        <v>2677.8798830000001</v>
      </c>
      <c r="P264" s="11">
        <f t="shared" si="55"/>
        <v>2660.929932</v>
      </c>
      <c r="Q264" s="11">
        <f t="shared" si="55"/>
        <v>2731.530029</v>
      </c>
      <c r="R264" s="11">
        <f t="shared" si="55"/>
        <v>2738.580078</v>
      </c>
      <c r="S264" s="11">
        <f t="shared" si="55"/>
        <v>2818.6899410000001</v>
      </c>
      <c r="T264" s="11">
        <f t="shared" si="54"/>
        <v>2887.4399410000001</v>
      </c>
      <c r="U264" s="12" cm="1">
        <f t="array" ref="U264">quota_mese*SUMPRODUCT(1/C264:T264)</f>
        <v>56.876817344311306</v>
      </c>
      <c r="V264" s="13">
        <f t="shared" si="61"/>
        <v>164228.39411692601</v>
      </c>
      <c r="W264" s="14">
        <f t="shared" si="57"/>
        <v>9.4855960779506754E-2</v>
      </c>
      <c r="X264" s="13">
        <f t="shared" si="58"/>
        <v>188705.12390926763</v>
      </c>
      <c r="Y264" s="14">
        <f t="shared" si="59"/>
        <v>0.25803415939511742</v>
      </c>
      <c r="Z264" s="6" t="str">
        <f t="shared" si="60"/>
        <v>Il PAC NON conviene</v>
      </c>
    </row>
    <row r="265" spans="1:26" x14ac:dyDescent="0.25">
      <c r="A265" s="7">
        <v>40907</v>
      </c>
      <c r="B265" s="8">
        <v>2277.830078</v>
      </c>
      <c r="C265" s="11">
        <f t="shared" si="56"/>
        <v>2277.830078</v>
      </c>
      <c r="D265" s="11">
        <f t="shared" si="55"/>
        <v>2467.9499510000001</v>
      </c>
      <c r="E265" s="11">
        <f t="shared" si="55"/>
        <v>2623.1000979999999</v>
      </c>
      <c r="F265" s="11">
        <f t="shared" si="55"/>
        <v>2755.2700199999999</v>
      </c>
      <c r="G265" s="11">
        <f t="shared" si="55"/>
        <v>2723.679932</v>
      </c>
      <c r="H265" s="11">
        <f t="shared" si="55"/>
        <v>2524.8701169999999</v>
      </c>
      <c r="I265" s="11">
        <f t="shared" si="55"/>
        <v>2615.719971</v>
      </c>
      <c r="J265" s="11">
        <f t="shared" si="55"/>
        <v>2642.530029</v>
      </c>
      <c r="K265" s="11">
        <f t="shared" si="55"/>
        <v>2772.23999</v>
      </c>
      <c r="L265" s="11">
        <f t="shared" si="55"/>
        <v>2799.1899410000001</v>
      </c>
      <c r="M265" s="11">
        <f t="shared" si="55"/>
        <v>2647.919922</v>
      </c>
      <c r="N265" s="11">
        <f t="shared" si="55"/>
        <v>2677.8798830000001</v>
      </c>
      <c r="O265" s="11">
        <f t="shared" si="55"/>
        <v>2660.929932</v>
      </c>
      <c r="P265" s="11">
        <f t="shared" si="55"/>
        <v>2731.530029</v>
      </c>
      <c r="Q265" s="11">
        <f t="shared" si="55"/>
        <v>2738.580078</v>
      </c>
      <c r="R265" s="11">
        <f t="shared" si="55"/>
        <v>2818.6899410000001</v>
      </c>
      <c r="S265" s="11">
        <f t="shared" si="55"/>
        <v>2887.4399410000001</v>
      </c>
      <c r="T265" s="11">
        <f t="shared" si="54"/>
        <v>2981.76001</v>
      </c>
      <c r="U265" s="12" cm="1">
        <f t="array" ref="U265">quota_mese*SUMPRODUCT(1/C265:T265)</f>
        <v>56.040821580815695</v>
      </c>
      <c r="V265" s="13">
        <f t="shared" si="61"/>
        <v>167100.28071722123</v>
      </c>
      <c r="W265" s="14">
        <f t="shared" si="57"/>
        <v>0.11400187144814167</v>
      </c>
      <c r="X265" s="13">
        <f t="shared" si="58"/>
        <v>196355.2970082433</v>
      </c>
      <c r="Y265" s="14">
        <f t="shared" si="59"/>
        <v>0.3090353133882886</v>
      </c>
      <c r="Z265" s="6" t="str">
        <f t="shared" si="60"/>
        <v>Il PAC NON conviene</v>
      </c>
    </row>
    <row r="266" spans="1:26" x14ac:dyDescent="0.25">
      <c r="A266" s="7">
        <v>40939</v>
      </c>
      <c r="B266" s="8">
        <v>2467.9499510000001</v>
      </c>
      <c r="C266" s="11">
        <f t="shared" si="56"/>
        <v>2467.9499510000001</v>
      </c>
      <c r="D266" s="11">
        <f t="shared" si="55"/>
        <v>2623.1000979999999</v>
      </c>
      <c r="E266" s="11">
        <f t="shared" si="55"/>
        <v>2755.2700199999999</v>
      </c>
      <c r="F266" s="11">
        <f t="shared" si="55"/>
        <v>2723.679932</v>
      </c>
      <c r="G266" s="11">
        <f t="shared" si="55"/>
        <v>2524.8701169999999</v>
      </c>
      <c r="H266" s="11">
        <f t="shared" si="55"/>
        <v>2615.719971</v>
      </c>
      <c r="I266" s="11">
        <f t="shared" si="55"/>
        <v>2642.530029</v>
      </c>
      <c r="J266" s="11">
        <f t="shared" si="55"/>
        <v>2772.23999</v>
      </c>
      <c r="K266" s="11">
        <f t="shared" si="55"/>
        <v>2799.1899410000001</v>
      </c>
      <c r="L266" s="11">
        <f t="shared" si="55"/>
        <v>2647.919922</v>
      </c>
      <c r="M266" s="11">
        <f t="shared" si="55"/>
        <v>2677.8798830000001</v>
      </c>
      <c r="N266" s="11">
        <f t="shared" si="55"/>
        <v>2660.929932</v>
      </c>
      <c r="O266" s="11">
        <f t="shared" si="55"/>
        <v>2731.530029</v>
      </c>
      <c r="P266" s="11">
        <f t="shared" si="55"/>
        <v>2738.580078</v>
      </c>
      <c r="Q266" s="11">
        <f t="shared" si="55"/>
        <v>2818.6899410000001</v>
      </c>
      <c r="R266" s="11">
        <f t="shared" si="55"/>
        <v>2887.4399410000001</v>
      </c>
      <c r="S266" s="11">
        <f t="shared" si="55"/>
        <v>2981.76001</v>
      </c>
      <c r="T266" s="11">
        <f t="shared" si="54"/>
        <v>2909.6000979999999</v>
      </c>
      <c r="U266" s="12" cm="1">
        <f t="array" ref="U266">quota_mese*SUMPRODUCT(1/C266:T266)</f>
        <v>55.246451019942924</v>
      </c>
      <c r="V266" s="13">
        <f t="shared" si="61"/>
        <v>160745.07930177814</v>
      </c>
      <c r="W266" s="14">
        <f t="shared" si="57"/>
        <v>7.1633862011854177E-2</v>
      </c>
      <c r="X266" s="13">
        <f t="shared" si="58"/>
        <v>176843.13838015913</v>
      </c>
      <c r="Y266" s="14">
        <f t="shared" si="59"/>
        <v>0.17895425586772751</v>
      </c>
      <c r="Z266" s="6" t="str">
        <f t="shared" si="60"/>
        <v>Il PAC NON conviene</v>
      </c>
    </row>
    <row r="267" spans="1:26" x14ac:dyDescent="0.25">
      <c r="A267" s="7">
        <v>40968</v>
      </c>
      <c r="B267" s="8">
        <v>2623.1000979999999</v>
      </c>
      <c r="C267" s="11">
        <f t="shared" si="56"/>
        <v>2623.1000979999999</v>
      </c>
      <c r="D267" s="11">
        <f t="shared" si="55"/>
        <v>2755.2700199999999</v>
      </c>
      <c r="E267" s="11">
        <f t="shared" si="55"/>
        <v>2723.679932</v>
      </c>
      <c r="F267" s="11">
        <f t="shared" si="55"/>
        <v>2524.8701169999999</v>
      </c>
      <c r="G267" s="11">
        <f t="shared" si="55"/>
        <v>2615.719971</v>
      </c>
      <c r="H267" s="11">
        <f t="shared" si="55"/>
        <v>2642.530029</v>
      </c>
      <c r="I267" s="11">
        <f t="shared" si="55"/>
        <v>2772.23999</v>
      </c>
      <c r="J267" s="11">
        <f t="shared" si="55"/>
        <v>2799.1899410000001</v>
      </c>
      <c r="K267" s="11">
        <f t="shared" si="55"/>
        <v>2647.919922</v>
      </c>
      <c r="L267" s="11">
        <f t="shared" si="55"/>
        <v>2677.8798830000001</v>
      </c>
      <c r="M267" s="11">
        <f t="shared" si="55"/>
        <v>2660.929932</v>
      </c>
      <c r="N267" s="11">
        <f t="shared" si="55"/>
        <v>2731.530029</v>
      </c>
      <c r="O267" s="11">
        <f t="shared" si="55"/>
        <v>2738.580078</v>
      </c>
      <c r="P267" s="11">
        <f t="shared" si="55"/>
        <v>2818.6899410000001</v>
      </c>
      <c r="Q267" s="11">
        <f t="shared" si="55"/>
        <v>2887.4399410000001</v>
      </c>
      <c r="R267" s="11">
        <f t="shared" si="55"/>
        <v>2981.76001</v>
      </c>
      <c r="S267" s="11">
        <f t="shared" si="55"/>
        <v>2909.6000979999999</v>
      </c>
      <c r="T267" s="11">
        <f t="shared" si="54"/>
        <v>3090.1899410000001</v>
      </c>
      <c r="U267" s="12" cm="1">
        <f t="array" ref="U267">quota_mese*SUMPRODUCT(1/C267:T267)</f>
        <v>54.566535193903007</v>
      </c>
      <c r="V267" s="13">
        <f t="shared" si="61"/>
        <v>168620.95817142157</v>
      </c>
      <c r="W267" s="14">
        <f t="shared" si="57"/>
        <v>0.12413972114281058</v>
      </c>
      <c r="X267" s="13">
        <f t="shared" si="58"/>
        <v>176710.18025710128</v>
      </c>
      <c r="Y267" s="14">
        <f t="shared" si="59"/>
        <v>0.17806786838067512</v>
      </c>
      <c r="Z267" s="6" t="str">
        <f t="shared" si="60"/>
        <v>Il PAC NON conviene</v>
      </c>
    </row>
    <row r="268" spans="1:26" x14ac:dyDescent="0.25">
      <c r="A268" s="7">
        <v>40998</v>
      </c>
      <c r="B268" s="8">
        <v>2755.2700199999999</v>
      </c>
      <c r="C268" s="11">
        <f t="shared" si="56"/>
        <v>2755.2700199999999</v>
      </c>
      <c r="D268" s="11">
        <f t="shared" si="55"/>
        <v>2723.679932</v>
      </c>
      <c r="E268" s="11">
        <f t="shared" si="55"/>
        <v>2524.8701169999999</v>
      </c>
      <c r="F268" s="11">
        <f t="shared" si="55"/>
        <v>2615.719971</v>
      </c>
      <c r="G268" s="11">
        <f t="shared" si="55"/>
        <v>2642.530029</v>
      </c>
      <c r="H268" s="11">
        <f t="shared" si="55"/>
        <v>2772.23999</v>
      </c>
      <c r="I268" s="11">
        <f t="shared" si="55"/>
        <v>2799.1899410000001</v>
      </c>
      <c r="J268" s="11">
        <f t="shared" si="55"/>
        <v>2647.919922</v>
      </c>
      <c r="K268" s="11">
        <f t="shared" si="55"/>
        <v>2677.8798830000001</v>
      </c>
      <c r="L268" s="11">
        <f t="shared" si="55"/>
        <v>2660.929932</v>
      </c>
      <c r="M268" s="11">
        <f t="shared" si="55"/>
        <v>2731.530029</v>
      </c>
      <c r="N268" s="11">
        <f t="shared" si="55"/>
        <v>2738.580078</v>
      </c>
      <c r="O268" s="11">
        <f t="shared" si="55"/>
        <v>2818.6899410000001</v>
      </c>
      <c r="P268" s="11">
        <f t="shared" si="55"/>
        <v>2887.4399410000001</v>
      </c>
      <c r="Q268" s="11">
        <f t="shared" si="55"/>
        <v>2981.76001</v>
      </c>
      <c r="R268" s="11">
        <f t="shared" si="55"/>
        <v>2909.6000979999999</v>
      </c>
      <c r="S268" s="11">
        <f t="shared" si="55"/>
        <v>3090.1899410000001</v>
      </c>
      <c r="T268" s="11">
        <f t="shared" si="54"/>
        <v>3073.8100589999999</v>
      </c>
      <c r="U268" s="12" cm="1">
        <f t="array" ref="U268">quota_mese*SUMPRODUCT(1/C268:T268)</f>
        <v>54.100708878304651</v>
      </c>
      <c r="V268" s="13">
        <f t="shared" si="61"/>
        <v>166295.30314916343</v>
      </c>
      <c r="W268" s="14">
        <f t="shared" si="57"/>
        <v>0.10863535432775628</v>
      </c>
      <c r="X268" s="13">
        <f t="shared" si="58"/>
        <v>167341.67813069731</v>
      </c>
      <c r="Y268" s="14">
        <f t="shared" si="59"/>
        <v>0.11561118753798216</v>
      </c>
      <c r="Z268" s="6" t="str">
        <f t="shared" si="60"/>
        <v>In Linea</v>
      </c>
    </row>
    <row r="269" spans="1:26" x14ac:dyDescent="0.25">
      <c r="A269" s="7">
        <v>41029</v>
      </c>
      <c r="B269" s="8">
        <v>2723.679932</v>
      </c>
      <c r="C269" s="11">
        <f t="shared" si="56"/>
        <v>2723.679932</v>
      </c>
      <c r="D269" s="11">
        <f t="shared" si="55"/>
        <v>2524.8701169999999</v>
      </c>
      <c r="E269" s="11">
        <f t="shared" si="55"/>
        <v>2615.719971</v>
      </c>
      <c r="F269" s="11">
        <f t="shared" si="55"/>
        <v>2642.530029</v>
      </c>
      <c r="G269" s="11">
        <f t="shared" si="55"/>
        <v>2772.23999</v>
      </c>
      <c r="H269" s="11">
        <f t="shared" si="55"/>
        <v>2799.1899410000001</v>
      </c>
      <c r="I269" s="11">
        <f t="shared" si="55"/>
        <v>2647.919922</v>
      </c>
      <c r="J269" s="11">
        <f t="shared" si="55"/>
        <v>2677.8798830000001</v>
      </c>
      <c r="K269" s="11">
        <f t="shared" si="55"/>
        <v>2660.929932</v>
      </c>
      <c r="L269" s="11">
        <f t="shared" si="55"/>
        <v>2731.530029</v>
      </c>
      <c r="M269" s="11">
        <f t="shared" si="55"/>
        <v>2738.580078</v>
      </c>
      <c r="N269" s="11">
        <f t="shared" si="55"/>
        <v>2818.6899410000001</v>
      </c>
      <c r="O269" s="11">
        <f t="shared" si="55"/>
        <v>2887.4399410000001</v>
      </c>
      <c r="P269" s="11">
        <f t="shared" si="55"/>
        <v>2981.76001</v>
      </c>
      <c r="Q269" s="11">
        <f t="shared" si="55"/>
        <v>2909.6000979999999</v>
      </c>
      <c r="R269" s="11">
        <f t="shared" si="55"/>
        <v>3090.1899410000001</v>
      </c>
      <c r="S269" s="11">
        <f t="shared" si="55"/>
        <v>3073.8100589999999</v>
      </c>
      <c r="T269" s="11">
        <f t="shared" si="54"/>
        <v>3218.1999510000001</v>
      </c>
      <c r="U269" s="12" cm="1">
        <f t="array" ref="U269">quota_mese*SUMPRODUCT(1/C269:T269)</f>
        <v>53.665641195607684</v>
      </c>
      <c r="V269" s="13">
        <f t="shared" si="61"/>
        <v>172706.76386608824</v>
      </c>
      <c r="W269" s="14">
        <f t="shared" si="57"/>
        <v>0.15137842577392169</v>
      </c>
      <c r="X269" s="13">
        <f t="shared" si="58"/>
        <v>177234.47861053597</v>
      </c>
      <c r="Y269" s="14">
        <f t="shared" si="59"/>
        <v>0.18156319073690641</v>
      </c>
      <c r="Z269" s="6" t="str">
        <f t="shared" si="60"/>
        <v>Il PAC NON conviene</v>
      </c>
    </row>
    <row r="270" spans="1:26" x14ac:dyDescent="0.25">
      <c r="A270" s="7">
        <v>41060</v>
      </c>
      <c r="B270" s="8">
        <v>2524.8701169999999</v>
      </c>
      <c r="C270" s="11">
        <f t="shared" si="56"/>
        <v>2524.8701169999999</v>
      </c>
      <c r="D270" s="11">
        <f t="shared" si="55"/>
        <v>2615.719971</v>
      </c>
      <c r="E270" s="11">
        <f t="shared" si="55"/>
        <v>2642.530029</v>
      </c>
      <c r="F270" s="11">
        <f t="shared" si="55"/>
        <v>2772.23999</v>
      </c>
      <c r="G270" s="11">
        <f t="shared" si="55"/>
        <v>2799.1899410000001</v>
      </c>
      <c r="H270" s="11">
        <f t="shared" si="55"/>
        <v>2647.919922</v>
      </c>
      <c r="I270" s="11">
        <f t="shared" si="55"/>
        <v>2677.8798830000001</v>
      </c>
      <c r="J270" s="11">
        <f t="shared" si="55"/>
        <v>2660.929932</v>
      </c>
      <c r="K270" s="11">
        <f t="shared" si="55"/>
        <v>2731.530029</v>
      </c>
      <c r="L270" s="11">
        <f t="shared" si="55"/>
        <v>2738.580078</v>
      </c>
      <c r="M270" s="11">
        <f t="shared" si="55"/>
        <v>2818.6899410000001</v>
      </c>
      <c r="N270" s="11">
        <f t="shared" si="55"/>
        <v>2887.4399410000001</v>
      </c>
      <c r="O270" s="11">
        <f t="shared" si="55"/>
        <v>2981.76001</v>
      </c>
      <c r="P270" s="11">
        <f t="shared" si="55"/>
        <v>2909.6000979999999</v>
      </c>
      <c r="Q270" s="11">
        <f t="shared" si="55"/>
        <v>3090.1899410000001</v>
      </c>
      <c r="R270" s="11">
        <f t="shared" si="55"/>
        <v>3073.8100589999999</v>
      </c>
      <c r="S270" s="11">
        <f t="shared" si="55"/>
        <v>3218.1999510000001</v>
      </c>
      <c r="T270" s="11">
        <f t="shared" si="54"/>
        <v>3377.7299800000001</v>
      </c>
      <c r="U270" s="12" cm="1">
        <f t="array" ref="U270">quota_mese*SUMPRODUCT(1/C270:T270)</f>
        <v>53.073195243790117</v>
      </c>
      <c r="V270" s="13">
        <f t="shared" si="61"/>
        <v>179266.92270934329</v>
      </c>
      <c r="W270" s="14">
        <f t="shared" si="57"/>
        <v>0.19511281806228853</v>
      </c>
      <c r="X270" s="13">
        <f t="shared" si="58"/>
        <v>200667.54863493837</v>
      </c>
      <c r="Y270" s="14">
        <f t="shared" si="59"/>
        <v>0.33778365756625583</v>
      </c>
      <c r="Z270" s="6" t="str">
        <f t="shared" si="60"/>
        <v>Il PAC NON conviene</v>
      </c>
    </row>
    <row r="271" spans="1:26" x14ac:dyDescent="0.25">
      <c r="A271" s="7">
        <v>41089</v>
      </c>
      <c r="B271" s="8">
        <v>2615.719971</v>
      </c>
      <c r="C271" s="11">
        <f t="shared" si="56"/>
        <v>2615.719971</v>
      </c>
      <c r="D271" s="11">
        <f t="shared" si="55"/>
        <v>2642.530029</v>
      </c>
      <c r="E271" s="11">
        <f t="shared" si="55"/>
        <v>2772.23999</v>
      </c>
      <c r="F271" s="11">
        <f t="shared" si="55"/>
        <v>2799.1899410000001</v>
      </c>
      <c r="G271" s="11">
        <f t="shared" si="55"/>
        <v>2647.919922</v>
      </c>
      <c r="H271" s="11">
        <f t="shared" si="55"/>
        <v>2677.8798830000001</v>
      </c>
      <c r="I271" s="11">
        <f t="shared" si="55"/>
        <v>2660.929932</v>
      </c>
      <c r="J271" s="11">
        <f t="shared" si="55"/>
        <v>2731.530029</v>
      </c>
      <c r="K271" s="11">
        <f t="shared" si="55"/>
        <v>2738.580078</v>
      </c>
      <c r="L271" s="11">
        <f t="shared" si="55"/>
        <v>2818.6899410000001</v>
      </c>
      <c r="M271" s="11">
        <f t="shared" si="55"/>
        <v>2887.4399410000001</v>
      </c>
      <c r="N271" s="11">
        <f t="shared" si="55"/>
        <v>2981.76001</v>
      </c>
      <c r="O271" s="11">
        <f t="shared" si="55"/>
        <v>2909.6000979999999</v>
      </c>
      <c r="P271" s="11">
        <f t="shared" si="55"/>
        <v>3090.1899410000001</v>
      </c>
      <c r="Q271" s="11">
        <f t="shared" si="55"/>
        <v>3073.8100589999999</v>
      </c>
      <c r="R271" s="11">
        <f t="shared" si="55"/>
        <v>3218.1999510000001</v>
      </c>
      <c r="S271" s="11">
        <f t="shared" si="55"/>
        <v>3377.7299800000001</v>
      </c>
      <c r="T271" s="11">
        <f t="shared" si="54"/>
        <v>3487.820068</v>
      </c>
      <c r="U271" s="12" cm="1">
        <f t="array" ref="U271">quota_mese*SUMPRODUCT(1/C271:T271)</f>
        <v>52.161962420633522</v>
      </c>
      <c r="V271" s="13">
        <f t="shared" si="61"/>
        <v>181931.53931694746</v>
      </c>
      <c r="W271" s="14">
        <f t="shared" si="57"/>
        <v>0.2128769287796497</v>
      </c>
      <c r="X271" s="13">
        <f t="shared" si="58"/>
        <v>200011.09293055898</v>
      </c>
      <c r="Y271" s="14">
        <f t="shared" si="59"/>
        <v>0.33340728620372651</v>
      </c>
      <c r="Z271" s="6" t="str">
        <f t="shared" si="60"/>
        <v>Il PAC NON conviene</v>
      </c>
    </row>
    <row r="272" spans="1:26" x14ac:dyDescent="0.25">
      <c r="A272" s="7">
        <v>41121</v>
      </c>
      <c r="B272" s="8">
        <v>2642.530029</v>
      </c>
      <c r="C272" s="11">
        <f t="shared" si="56"/>
        <v>2642.530029</v>
      </c>
      <c r="D272" s="11">
        <f t="shared" si="55"/>
        <v>2772.23999</v>
      </c>
      <c r="E272" s="11">
        <f t="shared" si="55"/>
        <v>2799.1899410000001</v>
      </c>
      <c r="F272" s="11">
        <f t="shared" si="55"/>
        <v>2647.919922</v>
      </c>
      <c r="G272" s="11">
        <f t="shared" si="55"/>
        <v>2677.8798830000001</v>
      </c>
      <c r="H272" s="11">
        <f t="shared" si="55"/>
        <v>2660.929932</v>
      </c>
      <c r="I272" s="11">
        <f t="shared" si="55"/>
        <v>2731.530029</v>
      </c>
      <c r="J272" s="11">
        <f t="shared" si="55"/>
        <v>2738.580078</v>
      </c>
      <c r="K272" s="11">
        <f t="shared" si="55"/>
        <v>2818.6899410000001</v>
      </c>
      <c r="L272" s="11">
        <f t="shared" si="55"/>
        <v>2887.4399410000001</v>
      </c>
      <c r="M272" s="11">
        <f t="shared" si="55"/>
        <v>2981.76001</v>
      </c>
      <c r="N272" s="11">
        <f t="shared" si="55"/>
        <v>2909.6000979999999</v>
      </c>
      <c r="O272" s="11">
        <f t="shared" si="55"/>
        <v>3090.1899410000001</v>
      </c>
      <c r="P272" s="11">
        <f t="shared" si="55"/>
        <v>3073.8100589999999</v>
      </c>
      <c r="Q272" s="11">
        <f t="shared" si="55"/>
        <v>3218.1999510000001</v>
      </c>
      <c r="R272" s="11">
        <f t="shared" si="55"/>
        <v>3377.7299800000001</v>
      </c>
      <c r="S272" s="11">
        <f t="shared" ref="S272" si="62">R273</f>
        <v>3487.820068</v>
      </c>
      <c r="T272" s="11">
        <f t="shared" si="54"/>
        <v>3592</v>
      </c>
      <c r="U272" s="12" cm="1">
        <f t="array" ref="U272">quota_mese*SUMPRODUCT(1/C272:T272)</f>
        <v>51.296066720348207</v>
      </c>
      <c r="V272" s="13">
        <f t="shared" si="61"/>
        <v>184255.47165949075</v>
      </c>
      <c r="W272" s="14">
        <f t="shared" si="57"/>
        <v>0.2283698110632717</v>
      </c>
      <c r="X272" s="13">
        <f t="shared" si="58"/>
        <v>203895.50699028216</v>
      </c>
      <c r="Y272" s="14">
        <f t="shared" si="59"/>
        <v>0.35930337993521433</v>
      </c>
      <c r="Z272" s="6" t="str">
        <f t="shared" si="60"/>
        <v>Il PAC NON conviene</v>
      </c>
    </row>
    <row r="273" spans="1:26" x14ac:dyDescent="0.25">
      <c r="A273" s="7">
        <v>41152</v>
      </c>
      <c r="B273" s="8">
        <v>2772.23999</v>
      </c>
      <c r="C273" s="11">
        <f t="shared" si="56"/>
        <v>2772.23999</v>
      </c>
      <c r="D273" s="11">
        <f t="shared" ref="D273:S288" si="63">C274</f>
        <v>2799.1899410000001</v>
      </c>
      <c r="E273" s="11">
        <f t="shared" si="63"/>
        <v>2647.919922</v>
      </c>
      <c r="F273" s="11">
        <f t="shared" si="63"/>
        <v>2677.8798830000001</v>
      </c>
      <c r="G273" s="11">
        <f t="shared" si="63"/>
        <v>2660.929932</v>
      </c>
      <c r="H273" s="11">
        <f t="shared" si="63"/>
        <v>2731.530029</v>
      </c>
      <c r="I273" s="11">
        <f t="shared" si="63"/>
        <v>2738.580078</v>
      </c>
      <c r="J273" s="11">
        <f t="shared" si="63"/>
        <v>2818.6899410000001</v>
      </c>
      <c r="K273" s="11">
        <f t="shared" si="63"/>
        <v>2887.4399410000001</v>
      </c>
      <c r="L273" s="11">
        <f t="shared" si="63"/>
        <v>2981.76001</v>
      </c>
      <c r="M273" s="11">
        <f t="shared" si="63"/>
        <v>2909.6000979999999</v>
      </c>
      <c r="N273" s="11">
        <f t="shared" si="63"/>
        <v>3090.1899410000001</v>
      </c>
      <c r="O273" s="11">
        <f t="shared" si="63"/>
        <v>3073.8100589999999</v>
      </c>
      <c r="P273" s="11">
        <f t="shared" si="63"/>
        <v>3218.1999510000001</v>
      </c>
      <c r="Q273" s="11">
        <f t="shared" si="63"/>
        <v>3377.7299800000001</v>
      </c>
      <c r="R273" s="11">
        <f t="shared" si="63"/>
        <v>3487.820068</v>
      </c>
      <c r="S273" s="11">
        <f t="shared" si="63"/>
        <v>3592</v>
      </c>
      <c r="T273" s="11">
        <f t="shared" si="54"/>
        <v>3521.919922</v>
      </c>
      <c r="U273" s="12" cm="1">
        <f t="array" ref="U273">quota_mese*SUMPRODUCT(1/C273:T273)</f>
        <v>50.508656920741622</v>
      </c>
      <c r="V273" s="13">
        <f t="shared" si="61"/>
        <v>177887.44504262309</v>
      </c>
      <c r="W273" s="14">
        <f t="shared" si="57"/>
        <v>0.18591630028415396</v>
      </c>
      <c r="X273" s="13">
        <f t="shared" si="58"/>
        <v>190563.58403516142</v>
      </c>
      <c r="Y273" s="14">
        <f t="shared" si="59"/>
        <v>0.27042389356774277</v>
      </c>
      <c r="Z273" s="6" t="str">
        <f t="shared" si="60"/>
        <v>Il PAC NON conviene</v>
      </c>
    </row>
    <row r="274" spans="1:26" x14ac:dyDescent="0.25">
      <c r="A274" s="7">
        <v>41180</v>
      </c>
      <c r="B274" s="8">
        <v>2799.1899410000001</v>
      </c>
      <c r="C274" s="11">
        <f t="shared" si="56"/>
        <v>2799.1899410000001</v>
      </c>
      <c r="D274" s="11">
        <f t="shared" si="63"/>
        <v>2647.919922</v>
      </c>
      <c r="E274" s="11">
        <f t="shared" si="63"/>
        <v>2677.8798830000001</v>
      </c>
      <c r="F274" s="11">
        <f t="shared" si="63"/>
        <v>2660.929932</v>
      </c>
      <c r="G274" s="11">
        <f t="shared" si="63"/>
        <v>2731.530029</v>
      </c>
      <c r="H274" s="11">
        <f t="shared" si="63"/>
        <v>2738.580078</v>
      </c>
      <c r="I274" s="11">
        <f t="shared" si="63"/>
        <v>2818.6899410000001</v>
      </c>
      <c r="J274" s="11">
        <f t="shared" si="63"/>
        <v>2887.4399410000001</v>
      </c>
      <c r="K274" s="11">
        <f t="shared" si="63"/>
        <v>2981.76001</v>
      </c>
      <c r="L274" s="11">
        <f t="shared" si="63"/>
        <v>2909.6000979999999</v>
      </c>
      <c r="M274" s="11">
        <f t="shared" si="63"/>
        <v>3090.1899410000001</v>
      </c>
      <c r="N274" s="11">
        <f t="shared" si="63"/>
        <v>3073.8100589999999</v>
      </c>
      <c r="O274" s="11">
        <f t="shared" si="63"/>
        <v>3218.1999510000001</v>
      </c>
      <c r="P274" s="11">
        <f t="shared" si="63"/>
        <v>3377.7299800000001</v>
      </c>
      <c r="Q274" s="11">
        <f t="shared" si="63"/>
        <v>3487.820068</v>
      </c>
      <c r="R274" s="11">
        <f t="shared" si="63"/>
        <v>3592</v>
      </c>
      <c r="S274" s="11">
        <f t="shared" si="63"/>
        <v>3521.919922</v>
      </c>
      <c r="T274" s="11">
        <f t="shared" si="54"/>
        <v>3696.1000979999999</v>
      </c>
      <c r="U274" s="12" cm="1">
        <f t="array" ref="U274">quota_mese*SUMPRODUCT(1/C274:T274)</f>
        <v>49.757292855807101</v>
      </c>
      <c r="V274" s="13">
        <f t="shared" si="61"/>
        <v>183907.93500056333</v>
      </c>
      <c r="W274" s="14">
        <f t="shared" si="57"/>
        <v>0.22605290000375544</v>
      </c>
      <c r="X274" s="13">
        <f t="shared" si="58"/>
        <v>198062.66326533642</v>
      </c>
      <c r="Y274" s="14">
        <f t="shared" si="59"/>
        <v>0.32041775510224291</v>
      </c>
      <c r="Z274" s="6" t="str">
        <f t="shared" si="60"/>
        <v>Il PAC NON conviene</v>
      </c>
    </row>
    <row r="275" spans="1:26" x14ac:dyDescent="0.25">
      <c r="A275" s="7">
        <v>41213</v>
      </c>
      <c r="B275" s="8">
        <v>2647.919922</v>
      </c>
      <c r="C275" s="11">
        <f t="shared" si="56"/>
        <v>2647.919922</v>
      </c>
      <c r="D275" s="11">
        <f t="shared" si="63"/>
        <v>2677.8798830000001</v>
      </c>
      <c r="E275" s="11">
        <f t="shared" si="63"/>
        <v>2660.929932</v>
      </c>
      <c r="F275" s="11">
        <f t="shared" si="63"/>
        <v>2731.530029</v>
      </c>
      <c r="G275" s="11">
        <f t="shared" si="63"/>
        <v>2738.580078</v>
      </c>
      <c r="H275" s="11">
        <f t="shared" si="63"/>
        <v>2818.6899410000001</v>
      </c>
      <c r="I275" s="11">
        <f t="shared" si="63"/>
        <v>2887.4399410000001</v>
      </c>
      <c r="J275" s="11">
        <f t="shared" si="63"/>
        <v>2981.76001</v>
      </c>
      <c r="K275" s="11">
        <f t="shared" si="63"/>
        <v>2909.6000979999999</v>
      </c>
      <c r="L275" s="11">
        <f t="shared" si="63"/>
        <v>3090.1899410000001</v>
      </c>
      <c r="M275" s="11">
        <f t="shared" si="63"/>
        <v>3073.8100589999999</v>
      </c>
      <c r="N275" s="11">
        <f t="shared" si="63"/>
        <v>3218.1999510000001</v>
      </c>
      <c r="O275" s="11">
        <f t="shared" si="63"/>
        <v>3377.7299800000001</v>
      </c>
      <c r="P275" s="11">
        <f t="shared" si="63"/>
        <v>3487.820068</v>
      </c>
      <c r="Q275" s="11">
        <f t="shared" si="63"/>
        <v>3592</v>
      </c>
      <c r="R275" s="11">
        <f t="shared" si="63"/>
        <v>3521.919922</v>
      </c>
      <c r="S275" s="11">
        <f t="shared" si="63"/>
        <v>3696.1000979999999</v>
      </c>
      <c r="T275" s="11">
        <f t="shared" si="54"/>
        <v>3595.73999</v>
      </c>
      <c r="U275" s="12" cm="1">
        <f t="array" ref="U275">quota_mese*SUMPRODUCT(1/C275:T275)</f>
        <v>49.097798362356649</v>
      </c>
      <c r="V275" s="13">
        <f t="shared" si="61"/>
        <v>176542.91699248232</v>
      </c>
      <c r="W275" s="14">
        <f t="shared" si="57"/>
        <v>0.17695277994988223</v>
      </c>
      <c r="X275" s="13">
        <f t="shared" si="58"/>
        <v>203692.33752832501</v>
      </c>
      <c r="Y275" s="14">
        <f t="shared" si="59"/>
        <v>0.35794891685550012</v>
      </c>
      <c r="Z275" s="6" t="str">
        <f t="shared" si="60"/>
        <v>Il PAC NON conviene</v>
      </c>
    </row>
    <row r="276" spans="1:26" x14ac:dyDescent="0.25">
      <c r="A276" s="7">
        <v>41243</v>
      </c>
      <c r="B276" s="8">
        <v>2677.8798830000001</v>
      </c>
      <c r="C276" s="11">
        <f t="shared" si="56"/>
        <v>2677.8798830000001</v>
      </c>
      <c r="D276" s="11">
        <f t="shared" si="63"/>
        <v>2660.929932</v>
      </c>
      <c r="E276" s="11">
        <f t="shared" si="63"/>
        <v>2731.530029</v>
      </c>
      <c r="F276" s="11">
        <f t="shared" si="63"/>
        <v>2738.580078</v>
      </c>
      <c r="G276" s="11">
        <f t="shared" si="63"/>
        <v>2818.6899410000001</v>
      </c>
      <c r="H276" s="11">
        <f t="shared" si="63"/>
        <v>2887.4399410000001</v>
      </c>
      <c r="I276" s="11">
        <f t="shared" si="63"/>
        <v>2981.76001</v>
      </c>
      <c r="J276" s="11">
        <f t="shared" si="63"/>
        <v>2909.6000979999999</v>
      </c>
      <c r="K276" s="11">
        <f t="shared" si="63"/>
        <v>3090.1899410000001</v>
      </c>
      <c r="L276" s="11">
        <f t="shared" si="63"/>
        <v>3073.8100589999999</v>
      </c>
      <c r="M276" s="11">
        <f t="shared" si="63"/>
        <v>3218.1999510000001</v>
      </c>
      <c r="N276" s="11">
        <f t="shared" si="63"/>
        <v>3377.7299800000001</v>
      </c>
      <c r="O276" s="11">
        <f t="shared" si="63"/>
        <v>3487.820068</v>
      </c>
      <c r="P276" s="11">
        <f t="shared" si="63"/>
        <v>3592</v>
      </c>
      <c r="Q276" s="11">
        <f t="shared" si="63"/>
        <v>3521.919922</v>
      </c>
      <c r="R276" s="11">
        <f t="shared" si="63"/>
        <v>3696.1000979999999</v>
      </c>
      <c r="S276" s="11">
        <f t="shared" si="63"/>
        <v>3595.73999</v>
      </c>
      <c r="T276" s="11">
        <f t="shared" si="54"/>
        <v>3582.0200199999999</v>
      </c>
      <c r="U276" s="12" cm="1">
        <f t="array" ref="U276">quota_mese*SUMPRODUCT(1/C276:T276)</f>
        <v>48.277108033431084</v>
      </c>
      <c r="V276" s="13">
        <f t="shared" si="61"/>
        <v>172929.56748345296</v>
      </c>
      <c r="W276" s="14">
        <f t="shared" si="57"/>
        <v>0.15286378322301974</v>
      </c>
      <c r="X276" s="13">
        <f t="shared" si="58"/>
        <v>200644.92302696759</v>
      </c>
      <c r="Y276" s="14">
        <f t="shared" si="59"/>
        <v>0.33763282017978402</v>
      </c>
      <c r="Z276" s="6" t="str">
        <f t="shared" si="60"/>
        <v>Il PAC NON conviene</v>
      </c>
    </row>
    <row r="277" spans="1:26" x14ac:dyDescent="0.25">
      <c r="A277" s="7">
        <v>41274</v>
      </c>
      <c r="B277" s="8">
        <v>2660.929932</v>
      </c>
      <c r="C277" s="11">
        <f t="shared" si="56"/>
        <v>2660.929932</v>
      </c>
      <c r="D277" s="11">
        <f t="shared" si="63"/>
        <v>2731.530029</v>
      </c>
      <c r="E277" s="11">
        <f t="shared" si="63"/>
        <v>2738.580078</v>
      </c>
      <c r="F277" s="11">
        <f t="shared" si="63"/>
        <v>2818.6899410000001</v>
      </c>
      <c r="G277" s="11">
        <f t="shared" si="63"/>
        <v>2887.4399410000001</v>
      </c>
      <c r="H277" s="11">
        <f t="shared" si="63"/>
        <v>2981.76001</v>
      </c>
      <c r="I277" s="11">
        <f t="shared" si="63"/>
        <v>2909.6000979999999</v>
      </c>
      <c r="J277" s="11">
        <f t="shared" si="63"/>
        <v>3090.1899410000001</v>
      </c>
      <c r="K277" s="11">
        <f t="shared" si="63"/>
        <v>3073.8100589999999</v>
      </c>
      <c r="L277" s="11">
        <f t="shared" si="63"/>
        <v>3218.1999510000001</v>
      </c>
      <c r="M277" s="11">
        <f t="shared" si="63"/>
        <v>3377.7299800000001</v>
      </c>
      <c r="N277" s="11">
        <f t="shared" si="63"/>
        <v>3487.820068</v>
      </c>
      <c r="O277" s="11">
        <f t="shared" si="63"/>
        <v>3592</v>
      </c>
      <c r="P277" s="11">
        <f t="shared" si="63"/>
        <v>3521.919922</v>
      </c>
      <c r="Q277" s="11">
        <f t="shared" si="63"/>
        <v>3696.1000979999999</v>
      </c>
      <c r="R277" s="11">
        <f t="shared" si="63"/>
        <v>3595.73999</v>
      </c>
      <c r="S277" s="11">
        <f t="shared" si="63"/>
        <v>3582.0200199999999</v>
      </c>
      <c r="T277" s="11">
        <f t="shared" si="54"/>
        <v>3736.820068</v>
      </c>
      <c r="U277" s="12" cm="1">
        <f t="array" ref="U277">quota_mese*SUMPRODUCT(1/C277:T277)</f>
        <v>47.395253597200146</v>
      </c>
      <c r="V277" s="13">
        <f t="shared" si="61"/>
        <v>177107.5347699667</v>
      </c>
      <c r="W277" s="14">
        <f t="shared" si="57"/>
        <v>0.18071689846644468</v>
      </c>
      <c r="X277" s="13">
        <f t="shared" si="58"/>
        <v>210649.29348917556</v>
      </c>
      <c r="Y277" s="14">
        <f t="shared" si="59"/>
        <v>0.40432862326117047</v>
      </c>
      <c r="Z277" s="6" t="str">
        <f t="shared" si="60"/>
        <v>Il PAC NON conviene</v>
      </c>
    </row>
    <row r="278" spans="1:26" x14ac:dyDescent="0.25">
      <c r="A278" s="7">
        <v>41305</v>
      </c>
      <c r="B278" s="8">
        <v>2731.530029</v>
      </c>
      <c r="C278" s="11">
        <f t="shared" si="56"/>
        <v>2731.530029</v>
      </c>
      <c r="D278" s="11">
        <f t="shared" si="63"/>
        <v>2738.580078</v>
      </c>
      <c r="E278" s="11">
        <f t="shared" si="63"/>
        <v>2818.6899410000001</v>
      </c>
      <c r="F278" s="11">
        <f t="shared" si="63"/>
        <v>2887.4399410000001</v>
      </c>
      <c r="G278" s="11">
        <f t="shared" si="63"/>
        <v>2981.76001</v>
      </c>
      <c r="H278" s="11">
        <f t="shared" si="63"/>
        <v>2909.6000979999999</v>
      </c>
      <c r="I278" s="11">
        <f t="shared" si="63"/>
        <v>3090.1899410000001</v>
      </c>
      <c r="J278" s="11">
        <f t="shared" si="63"/>
        <v>3073.8100589999999</v>
      </c>
      <c r="K278" s="11">
        <f t="shared" si="63"/>
        <v>3218.1999510000001</v>
      </c>
      <c r="L278" s="11">
        <f t="shared" si="63"/>
        <v>3377.7299800000001</v>
      </c>
      <c r="M278" s="11">
        <f t="shared" si="63"/>
        <v>3487.820068</v>
      </c>
      <c r="N278" s="11">
        <f t="shared" si="63"/>
        <v>3592</v>
      </c>
      <c r="O278" s="11">
        <f t="shared" si="63"/>
        <v>3521.919922</v>
      </c>
      <c r="P278" s="11">
        <f t="shared" si="63"/>
        <v>3696.1000979999999</v>
      </c>
      <c r="Q278" s="11">
        <f t="shared" si="63"/>
        <v>3595.73999</v>
      </c>
      <c r="R278" s="11">
        <f t="shared" si="63"/>
        <v>3582.0200199999999</v>
      </c>
      <c r="S278" s="11">
        <f t="shared" si="63"/>
        <v>3736.820068</v>
      </c>
      <c r="T278" s="11">
        <f t="shared" si="54"/>
        <v>3849.4799800000001</v>
      </c>
      <c r="U278" s="12" cm="1">
        <f t="array" ref="U278">quota_mese*SUMPRODUCT(1/C278:T278)</f>
        <v>46.428310931210738</v>
      </c>
      <c r="V278" s="13">
        <f t="shared" si="61"/>
        <v>178724.85343491091</v>
      </c>
      <c r="W278" s="14">
        <f t="shared" si="57"/>
        <v>0.19149902289940601</v>
      </c>
      <c r="X278" s="13">
        <f t="shared" si="58"/>
        <v>211391.41465392985</v>
      </c>
      <c r="Y278" s="14">
        <f t="shared" si="59"/>
        <v>0.40927609769286577</v>
      </c>
      <c r="Z278" s="6" t="str">
        <f t="shared" si="60"/>
        <v>Il PAC NON conviene</v>
      </c>
    </row>
    <row r="279" spans="1:26" x14ac:dyDescent="0.25">
      <c r="A279" s="7">
        <v>41333</v>
      </c>
      <c r="B279" s="8">
        <v>2738.580078</v>
      </c>
      <c r="C279" s="11">
        <f t="shared" si="56"/>
        <v>2738.580078</v>
      </c>
      <c r="D279" s="11">
        <f t="shared" si="63"/>
        <v>2818.6899410000001</v>
      </c>
      <c r="E279" s="11">
        <f t="shared" si="63"/>
        <v>2887.4399410000001</v>
      </c>
      <c r="F279" s="11">
        <f t="shared" si="63"/>
        <v>2981.76001</v>
      </c>
      <c r="G279" s="11">
        <f t="shared" si="63"/>
        <v>2909.6000979999999</v>
      </c>
      <c r="H279" s="11">
        <f t="shared" si="63"/>
        <v>3090.1899410000001</v>
      </c>
      <c r="I279" s="11">
        <f t="shared" si="63"/>
        <v>3073.8100589999999</v>
      </c>
      <c r="J279" s="11">
        <f t="shared" si="63"/>
        <v>3218.1999510000001</v>
      </c>
      <c r="K279" s="11">
        <f t="shared" si="63"/>
        <v>3377.7299800000001</v>
      </c>
      <c r="L279" s="11">
        <f t="shared" si="63"/>
        <v>3487.820068</v>
      </c>
      <c r="M279" s="11">
        <f t="shared" si="63"/>
        <v>3592</v>
      </c>
      <c r="N279" s="11">
        <f t="shared" si="63"/>
        <v>3521.919922</v>
      </c>
      <c r="O279" s="11">
        <f t="shared" si="63"/>
        <v>3696.1000979999999</v>
      </c>
      <c r="P279" s="11">
        <f t="shared" si="63"/>
        <v>3595.73999</v>
      </c>
      <c r="Q279" s="11">
        <f t="shared" si="63"/>
        <v>3582.0200199999999</v>
      </c>
      <c r="R279" s="11">
        <f t="shared" si="63"/>
        <v>3736.820068</v>
      </c>
      <c r="S279" s="11">
        <f t="shared" si="63"/>
        <v>3849.4799800000001</v>
      </c>
      <c r="T279" s="11">
        <f t="shared" si="54"/>
        <v>3892.5</v>
      </c>
      <c r="U279" s="12" cm="1">
        <f t="array" ref="U279">quota_mese*SUMPRODUCT(1/C279:T279)</f>
        <v>45.51838688922723</v>
      </c>
      <c r="V279" s="13">
        <f t="shared" si="61"/>
        <v>177180.320966317</v>
      </c>
      <c r="W279" s="14">
        <f t="shared" si="57"/>
        <v>0.18120213977544664</v>
      </c>
      <c r="X279" s="13">
        <f t="shared" si="58"/>
        <v>213203.5519758864</v>
      </c>
      <c r="Y279" s="14">
        <f t="shared" si="59"/>
        <v>0.4213570131725759</v>
      </c>
      <c r="Z279" s="6" t="str">
        <f t="shared" si="60"/>
        <v>Il PAC NON conviene</v>
      </c>
    </row>
    <row r="280" spans="1:26" x14ac:dyDescent="0.25">
      <c r="A280" s="7">
        <v>41361</v>
      </c>
      <c r="B280" s="8">
        <v>2818.6899410000001</v>
      </c>
      <c r="C280" s="11">
        <f t="shared" si="56"/>
        <v>2818.6899410000001</v>
      </c>
      <c r="D280" s="11">
        <f t="shared" si="63"/>
        <v>2887.4399410000001</v>
      </c>
      <c r="E280" s="11">
        <f t="shared" si="63"/>
        <v>2981.76001</v>
      </c>
      <c r="F280" s="11">
        <f t="shared" si="63"/>
        <v>2909.6000979999999</v>
      </c>
      <c r="G280" s="11">
        <f t="shared" si="63"/>
        <v>3090.1899410000001</v>
      </c>
      <c r="H280" s="11">
        <f t="shared" si="63"/>
        <v>3073.8100589999999</v>
      </c>
      <c r="I280" s="11">
        <f t="shared" si="63"/>
        <v>3218.1999510000001</v>
      </c>
      <c r="J280" s="11">
        <f t="shared" si="63"/>
        <v>3377.7299800000001</v>
      </c>
      <c r="K280" s="11">
        <f t="shared" si="63"/>
        <v>3487.820068</v>
      </c>
      <c r="L280" s="11">
        <f t="shared" si="63"/>
        <v>3592</v>
      </c>
      <c r="M280" s="11">
        <f t="shared" si="63"/>
        <v>3521.919922</v>
      </c>
      <c r="N280" s="11">
        <f t="shared" si="63"/>
        <v>3696.1000979999999</v>
      </c>
      <c r="O280" s="11">
        <f t="shared" si="63"/>
        <v>3595.73999</v>
      </c>
      <c r="P280" s="11">
        <f t="shared" si="63"/>
        <v>3582.0200199999999</v>
      </c>
      <c r="Q280" s="11">
        <f t="shared" si="63"/>
        <v>3736.820068</v>
      </c>
      <c r="R280" s="11">
        <f t="shared" si="63"/>
        <v>3849.4799800000001</v>
      </c>
      <c r="S280" s="11">
        <f t="shared" si="63"/>
        <v>3892.5</v>
      </c>
      <c r="T280" s="11">
        <f t="shared" si="54"/>
        <v>4082.5600589999999</v>
      </c>
      <c r="U280" s="12" cm="1">
        <f t="array" ref="U280">quota_mese*SUMPRODUCT(1/C280:T280)</f>
        <v>44.516650323492314</v>
      </c>
      <c r="V280" s="13">
        <f t="shared" si="61"/>
        <v>181741.89857115914</v>
      </c>
      <c r="W280" s="14">
        <f t="shared" si="57"/>
        <v>0.21161265714106081</v>
      </c>
      <c r="X280" s="13">
        <f t="shared" si="58"/>
        <v>217258.37948417329</v>
      </c>
      <c r="Y280" s="14">
        <f t="shared" si="59"/>
        <v>0.44838919656115528</v>
      </c>
      <c r="Z280" s="6" t="str">
        <f t="shared" si="60"/>
        <v>Il PAC NON conviene</v>
      </c>
    </row>
    <row r="281" spans="1:26" x14ac:dyDescent="0.25">
      <c r="A281" s="7">
        <v>41394</v>
      </c>
      <c r="B281" s="8">
        <v>2887.4399410000001</v>
      </c>
      <c r="C281" s="11">
        <f t="shared" si="56"/>
        <v>2887.4399410000001</v>
      </c>
      <c r="D281" s="11">
        <f t="shared" si="63"/>
        <v>2981.76001</v>
      </c>
      <c r="E281" s="11">
        <f t="shared" si="63"/>
        <v>2909.6000979999999</v>
      </c>
      <c r="F281" s="11">
        <f t="shared" si="63"/>
        <v>3090.1899410000001</v>
      </c>
      <c r="G281" s="11">
        <f t="shared" si="63"/>
        <v>3073.8100589999999</v>
      </c>
      <c r="H281" s="11">
        <f t="shared" si="63"/>
        <v>3218.1999510000001</v>
      </c>
      <c r="I281" s="11">
        <f t="shared" si="63"/>
        <v>3377.7299800000001</v>
      </c>
      <c r="J281" s="11">
        <f t="shared" si="63"/>
        <v>3487.820068</v>
      </c>
      <c r="K281" s="11">
        <f t="shared" si="63"/>
        <v>3592</v>
      </c>
      <c r="L281" s="11">
        <f t="shared" si="63"/>
        <v>3521.919922</v>
      </c>
      <c r="M281" s="11">
        <f t="shared" si="63"/>
        <v>3696.1000979999999</v>
      </c>
      <c r="N281" s="11">
        <f t="shared" si="63"/>
        <v>3595.73999</v>
      </c>
      <c r="O281" s="11">
        <f t="shared" si="63"/>
        <v>3582.0200199999999</v>
      </c>
      <c r="P281" s="11">
        <f t="shared" si="63"/>
        <v>3736.820068</v>
      </c>
      <c r="Q281" s="11">
        <f t="shared" si="63"/>
        <v>3849.4799800000001</v>
      </c>
      <c r="R281" s="11">
        <f t="shared" si="63"/>
        <v>3892.5</v>
      </c>
      <c r="S281" s="11">
        <f t="shared" si="63"/>
        <v>4082.5600589999999</v>
      </c>
      <c r="T281" s="11">
        <f t="shared" si="54"/>
        <v>4049.4499510000001</v>
      </c>
      <c r="U281" s="12" cm="1">
        <f t="array" ref="U281">quota_mese*SUMPRODUCT(1/C281:T281)</f>
        <v>43.618086790622755</v>
      </c>
      <c r="V281" s="13">
        <f t="shared" si="61"/>
        <v>176629.25941700107</v>
      </c>
      <c r="W281" s="14">
        <f t="shared" si="57"/>
        <v>0.17752839611334048</v>
      </c>
      <c r="X281" s="13">
        <f t="shared" si="58"/>
        <v>210365.41194329903</v>
      </c>
      <c r="Y281" s="14">
        <f t="shared" si="59"/>
        <v>0.40243607962199346</v>
      </c>
      <c r="Z281" s="6" t="str">
        <f t="shared" si="60"/>
        <v>Il PAC NON conviene</v>
      </c>
    </row>
    <row r="282" spans="1:26" x14ac:dyDescent="0.25">
      <c r="A282" s="7">
        <v>41425</v>
      </c>
      <c r="B282" s="8">
        <v>2981.76001</v>
      </c>
      <c r="C282" s="11">
        <f t="shared" si="56"/>
        <v>2981.76001</v>
      </c>
      <c r="D282" s="11">
        <f t="shared" si="63"/>
        <v>2909.6000979999999</v>
      </c>
      <c r="E282" s="11">
        <f t="shared" si="63"/>
        <v>3090.1899410000001</v>
      </c>
      <c r="F282" s="11">
        <f t="shared" si="63"/>
        <v>3073.8100589999999</v>
      </c>
      <c r="G282" s="11">
        <f t="shared" si="63"/>
        <v>3218.1999510000001</v>
      </c>
      <c r="H282" s="11">
        <f t="shared" si="63"/>
        <v>3377.7299800000001</v>
      </c>
      <c r="I282" s="11">
        <f t="shared" si="63"/>
        <v>3487.820068</v>
      </c>
      <c r="J282" s="11">
        <f t="shared" si="63"/>
        <v>3592</v>
      </c>
      <c r="K282" s="11">
        <f t="shared" si="63"/>
        <v>3521.919922</v>
      </c>
      <c r="L282" s="11">
        <f t="shared" si="63"/>
        <v>3696.1000979999999</v>
      </c>
      <c r="M282" s="11">
        <f t="shared" si="63"/>
        <v>3595.73999</v>
      </c>
      <c r="N282" s="11">
        <f t="shared" si="63"/>
        <v>3582.0200199999999</v>
      </c>
      <c r="O282" s="11">
        <f t="shared" si="63"/>
        <v>3736.820068</v>
      </c>
      <c r="P282" s="11">
        <f t="shared" si="63"/>
        <v>3849.4799800000001</v>
      </c>
      <c r="Q282" s="11">
        <f t="shared" si="63"/>
        <v>3892.5</v>
      </c>
      <c r="R282" s="11">
        <f t="shared" si="63"/>
        <v>4082.5600589999999</v>
      </c>
      <c r="S282" s="11">
        <f t="shared" si="63"/>
        <v>4049.4499510000001</v>
      </c>
      <c r="T282" s="11">
        <f t="shared" si="54"/>
        <v>4158.2099609999996</v>
      </c>
      <c r="U282" s="12" cm="1">
        <f t="array" ref="U282">quota_mese*SUMPRODUCT(1/C282:T282)</f>
        <v>42.736091349614256</v>
      </c>
      <c r="V282" s="13">
        <f t="shared" si="61"/>
        <v>177705.64074417192</v>
      </c>
      <c r="W282" s="14">
        <f t="shared" si="57"/>
        <v>0.18470427162781289</v>
      </c>
      <c r="X282" s="13">
        <f t="shared" si="58"/>
        <v>209182.32589416209</v>
      </c>
      <c r="Y282" s="14">
        <f t="shared" si="59"/>
        <v>0.39454883929441387</v>
      </c>
      <c r="Z282" s="6" t="str">
        <f t="shared" si="60"/>
        <v>Il PAC NON conviene</v>
      </c>
    </row>
    <row r="283" spans="1:26" x14ac:dyDescent="0.25">
      <c r="A283" s="7">
        <v>41453</v>
      </c>
      <c r="B283" s="8">
        <v>2909.6000979999999</v>
      </c>
      <c r="C283" s="11">
        <f t="shared" si="56"/>
        <v>2909.6000979999999</v>
      </c>
      <c r="D283" s="11">
        <f t="shared" si="63"/>
        <v>3090.1899410000001</v>
      </c>
      <c r="E283" s="11">
        <f t="shared" si="63"/>
        <v>3073.8100589999999</v>
      </c>
      <c r="F283" s="11">
        <f t="shared" si="63"/>
        <v>3218.1999510000001</v>
      </c>
      <c r="G283" s="11">
        <f t="shared" si="63"/>
        <v>3377.7299800000001</v>
      </c>
      <c r="H283" s="11">
        <f t="shared" si="63"/>
        <v>3487.820068</v>
      </c>
      <c r="I283" s="11">
        <f t="shared" si="63"/>
        <v>3592</v>
      </c>
      <c r="J283" s="11">
        <f t="shared" si="63"/>
        <v>3521.919922</v>
      </c>
      <c r="K283" s="11">
        <f t="shared" si="63"/>
        <v>3696.1000979999999</v>
      </c>
      <c r="L283" s="11">
        <f t="shared" si="63"/>
        <v>3595.73999</v>
      </c>
      <c r="M283" s="11">
        <f t="shared" si="63"/>
        <v>3582.0200199999999</v>
      </c>
      <c r="N283" s="11">
        <f t="shared" si="63"/>
        <v>3736.820068</v>
      </c>
      <c r="O283" s="11">
        <f t="shared" si="63"/>
        <v>3849.4799800000001</v>
      </c>
      <c r="P283" s="11">
        <f t="shared" si="63"/>
        <v>3892.5</v>
      </c>
      <c r="Q283" s="11">
        <f t="shared" si="63"/>
        <v>4082.5600589999999</v>
      </c>
      <c r="R283" s="11">
        <f t="shared" si="63"/>
        <v>4049.4499510000001</v>
      </c>
      <c r="S283" s="11">
        <f t="shared" si="63"/>
        <v>4158.2099609999996</v>
      </c>
      <c r="T283" s="11">
        <f t="shared" si="54"/>
        <v>4337.7900390000004</v>
      </c>
      <c r="U283" s="12" cm="1">
        <f t="array" ref="U283">quota_mese*SUMPRODUCT(1/C283:T283)</f>
        <v>41.862422506901744</v>
      </c>
      <c r="V283" s="13">
        <f t="shared" si="61"/>
        <v>181590.39935884782</v>
      </c>
      <c r="W283" s="14">
        <f t="shared" si="57"/>
        <v>0.21060266239231873</v>
      </c>
      <c r="X283" s="13">
        <f t="shared" si="58"/>
        <v>223628.15642508963</v>
      </c>
      <c r="Y283" s="14">
        <f t="shared" si="59"/>
        <v>0.49085437616726413</v>
      </c>
      <c r="Z283" s="6" t="str">
        <f t="shared" si="60"/>
        <v>Il PAC NON conviene</v>
      </c>
    </row>
    <row r="284" spans="1:26" x14ac:dyDescent="0.25">
      <c r="A284" s="7">
        <v>41486</v>
      </c>
      <c r="B284" s="8">
        <v>3090.1899410000001</v>
      </c>
      <c r="C284" s="11">
        <f t="shared" si="56"/>
        <v>3090.1899410000001</v>
      </c>
      <c r="D284" s="11">
        <f t="shared" si="63"/>
        <v>3073.8100589999999</v>
      </c>
      <c r="E284" s="11">
        <f t="shared" si="63"/>
        <v>3218.1999510000001</v>
      </c>
      <c r="F284" s="11">
        <f t="shared" si="63"/>
        <v>3377.7299800000001</v>
      </c>
      <c r="G284" s="11">
        <f t="shared" si="63"/>
        <v>3487.820068</v>
      </c>
      <c r="H284" s="11">
        <f t="shared" si="63"/>
        <v>3592</v>
      </c>
      <c r="I284" s="11">
        <f t="shared" si="63"/>
        <v>3521.919922</v>
      </c>
      <c r="J284" s="11">
        <f t="shared" si="63"/>
        <v>3696.1000979999999</v>
      </c>
      <c r="K284" s="11">
        <f t="shared" si="63"/>
        <v>3595.73999</v>
      </c>
      <c r="L284" s="11">
        <f t="shared" si="63"/>
        <v>3582.0200199999999</v>
      </c>
      <c r="M284" s="11">
        <f t="shared" si="63"/>
        <v>3736.820068</v>
      </c>
      <c r="N284" s="11">
        <f t="shared" si="63"/>
        <v>3849.4799800000001</v>
      </c>
      <c r="O284" s="11">
        <f t="shared" si="63"/>
        <v>3892.5</v>
      </c>
      <c r="P284" s="11">
        <f t="shared" si="63"/>
        <v>4082.5600589999999</v>
      </c>
      <c r="Q284" s="11">
        <f t="shared" si="63"/>
        <v>4049.4499510000001</v>
      </c>
      <c r="R284" s="11">
        <f t="shared" si="63"/>
        <v>4158.2099609999996</v>
      </c>
      <c r="S284" s="11">
        <f t="shared" si="63"/>
        <v>4337.7900390000004</v>
      </c>
      <c r="T284" s="11">
        <f t="shared" si="54"/>
        <v>4236.2797849999997</v>
      </c>
      <c r="U284" s="12" cm="1">
        <f t="array" ref="U284">quota_mese*SUMPRODUCT(1/C284:T284)</f>
        <v>40.965475271593768</v>
      </c>
      <c r="V284" s="13">
        <f t="shared" si="61"/>
        <v>173541.21477597006</v>
      </c>
      <c r="W284" s="14">
        <f t="shared" si="57"/>
        <v>0.15694143183980036</v>
      </c>
      <c r="X284" s="13">
        <f t="shared" si="58"/>
        <v>205632.00964416054</v>
      </c>
      <c r="Y284" s="14">
        <f t="shared" si="59"/>
        <v>0.37088006429440368</v>
      </c>
      <c r="Z284" s="6" t="str">
        <f t="shared" si="60"/>
        <v>Il PAC NON conviene</v>
      </c>
    </row>
    <row r="285" spans="1:26" x14ac:dyDescent="0.25">
      <c r="A285" s="7">
        <v>41516</v>
      </c>
      <c r="B285" s="8">
        <v>3073.8100589999999</v>
      </c>
      <c r="C285" s="11">
        <f t="shared" si="56"/>
        <v>3073.8100589999999</v>
      </c>
      <c r="D285" s="11">
        <f t="shared" si="63"/>
        <v>3218.1999510000001</v>
      </c>
      <c r="E285" s="11">
        <f t="shared" si="63"/>
        <v>3377.7299800000001</v>
      </c>
      <c r="F285" s="11">
        <f t="shared" si="63"/>
        <v>3487.820068</v>
      </c>
      <c r="G285" s="11">
        <f t="shared" si="63"/>
        <v>3592</v>
      </c>
      <c r="H285" s="11">
        <f t="shared" si="63"/>
        <v>3521.919922</v>
      </c>
      <c r="I285" s="11">
        <f t="shared" si="63"/>
        <v>3696.1000979999999</v>
      </c>
      <c r="J285" s="11">
        <f t="shared" si="63"/>
        <v>3595.73999</v>
      </c>
      <c r="K285" s="11">
        <f t="shared" si="63"/>
        <v>3582.0200199999999</v>
      </c>
      <c r="L285" s="11">
        <f t="shared" si="63"/>
        <v>3736.820068</v>
      </c>
      <c r="M285" s="11">
        <f t="shared" si="63"/>
        <v>3849.4799800000001</v>
      </c>
      <c r="N285" s="11">
        <f t="shared" si="63"/>
        <v>3892.5</v>
      </c>
      <c r="O285" s="11">
        <f t="shared" si="63"/>
        <v>4082.5600589999999</v>
      </c>
      <c r="P285" s="11">
        <f t="shared" si="63"/>
        <v>4049.4499510000001</v>
      </c>
      <c r="Q285" s="11">
        <f t="shared" si="63"/>
        <v>4158.2099609999996</v>
      </c>
      <c r="R285" s="11">
        <f t="shared" si="63"/>
        <v>4337.7900390000004</v>
      </c>
      <c r="S285" s="11">
        <f t="shared" si="63"/>
        <v>4236.2797849999997</v>
      </c>
      <c r="T285" s="11">
        <f t="shared" si="54"/>
        <v>4148.4301759999998</v>
      </c>
      <c r="U285" s="12" cm="1">
        <f t="array" ref="U285">quota_mese*SUMPRODUCT(1/C285:T285)</f>
        <v>40.277561404014733</v>
      </c>
      <c r="V285" s="13">
        <f t="shared" si="61"/>
        <v>167088.65114410763</v>
      </c>
      <c r="W285" s="14">
        <f t="shared" si="57"/>
        <v>0.11392434096071757</v>
      </c>
      <c r="X285" s="13">
        <f t="shared" si="58"/>
        <v>202440.78666410534</v>
      </c>
      <c r="Y285" s="14">
        <f t="shared" si="59"/>
        <v>0.34960524442736896</v>
      </c>
      <c r="Z285" s="6" t="str">
        <f t="shared" si="60"/>
        <v>Il PAC NON conviene</v>
      </c>
    </row>
    <row r="286" spans="1:26" x14ac:dyDescent="0.25">
      <c r="A286" s="7">
        <v>41547</v>
      </c>
      <c r="B286" s="8">
        <v>3218.1999510000001</v>
      </c>
      <c r="C286" s="11">
        <f t="shared" si="56"/>
        <v>3218.1999510000001</v>
      </c>
      <c r="D286" s="11">
        <f t="shared" si="63"/>
        <v>3377.7299800000001</v>
      </c>
      <c r="E286" s="11">
        <f t="shared" si="63"/>
        <v>3487.820068</v>
      </c>
      <c r="F286" s="11">
        <f t="shared" si="63"/>
        <v>3592</v>
      </c>
      <c r="G286" s="11">
        <f t="shared" si="63"/>
        <v>3521.919922</v>
      </c>
      <c r="H286" s="11">
        <f t="shared" si="63"/>
        <v>3696.1000979999999</v>
      </c>
      <c r="I286" s="11">
        <f t="shared" si="63"/>
        <v>3595.73999</v>
      </c>
      <c r="J286" s="11">
        <f t="shared" si="63"/>
        <v>3582.0200199999999</v>
      </c>
      <c r="K286" s="11">
        <f t="shared" si="63"/>
        <v>3736.820068</v>
      </c>
      <c r="L286" s="11">
        <f t="shared" si="63"/>
        <v>3849.4799800000001</v>
      </c>
      <c r="M286" s="11">
        <f t="shared" si="63"/>
        <v>3892.5</v>
      </c>
      <c r="N286" s="11">
        <f t="shared" si="63"/>
        <v>4082.5600589999999</v>
      </c>
      <c r="O286" s="11">
        <f t="shared" si="63"/>
        <v>4049.4499510000001</v>
      </c>
      <c r="P286" s="11">
        <f t="shared" si="63"/>
        <v>4158.2099609999996</v>
      </c>
      <c r="Q286" s="11">
        <f t="shared" si="63"/>
        <v>4337.7900390000004</v>
      </c>
      <c r="R286" s="11">
        <f t="shared" si="63"/>
        <v>4236.2797849999997</v>
      </c>
      <c r="S286" s="11">
        <f t="shared" si="63"/>
        <v>4148.4301759999998</v>
      </c>
      <c r="T286" s="11">
        <f t="shared" si="54"/>
        <v>4440.669922</v>
      </c>
      <c r="U286" s="12" cm="1">
        <f t="array" ref="U286">quota_mese*SUMPRODUCT(1/C286:T286)</f>
        <v>39.443078921467638</v>
      </c>
      <c r="V286" s="13">
        <f t="shared" si="61"/>
        <v>175153.69419763354</v>
      </c>
      <c r="W286" s="14">
        <f t="shared" si="57"/>
        <v>0.16769129465089017</v>
      </c>
      <c r="X286" s="13">
        <f t="shared" si="58"/>
        <v>206979.21149772586</v>
      </c>
      <c r="Y286" s="14">
        <f t="shared" si="59"/>
        <v>0.37986140998483897</v>
      </c>
      <c r="Z286" s="6" t="str">
        <f t="shared" si="60"/>
        <v>Il PAC NON conviene</v>
      </c>
    </row>
    <row r="287" spans="1:26" x14ac:dyDescent="0.25">
      <c r="A287" s="7">
        <v>41578</v>
      </c>
      <c r="B287" s="8">
        <v>3377.7299800000001</v>
      </c>
      <c r="C287" s="11">
        <f t="shared" si="56"/>
        <v>3377.7299800000001</v>
      </c>
      <c r="D287" s="11">
        <f t="shared" si="63"/>
        <v>3487.820068</v>
      </c>
      <c r="E287" s="11">
        <f t="shared" si="63"/>
        <v>3592</v>
      </c>
      <c r="F287" s="11">
        <f t="shared" si="63"/>
        <v>3521.919922</v>
      </c>
      <c r="G287" s="11">
        <f t="shared" si="63"/>
        <v>3696.1000979999999</v>
      </c>
      <c r="H287" s="11">
        <f t="shared" si="63"/>
        <v>3595.73999</v>
      </c>
      <c r="I287" s="11">
        <f t="shared" si="63"/>
        <v>3582.0200199999999</v>
      </c>
      <c r="J287" s="11">
        <f t="shared" si="63"/>
        <v>3736.820068</v>
      </c>
      <c r="K287" s="11">
        <f t="shared" si="63"/>
        <v>3849.4799800000001</v>
      </c>
      <c r="L287" s="11">
        <f t="shared" si="63"/>
        <v>3892.5</v>
      </c>
      <c r="M287" s="11">
        <f t="shared" si="63"/>
        <v>4082.5600589999999</v>
      </c>
      <c r="N287" s="11">
        <f t="shared" si="63"/>
        <v>4049.4499510000001</v>
      </c>
      <c r="O287" s="11">
        <f t="shared" si="63"/>
        <v>4158.2099609999996</v>
      </c>
      <c r="P287" s="11">
        <f t="shared" si="63"/>
        <v>4337.7900390000004</v>
      </c>
      <c r="Q287" s="11">
        <f t="shared" si="63"/>
        <v>4236.2797849999997</v>
      </c>
      <c r="R287" s="11">
        <f t="shared" si="63"/>
        <v>4148.4301759999998</v>
      </c>
      <c r="S287" s="11">
        <f t="shared" si="63"/>
        <v>4440.669922</v>
      </c>
      <c r="T287" s="11">
        <f t="shared" si="54"/>
        <v>4333.6899409999996</v>
      </c>
      <c r="U287" s="12" cm="1">
        <f t="array" ref="U287">quota_mese*SUMPRODUCT(1/C287:T287)</f>
        <v>38.776558329260261</v>
      </c>
      <c r="V287" s="13">
        <f t="shared" si="61"/>
        <v>168045.58077811493</v>
      </c>
      <c r="W287" s="14">
        <f t="shared" si="57"/>
        <v>0.12030387185409963</v>
      </c>
      <c r="X287" s="13">
        <f t="shared" si="58"/>
        <v>192452.77005534939</v>
      </c>
      <c r="Y287" s="14">
        <f t="shared" si="59"/>
        <v>0.28301846703566258</v>
      </c>
      <c r="Z287" s="6" t="str">
        <f t="shared" si="60"/>
        <v>Il PAC NON conviene</v>
      </c>
    </row>
    <row r="288" spans="1:26" x14ac:dyDescent="0.25">
      <c r="A288" s="7">
        <v>41607</v>
      </c>
      <c r="B288" s="8">
        <v>3487.820068</v>
      </c>
      <c r="C288" s="11">
        <f t="shared" si="56"/>
        <v>3487.820068</v>
      </c>
      <c r="D288" s="11">
        <f t="shared" si="63"/>
        <v>3592</v>
      </c>
      <c r="E288" s="11">
        <f t="shared" si="63"/>
        <v>3521.919922</v>
      </c>
      <c r="F288" s="11">
        <f t="shared" si="63"/>
        <v>3696.1000979999999</v>
      </c>
      <c r="G288" s="11">
        <f t="shared" si="63"/>
        <v>3595.73999</v>
      </c>
      <c r="H288" s="11">
        <f t="shared" si="63"/>
        <v>3582.0200199999999</v>
      </c>
      <c r="I288" s="11">
        <f t="shared" si="63"/>
        <v>3736.820068</v>
      </c>
      <c r="J288" s="11">
        <f t="shared" si="63"/>
        <v>3849.4799800000001</v>
      </c>
      <c r="K288" s="11">
        <f t="shared" si="63"/>
        <v>3892.5</v>
      </c>
      <c r="L288" s="11">
        <f t="shared" si="63"/>
        <v>4082.5600589999999</v>
      </c>
      <c r="M288" s="11">
        <f t="shared" si="63"/>
        <v>4049.4499510000001</v>
      </c>
      <c r="N288" s="11">
        <f t="shared" si="63"/>
        <v>4158.2099609999996</v>
      </c>
      <c r="O288" s="11">
        <f t="shared" si="63"/>
        <v>4337.7900390000004</v>
      </c>
      <c r="P288" s="11">
        <f t="shared" si="63"/>
        <v>4236.2797849999997</v>
      </c>
      <c r="Q288" s="11">
        <f t="shared" si="63"/>
        <v>4148.4301759999998</v>
      </c>
      <c r="R288" s="11">
        <f t="shared" si="63"/>
        <v>4440.669922</v>
      </c>
      <c r="S288" s="11">
        <f t="shared" ref="S288:T303" si="64">R289</f>
        <v>4333.6899409999996</v>
      </c>
      <c r="T288" s="11">
        <f t="shared" si="64"/>
        <v>4414.25</v>
      </c>
      <c r="U288" s="12" cm="1">
        <f t="array" ref="U288">quota_mese*SUMPRODUCT(1/C288:T288)</f>
        <v>38.197243568351482</v>
      </c>
      <c r="V288" s="13">
        <f t="shared" si="61"/>
        <v>168612.18242159553</v>
      </c>
      <c r="W288" s="14">
        <f t="shared" si="57"/>
        <v>0.12408121614397016</v>
      </c>
      <c r="X288" s="13">
        <f t="shared" si="58"/>
        <v>189842.7920852252</v>
      </c>
      <c r="Y288" s="14">
        <f t="shared" si="59"/>
        <v>0.26561861390150132</v>
      </c>
      <c r="Z288" s="6" t="str">
        <f t="shared" si="60"/>
        <v>Il PAC NON conviene</v>
      </c>
    </row>
    <row r="289" spans="1:26" x14ac:dyDescent="0.25">
      <c r="A289" s="7">
        <v>41639</v>
      </c>
      <c r="B289" s="8">
        <v>3592</v>
      </c>
      <c r="C289" s="11">
        <f t="shared" si="56"/>
        <v>3592</v>
      </c>
      <c r="D289" s="11">
        <f t="shared" ref="D289:S304" si="65">C290</f>
        <v>3521.919922</v>
      </c>
      <c r="E289" s="11">
        <f t="shared" si="65"/>
        <v>3696.1000979999999</v>
      </c>
      <c r="F289" s="11">
        <f t="shared" si="65"/>
        <v>3595.73999</v>
      </c>
      <c r="G289" s="11">
        <f t="shared" si="65"/>
        <v>3582.0200199999999</v>
      </c>
      <c r="H289" s="11">
        <f t="shared" si="65"/>
        <v>3736.820068</v>
      </c>
      <c r="I289" s="11">
        <f t="shared" si="65"/>
        <v>3849.4799800000001</v>
      </c>
      <c r="J289" s="11">
        <f t="shared" si="65"/>
        <v>3892.5</v>
      </c>
      <c r="K289" s="11">
        <f t="shared" si="65"/>
        <v>4082.5600589999999</v>
      </c>
      <c r="L289" s="11">
        <f t="shared" si="65"/>
        <v>4049.4499510000001</v>
      </c>
      <c r="M289" s="11">
        <f t="shared" si="65"/>
        <v>4158.2099609999996</v>
      </c>
      <c r="N289" s="11">
        <f t="shared" si="65"/>
        <v>4337.7900390000004</v>
      </c>
      <c r="O289" s="11">
        <f t="shared" si="65"/>
        <v>4236.2797849999997</v>
      </c>
      <c r="P289" s="11">
        <f t="shared" si="65"/>
        <v>4148.4301759999998</v>
      </c>
      <c r="Q289" s="11">
        <f t="shared" si="65"/>
        <v>4440.669922</v>
      </c>
      <c r="R289" s="11">
        <f t="shared" si="65"/>
        <v>4333.6899409999996</v>
      </c>
      <c r="S289" s="11">
        <f t="shared" si="65"/>
        <v>4414.25</v>
      </c>
      <c r="T289" s="11">
        <f t="shared" si="64"/>
        <v>4508.25</v>
      </c>
      <c r="U289" s="12" cm="1">
        <f t="array" ref="U289">quota_mese*SUMPRODUCT(1/C289:T289)</f>
        <v>37.656439587729089</v>
      </c>
      <c r="V289" s="13">
        <f t="shared" si="61"/>
        <v>169764.64377137966</v>
      </c>
      <c r="W289" s="14">
        <f t="shared" si="57"/>
        <v>0.13176429180919769</v>
      </c>
      <c r="X289" s="13">
        <f t="shared" si="58"/>
        <v>188262.11024498884</v>
      </c>
      <c r="Y289" s="14">
        <f t="shared" si="59"/>
        <v>0.25508073496659223</v>
      </c>
      <c r="Z289" s="6" t="str">
        <f t="shared" si="60"/>
        <v>Il PAC NON conviene</v>
      </c>
    </row>
    <row r="290" spans="1:26" x14ac:dyDescent="0.25">
      <c r="A290" s="7">
        <v>41670</v>
      </c>
      <c r="B290" s="8">
        <v>3521.919922</v>
      </c>
      <c r="C290" s="11">
        <f t="shared" si="56"/>
        <v>3521.919922</v>
      </c>
      <c r="D290" s="11">
        <f t="shared" si="65"/>
        <v>3696.1000979999999</v>
      </c>
      <c r="E290" s="11">
        <f t="shared" si="65"/>
        <v>3595.73999</v>
      </c>
      <c r="F290" s="11">
        <f t="shared" si="65"/>
        <v>3582.0200199999999</v>
      </c>
      <c r="G290" s="11">
        <f t="shared" si="65"/>
        <v>3736.820068</v>
      </c>
      <c r="H290" s="11">
        <f t="shared" si="65"/>
        <v>3849.4799800000001</v>
      </c>
      <c r="I290" s="11">
        <f t="shared" si="65"/>
        <v>3892.5</v>
      </c>
      <c r="J290" s="11">
        <f t="shared" si="65"/>
        <v>4082.5600589999999</v>
      </c>
      <c r="K290" s="11">
        <f t="shared" si="65"/>
        <v>4049.4499510000001</v>
      </c>
      <c r="L290" s="11">
        <f t="shared" si="65"/>
        <v>4158.2099609999996</v>
      </c>
      <c r="M290" s="11">
        <f t="shared" si="65"/>
        <v>4337.7900390000004</v>
      </c>
      <c r="N290" s="11">
        <f t="shared" si="65"/>
        <v>4236.2797849999997</v>
      </c>
      <c r="O290" s="11">
        <f t="shared" si="65"/>
        <v>4148.4301759999998</v>
      </c>
      <c r="P290" s="11">
        <f t="shared" si="65"/>
        <v>4440.669922</v>
      </c>
      <c r="Q290" s="11">
        <f t="shared" si="65"/>
        <v>4333.6899409999996</v>
      </c>
      <c r="R290" s="11">
        <f t="shared" si="65"/>
        <v>4414.25</v>
      </c>
      <c r="S290" s="11">
        <f t="shared" si="65"/>
        <v>4508.25</v>
      </c>
      <c r="T290" s="11">
        <f t="shared" si="64"/>
        <v>4396.7597660000001</v>
      </c>
      <c r="U290" s="12" cm="1">
        <f t="array" ref="U290">quota_mese*SUMPRODUCT(1/C290:T290)</f>
        <v>37.231804433969394</v>
      </c>
      <c r="V290" s="13">
        <f t="shared" si="61"/>
        <v>163699.29975085703</v>
      </c>
      <c r="W290" s="14">
        <f t="shared" si="57"/>
        <v>9.1328665005713461E-2</v>
      </c>
      <c r="X290" s="13">
        <f t="shared" si="58"/>
        <v>187259.78429557264</v>
      </c>
      <c r="Y290" s="14">
        <f t="shared" si="59"/>
        <v>0.24839856197048427</v>
      </c>
      <c r="Z290" s="6" t="str">
        <f t="shared" si="60"/>
        <v>Il PAC NON conviene</v>
      </c>
    </row>
    <row r="291" spans="1:26" x14ac:dyDescent="0.25">
      <c r="A291" s="7">
        <v>41698</v>
      </c>
      <c r="B291" s="8">
        <v>3696.1000979999999</v>
      </c>
      <c r="C291" s="11">
        <f t="shared" si="56"/>
        <v>3696.1000979999999</v>
      </c>
      <c r="D291" s="11">
        <f t="shared" si="65"/>
        <v>3595.73999</v>
      </c>
      <c r="E291" s="11">
        <f t="shared" si="65"/>
        <v>3582.0200199999999</v>
      </c>
      <c r="F291" s="11">
        <f t="shared" si="65"/>
        <v>3736.820068</v>
      </c>
      <c r="G291" s="11">
        <f t="shared" si="65"/>
        <v>3849.4799800000001</v>
      </c>
      <c r="H291" s="11">
        <f t="shared" si="65"/>
        <v>3892.5</v>
      </c>
      <c r="I291" s="11">
        <f t="shared" si="65"/>
        <v>4082.5600589999999</v>
      </c>
      <c r="J291" s="11">
        <f t="shared" si="65"/>
        <v>4049.4499510000001</v>
      </c>
      <c r="K291" s="11">
        <f t="shared" si="65"/>
        <v>4158.2099609999996</v>
      </c>
      <c r="L291" s="11">
        <f t="shared" si="65"/>
        <v>4337.7900390000004</v>
      </c>
      <c r="M291" s="11">
        <f t="shared" si="65"/>
        <v>4236.2797849999997</v>
      </c>
      <c r="N291" s="11">
        <f t="shared" si="65"/>
        <v>4148.4301759999998</v>
      </c>
      <c r="O291" s="11">
        <f t="shared" si="65"/>
        <v>4440.669922</v>
      </c>
      <c r="P291" s="11">
        <f t="shared" si="65"/>
        <v>4333.6899409999996</v>
      </c>
      <c r="Q291" s="11">
        <f t="shared" si="65"/>
        <v>4414.25</v>
      </c>
      <c r="R291" s="11">
        <f t="shared" si="65"/>
        <v>4508.25</v>
      </c>
      <c r="S291" s="11">
        <f t="shared" si="65"/>
        <v>4396.7597660000001</v>
      </c>
      <c r="T291" s="11">
        <f t="shared" si="64"/>
        <v>4588.9101559999999</v>
      </c>
      <c r="U291" s="12" cm="1">
        <f t="array" ref="U291">quota_mese*SUMPRODUCT(1/C291:T291)</f>
        <v>36.681642970936871</v>
      </c>
      <c r="V291" s="13">
        <f t="shared" si="61"/>
        <v>168328.76396809821</v>
      </c>
      <c r="W291" s="14">
        <f t="shared" si="57"/>
        <v>0.12219175978732144</v>
      </c>
      <c r="X291" s="13">
        <f t="shared" si="58"/>
        <v>186233.19313577746</v>
      </c>
      <c r="Y291" s="14">
        <f t="shared" si="59"/>
        <v>0.24155462090518309</v>
      </c>
      <c r="Z291" s="6" t="str">
        <f t="shared" si="60"/>
        <v>Il PAC NON conviene</v>
      </c>
    </row>
    <row r="292" spans="1:26" x14ac:dyDescent="0.25">
      <c r="A292" s="7">
        <v>41729</v>
      </c>
      <c r="B292" s="8">
        <v>3595.73999</v>
      </c>
      <c r="C292" s="11">
        <f t="shared" si="56"/>
        <v>3595.73999</v>
      </c>
      <c r="D292" s="11">
        <f t="shared" si="65"/>
        <v>3582.0200199999999</v>
      </c>
      <c r="E292" s="11">
        <f t="shared" si="65"/>
        <v>3736.820068</v>
      </c>
      <c r="F292" s="11">
        <f t="shared" si="65"/>
        <v>3849.4799800000001</v>
      </c>
      <c r="G292" s="11">
        <f t="shared" si="65"/>
        <v>3892.5</v>
      </c>
      <c r="H292" s="11">
        <f t="shared" si="65"/>
        <v>4082.5600589999999</v>
      </c>
      <c r="I292" s="11">
        <f t="shared" si="65"/>
        <v>4049.4499510000001</v>
      </c>
      <c r="J292" s="11">
        <f t="shared" si="65"/>
        <v>4158.2099609999996</v>
      </c>
      <c r="K292" s="11">
        <f t="shared" si="65"/>
        <v>4337.7900390000004</v>
      </c>
      <c r="L292" s="11">
        <f t="shared" si="65"/>
        <v>4236.2797849999997</v>
      </c>
      <c r="M292" s="11">
        <f t="shared" si="65"/>
        <v>4148.4301759999998</v>
      </c>
      <c r="N292" s="11">
        <f t="shared" si="65"/>
        <v>4440.669922</v>
      </c>
      <c r="O292" s="11">
        <f t="shared" si="65"/>
        <v>4333.6899409999996</v>
      </c>
      <c r="P292" s="11">
        <f t="shared" si="65"/>
        <v>4414.25</v>
      </c>
      <c r="Q292" s="11">
        <f t="shared" si="65"/>
        <v>4508.25</v>
      </c>
      <c r="R292" s="11">
        <f t="shared" si="65"/>
        <v>4396.7597660000001</v>
      </c>
      <c r="S292" s="11">
        <f t="shared" si="65"/>
        <v>4588.9101559999999</v>
      </c>
      <c r="T292" s="11">
        <f t="shared" si="64"/>
        <v>4274.580078</v>
      </c>
      <c r="U292" s="12" cm="1">
        <f t="array" ref="U292">quota_mese*SUMPRODUCT(1/C292:T292)</f>
        <v>36.376523511840716</v>
      </c>
      <c r="V292" s="13">
        <f t="shared" si="61"/>
        <v>155494.36271061291</v>
      </c>
      <c r="W292" s="14">
        <f t="shared" si="57"/>
        <v>3.6629084737419326E-2</v>
      </c>
      <c r="X292" s="13">
        <f t="shared" si="58"/>
        <v>178318.51398688034</v>
      </c>
      <c r="Y292" s="14">
        <f t="shared" si="59"/>
        <v>0.18879009324586882</v>
      </c>
      <c r="Z292" s="6" t="str">
        <f t="shared" si="60"/>
        <v>Il PAC NON conviene</v>
      </c>
    </row>
    <row r="293" spans="1:26" x14ac:dyDescent="0.25">
      <c r="A293" s="7">
        <v>41759</v>
      </c>
      <c r="B293" s="8">
        <v>3582.0200199999999</v>
      </c>
      <c r="C293" s="11">
        <f t="shared" si="56"/>
        <v>3582.0200199999999</v>
      </c>
      <c r="D293" s="11">
        <f t="shared" si="65"/>
        <v>3736.820068</v>
      </c>
      <c r="E293" s="11">
        <f t="shared" si="65"/>
        <v>3849.4799800000001</v>
      </c>
      <c r="F293" s="11">
        <f t="shared" si="65"/>
        <v>3892.5</v>
      </c>
      <c r="G293" s="11">
        <f t="shared" si="65"/>
        <v>4082.5600589999999</v>
      </c>
      <c r="H293" s="11">
        <f t="shared" si="65"/>
        <v>4049.4499510000001</v>
      </c>
      <c r="I293" s="11">
        <f t="shared" si="65"/>
        <v>4158.2099609999996</v>
      </c>
      <c r="J293" s="11">
        <f t="shared" si="65"/>
        <v>4337.7900390000004</v>
      </c>
      <c r="K293" s="11">
        <f t="shared" si="65"/>
        <v>4236.2797849999997</v>
      </c>
      <c r="L293" s="11">
        <f t="shared" si="65"/>
        <v>4148.4301759999998</v>
      </c>
      <c r="M293" s="11">
        <f t="shared" si="65"/>
        <v>4440.669922</v>
      </c>
      <c r="N293" s="11">
        <f t="shared" si="65"/>
        <v>4333.6899409999996</v>
      </c>
      <c r="O293" s="11">
        <f t="shared" si="65"/>
        <v>4414.25</v>
      </c>
      <c r="P293" s="11">
        <f t="shared" si="65"/>
        <v>4508.25</v>
      </c>
      <c r="Q293" s="11">
        <f t="shared" si="65"/>
        <v>4396.7597660000001</v>
      </c>
      <c r="R293" s="11">
        <f t="shared" si="65"/>
        <v>4588.9101559999999</v>
      </c>
      <c r="S293" s="11">
        <f t="shared" si="65"/>
        <v>4274.580078</v>
      </c>
      <c r="T293" s="11">
        <f t="shared" si="64"/>
        <v>4181.0600590000004</v>
      </c>
      <c r="U293" s="12" cm="1">
        <f t="array" ref="U293">quota_mese*SUMPRODUCT(1/C293:T293)</f>
        <v>36.052081203301114</v>
      </c>
      <c r="V293" s="13">
        <f t="shared" si="61"/>
        <v>150735.91676294696</v>
      </c>
      <c r="W293" s="14">
        <f t="shared" si="57"/>
        <v>4.9061117529798359E-3</v>
      </c>
      <c r="X293" s="13">
        <f t="shared" si="58"/>
        <v>175085.28856575181</v>
      </c>
      <c r="Y293" s="14">
        <f t="shared" si="59"/>
        <v>0.16723525710501197</v>
      </c>
      <c r="Z293" s="6" t="str">
        <f t="shared" si="60"/>
        <v>Il PAC NON conviene</v>
      </c>
    </row>
    <row r="294" spans="1:26" x14ac:dyDescent="0.25">
      <c r="A294" s="7">
        <v>41789</v>
      </c>
      <c r="B294" s="8">
        <v>3736.820068</v>
      </c>
      <c r="C294" s="11">
        <f t="shared" si="56"/>
        <v>3736.820068</v>
      </c>
      <c r="D294" s="11">
        <f t="shared" si="65"/>
        <v>3849.4799800000001</v>
      </c>
      <c r="E294" s="11">
        <f t="shared" si="65"/>
        <v>3892.5</v>
      </c>
      <c r="F294" s="11">
        <f t="shared" si="65"/>
        <v>4082.5600589999999</v>
      </c>
      <c r="G294" s="11">
        <f t="shared" si="65"/>
        <v>4049.4499510000001</v>
      </c>
      <c r="H294" s="11">
        <f t="shared" si="65"/>
        <v>4158.2099609999996</v>
      </c>
      <c r="I294" s="11">
        <f t="shared" si="65"/>
        <v>4337.7900390000004</v>
      </c>
      <c r="J294" s="11">
        <f t="shared" si="65"/>
        <v>4236.2797849999997</v>
      </c>
      <c r="K294" s="11">
        <f t="shared" si="65"/>
        <v>4148.4301759999998</v>
      </c>
      <c r="L294" s="11">
        <f t="shared" si="65"/>
        <v>4440.669922</v>
      </c>
      <c r="M294" s="11">
        <f t="shared" si="65"/>
        <v>4333.6899409999996</v>
      </c>
      <c r="N294" s="11">
        <f t="shared" si="65"/>
        <v>4414.25</v>
      </c>
      <c r="O294" s="11">
        <f t="shared" si="65"/>
        <v>4508.25</v>
      </c>
      <c r="P294" s="11">
        <f t="shared" si="65"/>
        <v>4396.7597660000001</v>
      </c>
      <c r="Q294" s="11">
        <f t="shared" si="65"/>
        <v>4588.9101559999999</v>
      </c>
      <c r="R294" s="11">
        <f t="shared" si="65"/>
        <v>4274.580078</v>
      </c>
      <c r="S294" s="11">
        <f t="shared" si="65"/>
        <v>4181.0600590000004</v>
      </c>
      <c r="T294" s="11">
        <f t="shared" si="64"/>
        <v>4648.830078</v>
      </c>
      <c r="U294" s="12" cm="1">
        <f t="array" ref="U294">quota_mese*SUMPRODUCT(1/C294:T294)</f>
        <v>35.518212853738198</v>
      </c>
      <c r="V294" s="13">
        <f t="shared" si="61"/>
        <v>165118.13623126436</v>
      </c>
      <c r="W294" s="14">
        <f t="shared" si="57"/>
        <v>0.10078757487509571</v>
      </c>
      <c r="X294" s="13">
        <f t="shared" si="58"/>
        <v>186609.06840858894</v>
      </c>
      <c r="Y294" s="14">
        <f t="shared" si="59"/>
        <v>0.24406045605725968</v>
      </c>
      <c r="Z294" s="6" t="str">
        <f t="shared" si="60"/>
        <v>Il PAC NON conviene</v>
      </c>
    </row>
    <row r="295" spans="1:26" x14ac:dyDescent="0.25">
      <c r="A295" s="7">
        <v>41820</v>
      </c>
      <c r="B295" s="8">
        <v>3849.4799800000001</v>
      </c>
      <c r="C295" s="11">
        <f t="shared" si="56"/>
        <v>3849.4799800000001</v>
      </c>
      <c r="D295" s="11">
        <f t="shared" si="65"/>
        <v>3892.5</v>
      </c>
      <c r="E295" s="11">
        <f t="shared" si="65"/>
        <v>4082.5600589999999</v>
      </c>
      <c r="F295" s="11">
        <f t="shared" si="65"/>
        <v>4049.4499510000001</v>
      </c>
      <c r="G295" s="11">
        <f t="shared" si="65"/>
        <v>4158.2099609999996</v>
      </c>
      <c r="H295" s="11">
        <f t="shared" si="65"/>
        <v>4337.7900390000004</v>
      </c>
      <c r="I295" s="11">
        <f t="shared" si="65"/>
        <v>4236.2797849999997</v>
      </c>
      <c r="J295" s="11">
        <f t="shared" si="65"/>
        <v>4148.4301759999998</v>
      </c>
      <c r="K295" s="11">
        <f t="shared" si="65"/>
        <v>4440.669922</v>
      </c>
      <c r="L295" s="11">
        <f t="shared" si="65"/>
        <v>4333.6899409999996</v>
      </c>
      <c r="M295" s="11">
        <f t="shared" si="65"/>
        <v>4414.25</v>
      </c>
      <c r="N295" s="11">
        <f t="shared" si="65"/>
        <v>4508.25</v>
      </c>
      <c r="O295" s="11">
        <f t="shared" si="65"/>
        <v>4396.7597660000001</v>
      </c>
      <c r="P295" s="11">
        <f t="shared" si="65"/>
        <v>4588.9101559999999</v>
      </c>
      <c r="Q295" s="11">
        <f t="shared" si="65"/>
        <v>4274.580078</v>
      </c>
      <c r="R295" s="11">
        <f t="shared" si="65"/>
        <v>4181.0600590000004</v>
      </c>
      <c r="S295" s="11">
        <f t="shared" si="65"/>
        <v>4648.830078</v>
      </c>
      <c r="T295" s="11">
        <f t="shared" si="64"/>
        <v>4664.5097660000001</v>
      </c>
      <c r="U295" s="12" cm="1">
        <f t="array" ref="U295">quota_mese*SUMPRODUCT(1/C295:T295)</f>
        <v>35.074692766059442</v>
      </c>
      <c r="V295" s="13">
        <f t="shared" si="61"/>
        <v>163606.24694673382</v>
      </c>
      <c r="W295" s="14">
        <f t="shared" si="57"/>
        <v>9.0708312978225569E-2</v>
      </c>
      <c r="X295" s="13">
        <f t="shared" si="58"/>
        <v>181758.69689806778</v>
      </c>
      <c r="Y295" s="14">
        <f t="shared" si="59"/>
        <v>0.21172464598711849</v>
      </c>
      <c r="Z295" s="6" t="str">
        <f t="shared" si="60"/>
        <v>Il PAC NON conviene</v>
      </c>
    </row>
    <row r="296" spans="1:26" x14ac:dyDescent="0.25">
      <c r="A296" s="7">
        <v>41851</v>
      </c>
      <c r="B296" s="8">
        <v>3892.5</v>
      </c>
      <c r="C296" s="11">
        <f t="shared" si="56"/>
        <v>3892.5</v>
      </c>
      <c r="D296" s="11">
        <f t="shared" si="65"/>
        <v>4082.5600589999999</v>
      </c>
      <c r="E296" s="11">
        <f t="shared" si="65"/>
        <v>4049.4499510000001</v>
      </c>
      <c r="F296" s="11">
        <f t="shared" si="65"/>
        <v>4158.2099609999996</v>
      </c>
      <c r="G296" s="11">
        <f t="shared" si="65"/>
        <v>4337.7900390000004</v>
      </c>
      <c r="H296" s="11">
        <f t="shared" si="65"/>
        <v>4236.2797849999997</v>
      </c>
      <c r="I296" s="11">
        <f t="shared" si="65"/>
        <v>4148.4301759999998</v>
      </c>
      <c r="J296" s="11">
        <f t="shared" si="65"/>
        <v>4440.669922</v>
      </c>
      <c r="K296" s="11">
        <f t="shared" si="65"/>
        <v>4333.6899409999996</v>
      </c>
      <c r="L296" s="11">
        <f t="shared" si="65"/>
        <v>4414.25</v>
      </c>
      <c r="M296" s="11">
        <f t="shared" si="65"/>
        <v>4508.25</v>
      </c>
      <c r="N296" s="11">
        <f t="shared" si="65"/>
        <v>4396.7597660000001</v>
      </c>
      <c r="O296" s="11">
        <f t="shared" si="65"/>
        <v>4588.9101559999999</v>
      </c>
      <c r="P296" s="11">
        <f t="shared" si="65"/>
        <v>4274.580078</v>
      </c>
      <c r="Q296" s="11">
        <f t="shared" si="65"/>
        <v>4181.0600590000004</v>
      </c>
      <c r="R296" s="11">
        <f t="shared" si="65"/>
        <v>4648.830078</v>
      </c>
      <c r="S296" s="11">
        <f t="shared" si="65"/>
        <v>4664.5097660000001</v>
      </c>
      <c r="T296" s="11">
        <f t="shared" si="64"/>
        <v>4593.2700199999999</v>
      </c>
      <c r="U296" s="12" cm="1">
        <f t="array" ref="U296">quota_mese*SUMPRODUCT(1/C296:T296)</f>
        <v>34.724146721949303</v>
      </c>
      <c r="V296" s="13">
        <f t="shared" si="61"/>
        <v>159497.38210801102</v>
      </c>
      <c r="W296" s="14">
        <f t="shared" si="57"/>
        <v>6.3315880720073547E-2</v>
      </c>
      <c r="X296" s="13">
        <f t="shared" si="58"/>
        <v>177004.62504816958</v>
      </c>
      <c r="Y296" s="14">
        <f t="shared" si="59"/>
        <v>0.18003083365446382</v>
      </c>
      <c r="Z296" s="6" t="str">
        <f t="shared" si="60"/>
        <v>Il PAC NON conviene</v>
      </c>
    </row>
    <row r="297" spans="1:26" x14ac:dyDescent="0.25">
      <c r="A297" s="7">
        <v>41880</v>
      </c>
      <c r="B297" s="8">
        <v>4082.5600589999999</v>
      </c>
      <c r="C297" s="11">
        <f t="shared" si="56"/>
        <v>4082.5600589999999</v>
      </c>
      <c r="D297" s="11">
        <f t="shared" si="65"/>
        <v>4049.4499510000001</v>
      </c>
      <c r="E297" s="11">
        <f t="shared" si="65"/>
        <v>4158.2099609999996</v>
      </c>
      <c r="F297" s="11">
        <f t="shared" si="65"/>
        <v>4337.7900390000004</v>
      </c>
      <c r="G297" s="11">
        <f t="shared" si="65"/>
        <v>4236.2797849999997</v>
      </c>
      <c r="H297" s="11">
        <f t="shared" si="65"/>
        <v>4148.4301759999998</v>
      </c>
      <c r="I297" s="11">
        <f t="shared" si="65"/>
        <v>4440.669922</v>
      </c>
      <c r="J297" s="11">
        <f t="shared" si="65"/>
        <v>4333.6899409999996</v>
      </c>
      <c r="K297" s="11">
        <f t="shared" si="65"/>
        <v>4414.25</v>
      </c>
      <c r="L297" s="11">
        <f t="shared" si="65"/>
        <v>4508.25</v>
      </c>
      <c r="M297" s="11">
        <f t="shared" si="65"/>
        <v>4396.7597660000001</v>
      </c>
      <c r="N297" s="11">
        <f t="shared" si="65"/>
        <v>4588.9101559999999</v>
      </c>
      <c r="O297" s="11">
        <f t="shared" si="65"/>
        <v>4274.580078</v>
      </c>
      <c r="P297" s="11">
        <f t="shared" si="65"/>
        <v>4181.0600590000004</v>
      </c>
      <c r="Q297" s="11">
        <f t="shared" si="65"/>
        <v>4648.830078</v>
      </c>
      <c r="R297" s="11">
        <f t="shared" si="65"/>
        <v>4664.5097660000001</v>
      </c>
      <c r="S297" s="11">
        <f t="shared" si="65"/>
        <v>4593.2700199999999</v>
      </c>
      <c r="T297" s="11">
        <f t="shared" si="64"/>
        <v>4279.169922</v>
      </c>
      <c r="U297" s="12" cm="1">
        <f t="array" ref="U297">quota_mese*SUMPRODUCT(1/C297:T297)</f>
        <v>34.530695716516696</v>
      </c>
      <c r="V297" s="13">
        <f t="shared" si="61"/>
        <v>147762.71449585247</v>
      </c>
      <c r="W297" s="14">
        <f t="shared" si="57"/>
        <v>-1.4915236694316825E-2</v>
      </c>
      <c r="X297" s="13">
        <f t="shared" si="58"/>
        <v>157223.77112003195</v>
      </c>
      <c r="Y297" s="14">
        <f t="shared" si="59"/>
        <v>4.8158474133546347E-2</v>
      </c>
      <c r="Z297" s="6" t="str">
        <f t="shared" si="60"/>
        <v>Il PAC NON conviene</v>
      </c>
    </row>
    <row r="298" spans="1:26" x14ac:dyDescent="0.25">
      <c r="A298" s="7">
        <v>41912</v>
      </c>
      <c r="B298" s="8">
        <v>4049.4499510000001</v>
      </c>
      <c r="C298" s="11">
        <f t="shared" si="56"/>
        <v>4049.4499510000001</v>
      </c>
      <c r="D298" s="11">
        <f t="shared" si="65"/>
        <v>4158.2099609999996</v>
      </c>
      <c r="E298" s="11">
        <f t="shared" si="65"/>
        <v>4337.7900390000004</v>
      </c>
      <c r="F298" s="11">
        <f t="shared" si="65"/>
        <v>4236.2797849999997</v>
      </c>
      <c r="G298" s="11">
        <f t="shared" si="65"/>
        <v>4148.4301759999998</v>
      </c>
      <c r="H298" s="11">
        <f t="shared" si="65"/>
        <v>4440.669922</v>
      </c>
      <c r="I298" s="11">
        <f t="shared" si="65"/>
        <v>4333.6899409999996</v>
      </c>
      <c r="J298" s="11">
        <f t="shared" si="65"/>
        <v>4414.25</v>
      </c>
      <c r="K298" s="11">
        <f t="shared" si="65"/>
        <v>4508.25</v>
      </c>
      <c r="L298" s="11">
        <f t="shared" si="65"/>
        <v>4396.7597660000001</v>
      </c>
      <c r="M298" s="11">
        <f t="shared" si="65"/>
        <v>4588.9101559999999</v>
      </c>
      <c r="N298" s="11">
        <f t="shared" si="65"/>
        <v>4274.580078</v>
      </c>
      <c r="O298" s="11">
        <f t="shared" si="65"/>
        <v>4181.0600590000004</v>
      </c>
      <c r="P298" s="11">
        <f t="shared" si="65"/>
        <v>4648.830078</v>
      </c>
      <c r="Q298" s="11">
        <f t="shared" si="65"/>
        <v>4664.5097660000001</v>
      </c>
      <c r="R298" s="11">
        <f t="shared" si="65"/>
        <v>4593.2700199999999</v>
      </c>
      <c r="S298" s="11">
        <f t="shared" si="65"/>
        <v>4279.169922</v>
      </c>
      <c r="T298" s="11">
        <f t="shared" si="64"/>
        <v>4201.1201170000004</v>
      </c>
      <c r="U298" s="12" cm="1">
        <f t="array" ref="U298">quota_mese*SUMPRODUCT(1/C298:T298)</f>
        <v>34.473090810060114</v>
      </c>
      <c r="V298" s="13">
        <f t="shared" si="61"/>
        <v>144825.59529731137</v>
      </c>
      <c r="W298" s="14">
        <f t="shared" si="57"/>
        <v>-3.449603135125745E-2</v>
      </c>
      <c r="X298" s="13">
        <f t="shared" si="58"/>
        <v>155618.17658578095</v>
      </c>
      <c r="Y298" s="14">
        <f t="shared" si="59"/>
        <v>3.7454510571873101E-2</v>
      </c>
      <c r="Z298" s="6" t="str">
        <f t="shared" si="60"/>
        <v>Il PAC NON conviene</v>
      </c>
    </row>
    <row r="299" spans="1:26" x14ac:dyDescent="0.25">
      <c r="A299" s="7">
        <v>41943</v>
      </c>
      <c r="B299" s="8">
        <v>4158.2099609999996</v>
      </c>
      <c r="C299" s="11">
        <f t="shared" si="56"/>
        <v>4158.2099609999996</v>
      </c>
      <c r="D299" s="11">
        <f t="shared" si="65"/>
        <v>4337.7900390000004</v>
      </c>
      <c r="E299" s="11">
        <f t="shared" si="65"/>
        <v>4236.2797849999997</v>
      </c>
      <c r="F299" s="11">
        <f t="shared" si="65"/>
        <v>4148.4301759999998</v>
      </c>
      <c r="G299" s="11">
        <f t="shared" si="65"/>
        <v>4440.669922</v>
      </c>
      <c r="H299" s="11">
        <f t="shared" si="65"/>
        <v>4333.6899409999996</v>
      </c>
      <c r="I299" s="11">
        <f t="shared" si="65"/>
        <v>4414.25</v>
      </c>
      <c r="J299" s="11">
        <f t="shared" si="65"/>
        <v>4508.25</v>
      </c>
      <c r="K299" s="11">
        <f t="shared" si="65"/>
        <v>4396.7597660000001</v>
      </c>
      <c r="L299" s="11">
        <f t="shared" si="65"/>
        <v>4588.9101559999999</v>
      </c>
      <c r="M299" s="11">
        <f t="shared" si="65"/>
        <v>4274.580078</v>
      </c>
      <c r="N299" s="11">
        <f t="shared" si="65"/>
        <v>4181.0600590000004</v>
      </c>
      <c r="O299" s="11">
        <f t="shared" si="65"/>
        <v>4648.830078</v>
      </c>
      <c r="P299" s="11">
        <f t="shared" si="65"/>
        <v>4664.5097660000001</v>
      </c>
      <c r="Q299" s="11">
        <f t="shared" si="65"/>
        <v>4593.2700199999999</v>
      </c>
      <c r="R299" s="11">
        <f t="shared" si="65"/>
        <v>4279.169922</v>
      </c>
      <c r="S299" s="11">
        <f t="shared" si="65"/>
        <v>4201.1201170000004</v>
      </c>
      <c r="T299" s="11">
        <f t="shared" si="64"/>
        <v>4483.6601559999999</v>
      </c>
      <c r="U299" s="12" cm="1">
        <f t="array" ref="U299">quota_mese*SUMPRODUCT(1/C299:T299)</f>
        <v>34.273798722144058</v>
      </c>
      <c r="V299" s="13">
        <f t="shared" si="61"/>
        <v>153672.06572524103</v>
      </c>
      <c r="W299" s="14">
        <f t="shared" si="57"/>
        <v>2.4480438168273499E-2</v>
      </c>
      <c r="X299" s="13">
        <f t="shared" si="58"/>
        <v>161740.03470432264</v>
      </c>
      <c r="Y299" s="14">
        <f t="shared" si="59"/>
        <v>7.8266898028817478E-2</v>
      </c>
      <c r="Z299" s="6" t="str">
        <f t="shared" si="60"/>
        <v>Il PAC NON conviene</v>
      </c>
    </row>
    <row r="300" spans="1:26" x14ac:dyDescent="0.25">
      <c r="A300" s="7">
        <v>41971</v>
      </c>
      <c r="B300" s="8">
        <v>4337.7900390000004</v>
      </c>
      <c r="C300" s="11">
        <f t="shared" si="56"/>
        <v>4337.7900390000004</v>
      </c>
      <c r="D300" s="11">
        <f t="shared" si="65"/>
        <v>4236.2797849999997</v>
      </c>
      <c r="E300" s="11">
        <f t="shared" si="65"/>
        <v>4148.4301759999998</v>
      </c>
      <c r="F300" s="11">
        <f t="shared" si="65"/>
        <v>4440.669922</v>
      </c>
      <c r="G300" s="11">
        <f t="shared" si="65"/>
        <v>4333.6899409999996</v>
      </c>
      <c r="H300" s="11">
        <f t="shared" si="65"/>
        <v>4414.25</v>
      </c>
      <c r="I300" s="11">
        <f t="shared" si="65"/>
        <v>4508.25</v>
      </c>
      <c r="J300" s="11">
        <f t="shared" si="65"/>
        <v>4396.7597660000001</v>
      </c>
      <c r="K300" s="11">
        <f t="shared" si="65"/>
        <v>4588.9101559999999</v>
      </c>
      <c r="L300" s="11">
        <f t="shared" si="65"/>
        <v>4274.580078</v>
      </c>
      <c r="M300" s="11">
        <f t="shared" si="65"/>
        <v>4181.0600590000004</v>
      </c>
      <c r="N300" s="11">
        <f t="shared" si="65"/>
        <v>4648.830078</v>
      </c>
      <c r="O300" s="11">
        <f t="shared" si="65"/>
        <v>4664.5097660000001</v>
      </c>
      <c r="P300" s="11">
        <f t="shared" si="65"/>
        <v>4593.2700199999999</v>
      </c>
      <c r="Q300" s="11">
        <f t="shared" si="65"/>
        <v>4279.169922</v>
      </c>
      <c r="R300" s="11">
        <f t="shared" si="65"/>
        <v>4201.1201170000004</v>
      </c>
      <c r="S300" s="11">
        <f t="shared" si="65"/>
        <v>4483.6601559999999</v>
      </c>
      <c r="T300" s="11">
        <f t="shared" si="64"/>
        <v>4341.2998049999997</v>
      </c>
      <c r="U300" s="12" cm="1">
        <f t="array" ref="U300">quota_mese*SUMPRODUCT(1/C300:T300)</f>
        <v>34.189279242338372</v>
      </c>
      <c r="V300" s="13">
        <f t="shared" si="61"/>
        <v>148425.91130785411</v>
      </c>
      <c r="W300" s="14">
        <f t="shared" si="57"/>
        <v>-1.0493924614305872E-2</v>
      </c>
      <c r="X300" s="13">
        <f t="shared" si="58"/>
        <v>150121.36707753639</v>
      </c>
      <c r="Y300" s="14">
        <f t="shared" si="59"/>
        <v>8.091138502426265E-4</v>
      </c>
      <c r="Z300" s="6" t="str">
        <f t="shared" si="60"/>
        <v>In Linea</v>
      </c>
    </row>
    <row r="301" spans="1:26" x14ac:dyDescent="0.25">
      <c r="A301" s="7">
        <v>42004</v>
      </c>
      <c r="B301" s="8">
        <v>4236.2797849999997</v>
      </c>
      <c r="C301" s="11">
        <f t="shared" si="56"/>
        <v>4236.2797849999997</v>
      </c>
      <c r="D301" s="11">
        <f t="shared" si="65"/>
        <v>4148.4301759999998</v>
      </c>
      <c r="E301" s="11">
        <f t="shared" si="65"/>
        <v>4440.669922</v>
      </c>
      <c r="F301" s="11">
        <f t="shared" si="65"/>
        <v>4333.6899409999996</v>
      </c>
      <c r="G301" s="11">
        <f t="shared" si="65"/>
        <v>4414.25</v>
      </c>
      <c r="H301" s="11">
        <f t="shared" si="65"/>
        <v>4508.25</v>
      </c>
      <c r="I301" s="11">
        <f t="shared" si="65"/>
        <v>4396.7597660000001</v>
      </c>
      <c r="J301" s="11">
        <f t="shared" si="65"/>
        <v>4588.9101559999999</v>
      </c>
      <c r="K301" s="11">
        <f t="shared" si="65"/>
        <v>4274.580078</v>
      </c>
      <c r="L301" s="11">
        <f t="shared" si="65"/>
        <v>4181.0600590000004</v>
      </c>
      <c r="M301" s="11">
        <f t="shared" si="65"/>
        <v>4648.830078</v>
      </c>
      <c r="N301" s="11">
        <f t="shared" si="65"/>
        <v>4664.5097660000001</v>
      </c>
      <c r="O301" s="11">
        <f t="shared" si="65"/>
        <v>4593.2700199999999</v>
      </c>
      <c r="P301" s="11">
        <f t="shared" si="65"/>
        <v>4279.169922</v>
      </c>
      <c r="Q301" s="11">
        <f t="shared" si="65"/>
        <v>4201.1201170000004</v>
      </c>
      <c r="R301" s="11">
        <f t="shared" si="65"/>
        <v>4483.6601559999999</v>
      </c>
      <c r="S301" s="11">
        <f t="shared" si="65"/>
        <v>4341.2998049999997</v>
      </c>
      <c r="T301" s="11">
        <f t="shared" si="64"/>
        <v>4523.8901370000003</v>
      </c>
      <c r="U301" s="12" cm="1">
        <f t="array" ref="U301">quota_mese*SUMPRODUCT(1/C301:T301)</f>
        <v>34.110250553045177</v>
      </c>
      <c r="V301" s="13">
        <f t="shared" si="61"/>
        <v>154311.02604751987</v>
      </c>
      <c r="W301" s="14">
        <f t="shared" si="57"/>
        <v>2.8740173650132483E-2</v>
      </c>
      <c r="X301" s="13">
        <f t="shared" si="58"/>
        <v>160183.82991434075</v>
      </c>
      <c r="Y301" s="14">
        <f t="shared" si="59"/>
        <v>6.7892199428938316E-2</v>
      </c>
      <c r="Z301" s="6" t="str">
        <f t="shared" si="60"/>
        <v>Il PAC NON conviene</v>
      </c>
    </row>
    <row r="302" spans="1:26" x14ac:dyDescent="0.25">
      <c r="A302" s="7">
        <v>42035</v>
      </c>
      <c r="B302" s="8">
        <v>4148.4301759999998</v>
      </c>
      <c r="C302" s="11">
        <f t="shared" si="56"/>
        <v>4148.4301759999998</v>
      </c>
      <c r="D302" s="11">
        <f t="shared" si="65"/>
        <v>4440.669922</v>
      </c>
      <c r="E302" s="11">
        <f t="shared" si="65"/>
        <v>4333.6899409999996</v>
      </c>
      <c r="F302" s="11">
        <f t="shared" si="65"/>
        <v>4414.25</v>
      </c>
      <c r="G302" s="11">
        <f t="shared" si="65"/>
        <v>4508.25</v>
      </c>
      <c r="H302" s="11">
        <f t="shared" si="65"/>
        <v>4396.7597660000001</v>
      </c>
      <c r="I302" s="11">
        <f t="shared" si="65"/>
        <v>4588.9101559999999</v>
      </c>
      <c r="J302" s="11">
        <f t="shared" si="65"/>
        <v>4274.580078</v>
      </c>
      <c r="K302" s="11">
        <f t="shared" si="65"/>
        <v>4181.0600590000004</v>
      </c>
      <c r="L302" s="11">
        <f t="shared" si="65"/>
        <v>4648.830078</v>
      </c>
      <c r="M302" s="11">
        <f t="shared" si="65"/>
        <v>4664.5097660000001</v>
      </c>
      <c r="N302" s="11">
        <f t="shared" si="65"/>
        <v>4593.2700199999999</v>
      </c>
      <c r="O302" s="11">
        <f t="shared" si="65"/>
        <v>4279.169922</v>
      </c>
      <c r="P302" s="11">
        <f t="shared" si="65"/>
        <v>4201.1201170000004</v>
      </c>
      <c r="Q302" s="11">
        <f t="shared" si="65"/>
        <v>4483.6601559999999</v>
      </c>
      <c r="R302" s="11">
        <f t="shared" si="65"/>
        <v>4341.2998049999997</v>
      </c>
      <c r="S302" s="11">
        <f t="shared" si="65"/>
        <v>4523.8901370000003</v>
      </c>
      <c r="T302" s="11">
        <f t="shared" si="64"/>
        <v>4417.7001950000003</v>
      </c>
      <c r="U302" s="12" cm="1">
        <f t="array" ref="U302">quota_mese*SUMPRODUCT(1/C302:T302)</f>
        <v>34.029466800444496</v>
      </c>
      <c r="V302" s="13">
        <f t="shared" si="61"/>
        <v>150331.98212006968</v>
      </c>
      <c r="W302" s="14">
        <f t="shared" si="57"/>
        <v>2.2132141337978251E-3</v>
      </c>
      <c r="X302" s="13">
        <f t="shared" si="58"/>
        <v>159736.33426052873</v>
      </c>
      <c r="Y302" s="14">
        <f t="shared" si="59"/>
        <v>6.4908895070191486E-2</v>
      </c>
      <c r="Z302" s="6" t="str">
        <f t="shared" si="60"/>
        <v>Il PAC NON conviene</v>
      </c>
    </row>
    <row r="303" spans="1:26" x14ac:dyDescent="0.25">
      <c r="A303" s="7">
        <v>42063</v>
      </c>
      <c r="B303" s="8">
        <v>4440.669922</v>
      </c>
      <c r="C303" s="11">
        <f t="shared" si="56"/>
        <v>4440.669922</v>
      </c>
      <c r="D303" s="11">
        <f t="shared" si="65"/>
        <v>4333.6899409999996</v>
      </c>
      <c r="E303" s="11">
        <f t="shared" si="65"/>
        <v>4414.25</v>
      </c>
      <c r="F303" s="11">
        <f t="shared" si="65"/>
        <v>4508.25</v>
      </c>
      <c r="G303" s="11">
        <f t="shared" si="65"/>
        <v>4396.7597660000001</v>
      </c>
      <c r="H303" s="11">
        <f t="shared" si="65"/>
        <v>4588.9101559999999</v>
      </c>
      <c r="I303" s="11">
        <f t="shared" si="65"/>
        <v>4274.580078</v>
      </c>
      <c r="J303" s="11">
        <f t="shared" si="65"/>
        <v>4181.0600590000004</v>
      </c>
      <c r="K303" s="11">
        <f t="shared" si="65"/>
        <v>4648.830078</v>
      </c>
      <c r="L303" s="11">
        <f t="shared" si="65"/>
        <v>4664.5097660000001</v>
      </c>
      <c r="M303" s="11">
        <f t="shared" si="65"/>
        <v>4593.2700199999999</v>
      </c>
      <c r="N303" s="11">
        <f t="shared" si="65"/>
        <v>4279.169922</v>
      </c>
      <c r="O303" s="11">
        <f t="shared" si="65"/>
        <v>4201.1201170000004</v>
      </c>
      <c r="P303" s="11">
        <f t="shared" si="65"/>
        <v>4483.6601559999999</v>
      </c>
      <c r="Q303" s="11">
        <f t="shared" si="65"/>
        <v>4341.2998049999997</v>
      </c>
      <c r="R303" s="11">
        <f t="shared" si="65"/>
        <v>4523.8901370000003</v>
      </c>
      <c r="S303" s="11">
        <f t="shared" si="65"/>
        <v>4417.7001950000003</v>
      </c>
      <c r="T303" s="11">
        <f t="shared" si="64"/>
        <v>4730.2299800000001</v>
      </c>
      <c r="U303" s="12" cm="1">
        <f t="array" ref="U303">quota_mese*SUMPRODUCT(1/C303:T303)</f>
        <v>33.782393234367213</v>
      </c>
      <c r="V303" s="13">
        <f t="shared" si="61"/>
        <v>159798.48927335296</v>
      </c>
      <c r="W303" s="14">
        <f t="shared" si="57"/>
        <v>6.5323261822352929E-2</v>
      </c>
      <c r="X303" s="13">
        <f t="shared" si="58"/>
        <v>159780.95860825389</v>
      </c>
      <c r="Y303" s="14">
        <f t="shared" si="59"/>
        <v>6.5206390721692653E-2</v>
      </c>
      <c r="Z303" s="6" t="str">
        <f t="shared" si="60"/>
        <v>In Linea</v>
      </c>
    </row>
    <row r="304" spans="1:26" x14ac:dyDescent="0.25">
      <c r="A304" s="7">
        <v>42094</v>
      </c>
      <c r="B304" s="8">
        <v>4333.6899409999996</v>
      </c>
      <c r="C304" s="11">
        <f t="shared" si="56"/>
        <v>4333.6899409999996</v>
      </c>
      <c r="D304" s="11">
        <f t="shared" si="65"/>
        <v>4414.25</v>
      </c>
      <c r="E304" s="11">
        <f t="shared" si="65"/>
        <v>4508.25</v>
      </c>
      <c r="F304" s="11">
        <f t="shared" si="65"/>
        <v>4396.7597660000001</v>
      </c>
      <c r="G304" s="11">
        <f t="shared" si="65"/>
        <v>4588.9101559999999</v>
      </c>
      <c r="H304" s="11">
        <f t="shared" si="65"/>
        <v>4274.580078</v>
      </c>
      <c r="I304" s="11">
        <f t="shared" si="65"/>
        <v>4181.0600590000004</v>
      </c>
      <c r="J304" s="11">
        <f t="shared" si="65"/>
        <v>4648.830078</v>
      </c>
      <c r="K304" s="11">
        <f t="shared" si="65"/>
        <v>4664.5097660000001</v>
      </c>
      <c r="L304" s="11">
        <f t="shared" si="65"/>
        <v>4593.2700199999999</v>
      </c>
      <c r="M304" s="11">
        <f t="shared" si="65"/>
        <v>4279.169922</v>
      </c>
      <c r="N304" s="11">
        <f t="shared" si="65"/>
        <v>4201.1201170000004</v>
      </c>
      <c r="O304" s="11">
        <f t="shared" si="65"/>
        <v>4483.6601559999999</v>
      </c>
      <c r="P304" s="11">
        <f t="shared" si="65"/>
        <v>4341.2998049999997</v>
      </c>
      <c r="Q304" s="11">
        <f t="shared" si="65"/>
        <v>4523.8901370000003</v>
      </c>
      <c r="R304" s="11">
        <f t="shared" si="65"/>
        <v>4417.7001950000003</v>
      </c>
      <c r="S304" s="11">
        <f t="shared" ref="S304:T319" si="66">R305</f>
        <v>4730.2299800000001</v>
      </c>
      <c r="T304" s="11">
        <f t="shared" si="66"/>
        <v>4771.0498049999997</v>
      </c>
      <c r="U304" s="12" cm="1">
        <f t="array" ref="U304">quota_mese*SUMPRODUCT(1/C304:T304)</f>
        <v>33.652445142783911</v>
      </c>
      <c r="V304" s="13">
        <f t="shared" si="61"/>
        <v>160557.49183625236</v>
      </c>
      <c r="W304" s="14">
        <f t="shared" si="57"/>
        <v>7.0383278908349167E-2</v>
      </c>
      <c r="X304" s="13">
        <f t="shared" si="58"/>
        <v>165138.13412891782</v>
      </c>
      <c r="Y304" s="14">
        <f t="shared" si="59"/>
        <v>0.10092089419278549</v>
      </c>
      <c r="Z304" s="6" t="str">
        <f t="shared" si="60"/>
        <v>Il PAC NON conviene</v>
      </c>
    </row>
    <row r="305" spans="1:26" x14ac:dyDescent="0.25">
      <c r="A305" s="7">
        <v>42124</v>
      </c>
      <c r="B305" s="8">
        <v>4414.25</v>
      </c>
      <c r="C305" s="11">
        <f t="shared" si="56"/>
        <v>4414.25</v>
      </c>
      <c r="D305" s="11">
        <f t="shared" ref="D305:S320" si="67">C306</f>
        <v>4508.25</v>
      </c>
      <c r="E305" s="11">
        <f t="shared" si="67"/>
        <v>4396.7597660000001</v>
      </c>
      <c r="F305" s="11">
        <f t="shared" si="67"/>
        <v>4588.9101559999999</v>
      </c>
      <c r="G305" s="11">
        <f t="shared" si="67"/>
        <v>4274.580078</v>
      </c>
      <c r="H305" s="11">
        <f t="shared" si="67"/>
        <v>4181.0600590000004</v>
      </c>
      <c r="I305" s="11">
        <f t="shared" si="67"/>
        <v>4648.830078</v>
      </c>
      <c r="J305" s="11">
        <f t="shared" si="67"/>
        <v>4664.5097660000001</v>
      </c>
      <c r="K305" s="11">
        <f t="shared" si="67"/>
        <v>4593.2700199999999</v>
      </c>
      <c r="L305" s="11">
        <f t="shared" si="67"/>
        <v>4279.169922</v>
      </c>
      <c r="M305" s="11">
        <f t="shared" si="67"/>
        <v>4201.1201170000004</v>
      </c>
      <c r="N305" s="11">
        <f t="shared" si="67"/>
        <v>4483.6601559999999</v>
      </c>
      <c r="O305" s="11">
        <f t="shared" si="67"/>
        <v>4341.2998049999997</v>
      </c>
      <c r="P305" s="11">
        <f t="shared" si="67"/>
        <v>4523.8901370000003</v>
      </c>
      <c r="Q305" s="11">
        <f t="shared" si="67"/>
        <v>4417.7001950000003</v>
      </c>
      <c r="R305" s="11">
        <f t="shared" si="67"/>
        <v>4730.2299800000001</v>
      </c>
      <c r="S305" s="11">
        <f t="shared" si="67"/>
        <v>4771.0498049999997</v>
      </c>
      <c r="T305" s="11">
        <f t="shared" si="66"/>
        <v>4875.7001950000003</v>
      </c>
      <c r="U305" s="12" cm="1">
        <f t="array" ref="U305">quota_mese*SUMPRODUCT(1/C305:T305)</f>
        <v>33.438682688256144</v>
      </c>
      <c r="V305" s="13">
        <f t="shared" si="61"/>
        <v>163036.99170367362</v>
      </c>
      <c r="W305" s="14">
        <f t="shared" si="57"/>
        <v>8.6913278024490781E-2</v>
      </c>
      <c r="X305" s="13">
        <f t="shared" si="58"/>
        <v>165680.47329670953</v>
      </c>
      <c r="Y305" s="14">
        <f t="shared" si="59"/>
        <v>0.1045364886447302</v>
      </c>
      <c r="Z305" s="6" t="str">
        <f t="shared" si="60"/>
        <v>In Linea</v>
      </c>
    </row>
    <row r="306" spans="1:26" x14ac:dyDescent="0.25">
      <c r="A306" s="7">
        <v>42155</v>
      </c>
      <c r="B306" s="8">
        <v>4508.25</v>
      </c>
      <c r="C306" s="11">
        <f t="shared" si="56"/>
        <v>4508.25</v>
      </c>
      <c r="D306" s="11">
        <f t="shared" si="67"/>
        <v>4396.7597660000001</v>
      </c>
      <c r="E306" s="11">
        <f t="shared" si="67"/>
        <v>4588.9101559999999</v>
      </c>
      <c r="F306" s="11">
        <f t="shared" si="67"/>
        <v>4274.580078</v>
      </c>
      <c r="G306" s="11">
        <f t="shared" si="67"/>
        <v>4181.0600590000004</v>
      </c>
      <c r="H306" s="11">
        <f t="shared" si="67"/>
        <v>4648.830078</v>
      </c>
      <c r="I306" s="11">
        <f t="shared" si="67"/>
        <v>4664.5097660000001</v>
      </c>
      <c r="J306" s="11">
        <f t="shared" si="67"/>
        <v>4593.2700199999999</v>
      </c>
      <c r="K306" s="11">
        <f t="shared" si="67"/>
        <v>4279.169922</v>
      </c>
      <c r="L306" s="11">
        <f t="shared" si="67"/>
        <v>4201.1201170000004</v>
      </c>
      <c r="M306" s="11">
        <f t="shared" si="67"/>
        <v>4483.6601559999999</v>
      </c>
      <c r="N306" s="11">
        <f t="shared" si="67"/>
        <v>4341.2998049999997</v>
      </c>
      <c r="O306" s="11">
        <f t="shared" si="67"/>
        <v>4523.8901370000003</v>
      </c>
      <c r="P306" s="11">
        <f t="shared" si="67"/>
        <v>4417.7001950000003</v>
      </c>
      <c r="Q306" s="11">
        <f t="shared" si="67"/>
        <v>4730.2299800000001</v>
      </c>
      <c r="R306" s="11">
        <f t="shared" si="67"/>
        <v>4771.0498049999997</v>
      </c>
      <c r="S306" s="11">
        <f t="shared" si="67"/>
        <v>4875.7001950000003</v>
      </c>
      <c r="T306" s="11">
        <f t="shared" si="66"/>
        <v>4801.2700199999999</v>
      </c>
      <c r="U306" s="12" cm="1">
        <f t="array" ref="U306">quota_mese*SUMPRODUCT(1/C306:T306)</f>
        <v>33.286509153669925</v>
      </c>
      <c r="V306" s="13">
        <f t="shared" si="61"/>
        <v>159817.51846997099</v>
      </c>
      <c r="W306" s="14">
        <f t="shared" si="57"/>
        <v>6.5450123133139915E-2</v>
      </c>
      <c r="X306" s="13">
        <f t="shared" si="58"/>
        <v>159749.45999001828</v>
      </c>
      <c r="Y306" s="14">
        <f t="shared" si="59"/>
        <v>6.4996399933455296E-2</v>
      </c>
      <c r="Z306" s="6" t="str">
        <f t="shared" si="60"/>
        <v>In Linea</v>
      </c>
    </row>
    <row r="307" spans="1:26" x14ac:dyDescent="0.25">
      <c r="A307" s="7">
        <v>42185</v>
      </c>
      <c r="B307" s="8">
        <v>4396.7597660000001</v>
      </c>
      <c r="C307" s="11">
        <f t="shared" si="56"/>
        <v>4396.7597660000001</v>
      </c>
      <c r="D307" s="11">
        <f t="shared" si="67"/>
        <v>4588.9101559999999</v>
      </c>
      <c r="E307" s="11">
        <f t="shared" si="67"/>
        <v>4274.580078</v>
      </c>
      <c r="F307" s="11">
        <f t="shared" si="67"/>
        <v>4181.0600590000004</v>
      </c>
      <c r="G307" s="11">
        <f t="shared" si="67"/>
        <v>4648.830078</v>
      </c>
      <c r="H307" s="11">
        <f t="shared" si="67"/>
        <v>4664.5097660000001</v>
      </c>
      <c r="I307" s="11">
        <f t="shared" si="67"/>
        <v>4593.2700199999999</v>
      </c>
      <c r="J307" s="11">
        <f t="shared" si="67"/>
        <v>4279.169922</v>
      </c>
      <c r="K307" s="11">
        <f t="shared" si="67"/>
        <v>4201.1201170000004</v>
      </c>
      <c r="L307" s="11">
        <f t="shared" si="67"/>
        <v>4483.6601559999999</v>
      </c>
      <c r="M307" s="11">
        <f t="shared" si="67"/>
        <v>4341.2998049999997</v>
      </c>
      <c r="N307" s="11">
        <f t="shared" si="67"/>
        <v>4523.8901370000003</v>
      </c>
      <c r="O307" s="11">
        <f t="shared" si="67"/>
        <v>4417.7001950000003</v>
      </c>
      <c r="P307" s="11">
        <f t="shared" si="67"/>
        <v>4730.2299800000001</v>
      </c>
      <c r="Q307" s="11">
        <f t="shared" si="67"/>
        <v>4771.0498049999997</v>
      </c>
      <c r="R307" s="11">
        <f t="shared" si="67"/>
        <v>4875.7001950000003</v>
      </c>
      <c r="S307" s="11">
        <f t="shared" si="67"/>
        <v>4801.2700199999999</v>
      </c>
      <c r="T307" s="11">
        <f t="shared" si="66"/>
        <v>4810.8100590000004</v>
      </c>
      <c r="U307" s="12" cm="1">
        <f t="array" ref="U307">quota_mese*SUMPRODUCT(1/C307:T307)</f>
        <v>33.170256159186252</v>
      </c>
      <c r="V307" s="13">
        <f t="shared" si="61"/>
        <v>159575.80199021994</v>
      </c>
      <c r="W307" s="14">
        <f t="shared" si="57"/>
        <v>6.3838679934799636E-2</v>
      </c>
      <c r="X307" s="13">
        <f t="shared" si="58"/>
        <v>164125.7533400564</v>
      </c>
      <c r="Y307" s="14">
        <f t="shared" si="59"/>
        <v>9.4171688933709419E-2</v>
      </c>
      <c r="Z307" s="6" t="str">
        <f t="shared" si="60"/>
        <v>Il PAC NON conviene</v>
      </c>
    </row>
    <row r="308" spans="1:26" x14ac:dyDescent="0.25">
      <c r="A308" s="7">
        <v>42216</v>
      </c>
      <c r="B308" s="8">
        <v>4588.9101559999999</v>
      </c>
      <c r="C308" s="11">
        <f t="shared" si="56"/>
        <v>4588.9101559999999</v>
      </c>
      <c r="D308" s="11">
        <f t="shared" si="67"/>
        <v>4274.580078</v>
      </c>
      <c r="E308" s="11">
        <f t="shared" si="67"/>
        <v>4181.0600590000004</v>
      </c>
      <c r="F308" s="11">
        <f t="shared" si="67"/>
        <v>4648.830078</v>
      </c>
      <c r="G308" s="11">
        <f t="shared" si="67"/>
        <v>4664.5097660000001</v>
      </c>
      <c r="H308" s="11">
        <f t="shared" si="67"/>
        <v>4593.2700199999999</v>
      </c>
      <c r="I308" s="11">
        <f t="shared" si="67"/>
        <v>4279.169922</v>
      </c>
      <c r="J308" s="11">
        <f t="shared" si="67"/>
        <v>4201.1201170000004</v>
      </c>
      <c r="K308" s="11">
        <f t="shared" si="67"/>
        <v>4483.6601559999999</v>
      </c>
      <c r="L308" s="11">
        <f t="shared" si="67"/>
        <v>4341.2998049999997</v>
      </c>
      <c r="M308" s="11">
        <f t="shared" si="67"/>
        <v>4523.8901370000003</v>
      </c>
      <c r="N308" s="11">
        <f t="shared" si="67"/>
        <v>4417.7001950000003</v>
      </c>
      <c r="O308" s="11">
        <f t="shared" si="67"/>
        <v>4730.2299800000001</v>
      </c>
      <c r="P308" s="11">
        <f t="shared" si="67"/>
        <v>4771.0498049999997</v>
      </c>
      <c r="Q308" s="11">
        <f t="shared" si="67"/>
        <v>4875.7001950000003</v>
      </c>
      <c r="R308" s="11">
        <f t="shared" si="67"/>
        <v>4801.2700199999999</v>
      </c>
      <c r="S308" s="11">
        <f t="shared" si="67"/>
        <v>4810.8100590000004</v>
      </c>
      <c r="T308" s="11">
        <f t="shared" si="66"/>
        <v>4863.6201170000004</v>
      </c>
      <c r="U308" s="12" cm="1">
        <f t="array" ref="U308">quota_mese*SUMPRODUCT(1/C308:T308)</f>
        <v>32.988322370692281</v>
      </c>
      <c r="V308" s="13">
        <f t="shared" si="61"/>
        <v>160442.66830818012</v>
      </c>
      <c r="W308" s="14">
        <f t="shared" si="57"/>
        <v>6.9617788721200835E-2</v>
      </c>
      <c r="X308" s="13">
        <f t="shared" si="58"/>
        <v>158979.58180683112</v>
      </c>
      <c r="Y308" s="14">
        <f t="shared" si="59"/>
        <v>5.9863878712207441E-2</v>
      </c>
      <c r="Z308" s="6" t="str">
        <f t="shared" si="60"/>
        <v>In Linea</v>
      </c>
    </row>
    <row r="309" spans="1:26" x14ac:dyDescent="0.25">
      <c r="A309" s="7">
        <v>42247</v>
      </c>
      <c r="B309" s="8">
        <v>4274.580078</v>
      </c>
      <c r="C309" s="11">
        <f t="shared" si="56"/>
        <v>4274.580078</v>
      </c>
      <c r="D309" s="11">
        <f t="shared" si="67"/>
        <v>4181.0600590000004</v>
      </c>
      <c r="E309" s="11">
        <f t="shared" si="67"/>
        <v>4648.830078</v>
      </c>
      <c r="F309" s="11">
        <f t="shared" si="67"/>
        <v>4664.5097660000001</v>
      </c>
      <c r="G309" s="11">
        <f t="shared" si="67"/>
        <v>4593.2700199999999</v>
      </c>
      <c r="H309" s="11">
        <f t="shared" si="67"/>
        <v>4279.169922</v>
      </c>
      <c r="I309" s="11">
        <f t="shared" si="67"/>
        <v>4201.1201170000004</v>
      </c>
      <c r="J309" s="11">
        <f t="shared" si="67"/>
        <v>4483.6601559999999</v>
      </c>
      <c r="K309" s="11">
        <f t="shared" si="67"/>
        <v>4341.2998049999997</v>
      </c>
      <c r="L309" s="11">
        <f t="shared" si="67"/>
        <v>4523.8901370000003</v>
      </c>
      <c r="M309" s="11">
        <f t="shared" si="67"/>
        <v>4417.7001950000003</v>
      </c>
      <c r="N309" s="11">
        <f t="shared" si="67"/>
        <v>4730.2299800000001</v>
      </c>
      <c r="O309" s="11">
        <f t="shared" si="67"/>
        <v>4771.0498049999997</v>
      </c>
      <c r="P309" s="11">
        <f t="shared" si="67"/>
        <v>4875.7001950000003</v>
      </c>
      <c r="Q309" s="11">
        <f t="shared" si="67"/>
        <v>4801.2700199999999</v>
      </c>
      <c r="R309" s="11">
        <f t="shared" si="67"/>
        <v>4810.8100590000004</v>
      </c>
      <c r="S309" s="11">
        <f t="shared" si="67"/>
        <v>4863.6201170000004</v>
      </c>
      <c r="T309" s="11">
        <f t="shared" si="66"/>
        <v>5116.7700199999999</v>
      </c>
      <c r="U309" s="12" cm="1">
        <f t="array" ref="U309">quota_mese*SUMPRODUCT(1/C309:T309)</f>
        <v>32.800981755054906</v>
      </c>
      <c r="V309" s="13">
        <f t="shared" si="61"/>
        <v>167835.08007083193</v>
      </c>
      <c r="W309" s="14">
        <f t="shared" si="57"/>
        <v>0.11890053380554622</v>
      </c>
      <c r="X309" s="13">
        <f t="shared" si="58"/>
        <v>179553.42723608698</v>
      </c>
      <c r="Y309" s="14">
        <f t="shared" si="59"/>
        <v>0.19702284824057981</v>
      </c>
      <c r="Z309" s="6" t="str">
        <f t="shared" si="60"/>
        <v>Il PAC NON conviene</v>
      </c>
    </row>
    <row r="310" spans="1:26" x14ac:dyDescent="0.25">
      <c r="A310" s="7">
        <v>42277</v>
      </c>
      <c r="B310" s="8">
        <v>4181.0600590000004</v>
      </c>
      <c r="C310" s="11">
        <f t="shared" si="56"/>
        <v>4181.0600590000004</v>
      </c>
      <c r="D310" s="11">
        <f t="shared" si="67"/>
        <v>4648.830078</v>
      </c>
      <c r="E310" s="11">
        <f t="shared" si="67"/>
        <v>4664.5097660000001</v>
      </c>
      <c r="F310" s="11">
        <f t="shared" si="67"/>
        <v>4593.2700199999999</v>
      </c>
      <c r="G310" s="11">
        <f t="shared" si="67"/>
        <v>4279.169922</v>
      </c>
      <c r="H310" s="11">
        <f t="shared" si="67"/>
        <v>4201.1201170000004</v>
      </c>
      <c r="I310" s="11">
        <f t="shared" si="67"/>
        <v>4483.6601559999999</v>
      </c>
      <c r="J310" s="11">
        <f t="shared" si="67"/>
        <v>4341.2998049999997</v>
      </c>
      <c r="K310" s="11">
        <f t="shared" si="67"/>
        <v>4523.8901370000003</v>
      </c>
      <c r="L310" s="11">
        <f t="shared" si="67"/>
        <v>4417.7001950000003</v>
      </c>
      <c r="M310" s="11">
        <f t="shared" si="67"/>
        <v>4730.2299800000001</v>
      </c>
      <c r="N310" s="11">
        <f t="shared" si="67"/>
        <v>4771.0498049999997</v>
      </c>
      <c r="O310" s="11">
        <f t="shared" si="67"/>
        <v>4875.7001950000003</v>
      </c>
      <c r="P310" s="11">
        <f t="shared" si="67"/>
        <v>4801.2700199999999</v>
      </c>
      <c r="Q310" s="11">
        <f t="shared" si="67"/>
        <v>4810.8100590000004</v>
      </c>
      <c r="R310" s="11">
        <f t="shared" si="67"/>
        <v>4863.6201170000004</v>
      </c>
      <c r="S310" s="11">
        <f t="shared" si="67"/>
        <v>5116.7700199999999</v>
      </c>
      <c r="T310" s="11">
        <f t="shared" si="66"/>
        <v>5330.3100590000004</v>
      </c>
      <c r="U310" s="12" cm="1">
        <f t="array" ref="U310">quota_mese*SUMPRODUCT(1/C310:T310)</f>
        <v>32.414858748374343</v>
      </c>
      <c r="V310" s="13">
        <f t="shared" si="61"/>
        <v>172781.24764752391</v>
      </c>
      <c r="W310" s="14">
        <f t="shared" si="57"/>
        <v>0.15187498431682611</v>
      </c>
      <c r="X310" s="13">
        <f t="shared" si="58"/>
        <v>191230.57252643976</v>
      </c>
      <c r="Y310" s="14">
        <f t="shared" si="59"/>
        <v>0.27487048350959831</v>
      </c>
      <c r="Z310" s="6" t="str">
        <f t="shared" si="60"/>
        <v>Il PAC NON conviene</v>
      </c>
    </row>
    <row r="311" spans="1:26" x14ac:dyDescent="0.25">
      <c r="A311" s="7">
        <v>42308</v>
      </c>
      <c r="B311" s="8">
        <v>4648.830078</v>
      </c>
      <c r="C311" s="11">
        <f t="shared" si="56"/>
        <v>4648.830078</v>
      </c>
      <c r="D311" s="11">
        <f t="shared" si="67"/>
        <v>4664.5097660000001</v>
      </c>
      <c r="E311" s="11">
        <f t="shared" si="67"/>
        <v>4593.2700199999999</v>
      </c>
      <c r="F311" s="11">
        <f t="shared" si="67"/>
        <v>4279.169922</v>
      </c>
      <c r="G311" s="11">
        <f t="shared" si="67"/>
        <v>4201.1201170000004</v>
      </c>
      <c r="H311" s="11">
        <f t="shared" si="67"/>
        <v>4483.6601559999999</v>
      </c>
      <c r="I311" s="11">
        <f t="shared" si="67"/>
        <v>4341.2998049999997</v>
      </c>
      <c r="J311" s="11">
        <f t="shared" si="67"/>
        <v>4523.8901370000003</v>
      </c>
      <c r="K311" s="11">
        <f t="shared" si="67"/>
        <v>4417.7001950000003</v>
      </c>
      <c r="L311" s="11">
        <f t="shared" si="67"/>
        <v>4730.2299800000001</v>
      </c>
      <c r="M311" s="11">
        <f t="shared" si="67"/>
        <v>4771.0498049999997</v>
      </c>
      <c r="N311" s="11">
        <f t="shared" si="67"/>
        <v>4875.7001950000003</v>
      </c>
      <c r="O311" s="11">
        <f t="shared" si="67"/>
        <v>4801.2700199999999</v>
      </c>
      <c r="P311" s="11">
        <f t="shared" si="67"/>
        <v>4810.8100590000004</v>
      </c>
      <c r="Q311" s="11">
        <f t="shared" si="67"/>
        <v>4863.6201170000004</v>
      </c>
      <c r="R311" s="11">
        <f t="shared" si="67"/>
        <v>5116.7700199999999</v>
      </c>
      <c r="S311" s="11">
        <f t="shared" si="67"/>
        <v>5330.3100590000004</v>
      </c>
      <c r="T311" s="11">
        <f t="shared" si="66"/>
        <v>5436.2299800000001</v>
      </c>
      <c r="U311" s="12" cm="1">
        <f t="array" ref="U311">quota_mese*SUMPRODUCT(1/C311:T311)</f>
        <v>31.954668883263469</v>
      </c>
      <c r="V311" s="13">
        <f t="shared" si="61"/>
        <v>173712.92898416999</v>
      </c>
      <c r="W311" s="14">
        <f t="shared" si="57"/>
        <v>0.15808619322779993</v>
      </c>
      <c r="X311" s="13">
        <f t="shared" si="58"/>
        <v>175406.38898783171</v>
      </c>
      <c r="Y311" s="14">
        <f t="shared" si="59"/>
        <v>0.16937592658554479</v>
      </c>
      <c r="Z311" s="6" t="str">
        <f t="shared" si="60"/>
        <v>In Linea</v>
      </c>
    </row>
    <row r="312" spans="1:26" x14ac:dyDescent="0.25">
      <c r="A312" s="7">
        <v>42338</v>
      </c>
      <c r="B312" s="8">
        <v>4664.5097660000001</v>
      </c>
      <c r="C312" s="11">
        <f t="shared" si="56"/>
        <v>4664.5097660000001</v>
      </c>
      <c r="D312" s="11">
        <f t="shared" si="67"/>
        <v>4593.2700199999999</v>
      </c>
      <c r="E312" s="11">
        <f t="shared" si="67"/>
        <v>4279.169922</v>
      </c>
      <c r="F312" s="11">
        <f t="shared" si="67"/>
        <v>4201.1201170000004</v>
      </c>
      <c r="G312" s="11">
        <f t="shared" si="67"/>
        <v>4483.6601559999999</v>
      </c>
      <c r="H312" s="11">
        <f t="shared" si="67"/>
        <v>4341.2998049999997</v>
      </c>
      <c r="I312" s="11">
        <f t="shared" si="67"/>
        <v>4523.8901370000003</v>
      </c>
      <c r="J312" s="11">
        <f t="shared" si="67"/>
        <v>4417.7001950000003</v>
      </c>
      <c r="K312" s="11">
        <f t="shared" si="67"/>
        <v>4730.2299800000001</v>
      </c>
      <c r="L312" s="11">
        <f t="shared" si="67"/>
        <v>4771.0498049999997</v>
      </c>
      <c r="M312" s="11">
        <f t="shared" si="67"/>
        <v>4875.7001950000003</v>
      </c>
      <c r="N312" s="11">
        <f t="shared" si="67"/>
        <v>4801.2700199999999</v>
      </c>
      <c r="O312" s="11">
        <f t="shared" si="67"/>
        <v>4810.8100590000004</v>
      </c>
      <c r="P312" s="11">
        <f t="shared" si="67"/>
        <v>4863.6201170000004</v>
      </c>
      <c r="Q312" s="11">
        <f t="shared" si="67"/>
        <v>5116.7700199999999</v>
      </c>
      <c r="R312" s="11">
        <f t="shared" si="67"/>
        <v>5330.3100590000004</v>
      </c>
      <c r="S312" s="11">
        <f t="shared" si="67"/>
        <v>5436.2299800000001</v>
      </c>
      <c r="T312" s="11">
        <f t="shared" si="66"/>
        <v>5583.5297849999997</v>
      </c>
      <c r="U312" s="12" cm="1">
        <f t="array" ref="U312">quota_mese*SUMPRODUCT(1/C312:T312)</f>
        <v>31.65458798513059</v>
      </c>
      <c r="V312" s="13">
        <f t="shared" si="61"/>
        <v>176744.33484687976</v>
      </c>
      <c r="W312" s="14">
        <f t="shared" si="57"/>
        <v>0.17829556564586513</v>
      </c>
      <c r="X312" s="13">
        <f t="shared" si="58"/>
        <v>179553.58864393894</v>
      </c>
      <c r="Y312" s="14">
        <f t="shared" si="59"/>
        <v>0.19702392429292637</v>
      </c>
      <c r="Z312" s="6" t="str">
        <f t="shared" si="60"/>
        <v>In Linea</v>
      </c>
    </row>
    <row r="313" spans="1:26" x14ac:dyDescent="0.25">
      <c r="A313" s="7">
        <v>42369</v>
      </c>
      <c r="B313" s="8">
        <v>4593.2700199999999</v>
      </c>
      <c r="C313" s="11">
        <f t="shared" si="56"/>
        <v>4593.2700199999999</v>
      </c>
      <c r="D313" s="11">
        <f t="shared" si="67"/>
        <v>4279.169922</v>
      </c>
      <c r="E313" s="11">
        <f t="shared" si="67"/>
        <v>4201.1201170000004</v>
      </c>
      <c r="F313" s="11">
        <f t="shared" si="67"/>
        <v>4483.6601559999999</v>
      </c>
      <c r="G313" s="11">
        <f t="shared" si="67"/>
        <v>4341.2998049999997</v>
      </c>
      <c r="H313" s="11">
        <f t="shared" si="67"/>
        <v>4523.8901370000003</v>
      </c>
      <c r="I313" s="11">
        <f t="shared" si="67"/>
        <v>4417.7001950000003</v>
      </c>
      <c r="J313" s="11">
        <f t="shared" si="67"/>
        <v>4730.2299800000001</v>
      </c>
      <c r="K313" s="11">
        <f t="shared" si="67"/>
        <v>4771.0498049999997</v>
      </c>
      <c r="L313" s="11">
        <f t="shared" si="67"/>
        <v>4875.7001950000003</v>
      </c>
      <c r="M313" s="11">
        <f t="shared" si="67"/>
        <v>4801.2700199999999</v>
      </c>
      <c r="N313" s="11">
        <f t="shared" si="67"/>
        <v>4810.8100590000004</v>
      </c>
      <c r="O313" s="11">
        <f t="shared" si="67"/>
        <v>4863.6201170000004</v>
      </c>
      <c r="P313" s="11">
        <f t="shared" si="67"/>
        <v>5116.7700199999999</v>
      </c>
      <c r="Q313" s="11">
        <f t="shared" si="67"/>
        <v>5330.3100590000004</v>
      </c>
      <c r="R313" s="11">
        <f t="shared" si="67"/>
        <v>5436.2299800000001</v>
      </c>
      <c r="S313" s="11">
        <f t="shared" si="67"/>
        <v>5583.5297849999997</v>
      </c>
      <c r="T313" s="11">
        <f t="shared" si="66"/>
        <v>5788.7998049999997</v>
      </c>
      <c r="U313" s="12" cm="1">
        <f t="array" ref="U313">quota_mese*SUMPRODUCT(1/C313:T313)</f>
        <v>31.307609473620492</v>
      </c>
      <c r="V313" s="13">
        <f t="shared" si="61"/>
        <v>181233.48361591043</v>
      </c>
      <c r="W313" s="14">
        <f t="shared" si="57"/>
        <v>0.20822322410606953</v>
      </c>
      <c r="X313" s="13">
        <f t="shared" si="58"/>
        <v>189041.78656363857</v>
      </c>
      <c r="Y313" s="14">
        <f t="shared" si="59"/>
        <v>0.26027857709092372</v>
      </c>
      <c r="Z313" s="6" t="str">
        <f t="shared" si="60"/>
        <v>Il PAC NON conviene</v>
      </c>
    </row>
    <row r="314" spans="1:26" x14ac:dyDescent="0.25">
      <c r="A314" s="7">
        <v>42400</v>
      </c>
      <c r="B314" s="8">
        <v>4279.169922</v>
      </c>
      <c r="C314" s="11">
        <f t="shared" si="56"/>
        <v>4279.169922</v>
      </c>
      <c r="D314" s="11">
        <f t="shared" si="67"/>
        <v>4201.1201170000004</v>
      </c>
      <c r="E314" s="11">
        <f t="shared" si="67"/>
        <v>4483.6601559999999</v>
      </c>
      <c r="F314" s="11">
        <f t="shared" si="67"/>
        <v>4341.2998049999997</v>
      </c>
      <c r="G314" s="11">
        <f t="shared" si="67"/>
        <v>4523.8901370000003</v>
      </c>
      <c r="H314" s="11">
        <f t="shared" si="67"/>
        <v>4417.7001950000003</v>
      </c>
      <c r="I314" s="11">
        <f t="shared" si="67"/>
        <v>4730.2299800000001</v>
      </c>
      <c r="J314" s="11">
        <f t="shared" si="67"/>
        <v>4771.0498049999997</v>
      </c>
      <c r="K314" s="11">
        <f t="shared" si="67"/>
        <v>4875.7001950000003</v>
      </c>
      <c r="L314" s="11">
        <f t="shared" si="67"/>
        <v>4801.2700199999999</v>
      </c>
      <c r="M314" s="11">
        <f t="shared" si="67"/>
        <v>4810.8100590000004</v>
      </c>
      <c r="N314" s="11">
        <f t="shared" si="67"/>
        <v>4863.6201170000004</v>
      </c>
      <c r="O314" s="11">
        <f t="shared" si="67"/>
        <v>5116.7700199999999</v>
      </c>
      <c r="P314" s="11">
        <f t="shared" si="67"/>
        <v>5330.3100590000004</v>
      </c>
      <c r="Q314" s="11">
        <f t="shared" si="67"/>
        <v>5436.2299800000001</v>
      </c>
      <c r="R314" s="11">
        <f t="shared" si="67"/>
        <v>5583.5297849999997</v>
      </c>
      <c r="S314" s="11">
        <f t="shared" si="67"/>
        <v>5788.7998049999997</v>
      </c>
      <c r="T314" s="11">
        <f t="shared" si="66"/>
        <v>5646.919922</v>
      </c>
      <c r="U314" s="12" cm="1">
        <f t="array" ref="U314">quota_mese*SUMPRODUCT(1/C314:T314)</f>
        <v>30.969091697354362</v>
      </c>
      <c r="V314" s="13">
        <f t="shared" si="61"/>
        <v>174879.98087203514</v>
      </c>
      <c r="W314" s="14">
        <f t="shared" si="57"/>
        <v>0.16586653914690097</v>
      </c>
      <c r="X314" s="13">
        <f t="shared" si="58"/>
        <v>197944.46206616424</v>
      </c>
      <c r="Y314" s="14">
        <f t="shared" si="59"/>
        <v>0.3196297471077616</v>
      </c>
      <c r="Z314" s="6" t="str">
        <f t="shared" si="60"/>
        <v>Il PAC NON conviene</v>
      </c>
    </row>
    <row r="315" spans="1:26" x14ac:dyDescent="0.25">
      <c r="A315" s="7">
        <v>42429</v>
      </c>
      <c r="B315" s="8">
        <v>4201.1201170000004</v>
      </c>
      <c r="C315" s="11">
        <f t="shared" si="56"/>
        <v>4201.1201170000004</v>
      </c>
      <c r="D315" s="11">
        <f t="shared" si="67"/>
        <v>4483.6601559999999</v>
      </c>
      <c r="E315" s="11">
        <f t="shared" si="67"/>
        <v>4341.2998049999997</v>
      </c>
      <c r="F315" s="11">
        <f t="shared" si="67"/>
        <v>4523.8901370000003</v>
      </c>
      <c r="G315" s="11">
        <f t="shared" si="67"/>
        <v>4417.7001950000003</v>
      </c>
      <c r="H315" s="11">
        <f t="shared" si="67"/>
        <v>4730.2299800000001</v>
      </c>
      <c r="I315" s="11">
        <f t="shared" si="67"/>
        <v>4771.0498049999997</v>
      </c>
      <c r="J315" s="11">
        <f t="shared" si="67"/>
        <v>4875.7001950000003</v>
      </c>
      <c r="K315" s="11">
        <f t="shared" si="67"/>
        <v>4801.2700199999999</v>
      </c>
      <c r="L315" s="11">
        <f t="shared" si="67"/>
        <v>4810.8100590000004</v>
      </c>
      <c r="M315" s="11">
        <f t="shared" si="67"/>
        <v>4863.6201170000004</v>
      </c>
      <c r="N315" s="11">
        <f t="shared" si="67"/>
        <v>5116.7700199999999</v>
      </c>
      <c r="O315" s="11">
        <f t="shared" si="67"/>
        <v>5330.3100590000004</v>
      </c>
      <c r="P315" s="11">
        <f t="shared" si="67"/>
        <v>5436.2299800000001</v>
      </c>
      <c r="Q315" s="11">
        <f t="shared" si="67"/>
        <v>5583.5297849999997</v>
      </c>
      <c r="R315" s="11">
        <f t="shared" si="67"/>
        <v>5788.7998049999997</v>
      </c>
      <c r="S315" s="11">
        <f t="shared" si="67"/>
        <v>5646.919922</v>
      </c>
      <c r="T315" s="11">
        <f t="shared" si="66"/>
        <v>5880.330078</v>
      </c>
      <c r="U315" s="12" cm="1">
        <f t="array" ref="U315">quota_mese*SUMPRODUCT(1/C315:T315)</f>
        <v>30.438827517032912</v>
      </c>
      <c r="V315" s="13">
        <f t="shared" si="61"/>
        <v>178990.35298746268</v>
      </c>
      <c r="W315" s="14">
        <f t="shared" si="57"/>
        <v>0.19326901991641798</v>
      </c>
      <c r="X315" s="13">
        <f t="shared" si="58"/>
        <v>209955.79443938093</v>
      </c>
      <c r="Y315" s="14">
        <f t="shared" si="59"/>
        <v>0.39970529626253959</v>
      </c>
      <c r="Z315" s="6" t="str">
        <f t="shared" si="60"/>
        <v>Il PAC NON conviene</v>
      </c>
    </row>
    <row r="316" spans="1:26" x14ac:dyDescent="0.25">
      <c r="A316" s="7">
        <v>42460</v>
      </c>
      <c r="B316" s="8">
        <v>4483.6601559999999</v>
      </c>
      <c r="C316" s="11">
        <f t="shared" si="56"/>
        <v>4483.6601559999999</v>
      </c>
      <c r="D316" s="11">
        <f t="shared" si="67"/>
        <v>4341.2998049999997</v>
      </c>
      <c r="E316" s="11">
        <f t="shared" si="67"/>
        <v>4523.8901370000003</v>
      </c>
      <c r="F316" s="11">
        <f t="shared" si="67"/>
        <v>4417.7001950000003</v>
      </c>
      <c r="G316" s="11">
        <f t="shared" si="67"/>
        <v>4730.2299800000001</v>
      </c>
      <c r="H316" s="11">
        <f t="shared" si="67"/>
        <v>4771.0498049999997</v>
      </c>
      <c r="I316" s="11">
        <f t="shared" si="67"/>
        <v>4875.7001950000003</v>
      </c>
      <c r="J316" s="11">
        <f t="shared" si="67"/>
        <v>4801.2700199999999</v>
      </c>
      <c r="K316" s="11">
        <f t="shared" si="67"/>
        <v>4810.8100590000004</v>
      </c>
      <c r="L316" s="11">
        <f t="shared" si="67"/>
        <v>4863.6201170000004</v>
      </c>
      <c r="M316" s="11">
        <f t="shared" si="67"/>
        <v>5116.7700199999999</v>
      </c>
      <c r="N316" s="11">
        <f t="shared" si="67"/>
        <v>5330.3100590000004</v>
      </c>
      <c r="O316" s="11">
        <f t="shared" si="67"/>
        <v>5436.2299800000001</v>
      </c>
      <c r="P316" s="11">
        <f t="shared" si="67"/>
        <v>5583.5297849999997</v>
      </c>
      <c r="Q316" s="11">
        <f t="shared" si="67"/>
        <v>5788.7998049999997</v>
      </c>
      <c r="R316" s="11">
        <f t="shared" si="67"/>
        <v>5646.919922</v>
      </c>
      <c r="S316" s="11">
        <f t="shared" si="67"/>
        <v>5880.330078</v>
      </c>
      <c r="T316" s="11">
        <f t="shared" si="66"/>
        <v>5988.6000979999999</v>
      </c>
      <c r="U316" s="12" cm="1">
        <f t="array" ref="U316">quota_mese*SUMPRODUCT(1/C316:T316)</f>
        <v>29.846762326061366</v>
      </c>
      <c r="V316" s="13">
        <f t="shared" si="61"/>
        <v>178740.32379083379</v>
      </c>
      <c r="W316" s="14">
        <f t="shared" si="57"/>
        <v>0.19160215860555851</v>
      </c>
      <c r="X316" s="13">
        <f t="shared" si="58"/>
        <v>200347.48028302618</v>
      </c>
      <c r="Y316" s="14">
        <f t="shared" si="59"/>
        <v>0.33564986855350787</v>
      </c>
      <c r="Z316" s="6" t="str">
        <f t="shared" si="60"/>
        <v>Il PAC NON conviene</v>
      </c>
    </row>
    <row r="317" spans="1:26" x14ac:dyDescent="0.25">
      <c r="A317" s="7">
        <v>42490</v>
      </c>
      <c r="B317" s="8">
        <v>4341.2998049999997</v>
      </c>
      <c r="C317" s="11">
        <f t="shared" si="56"/>
        <v>4341.2998049999997</v>
      </c>
      <c r="D317" s="11">
        <f t="shared" si="67"/>
        <v>4523.8901370000003</v>
      </c>
      <c r="E317" s="11">
        <f t="shared" si="67"/>
        <v>4417.7001950000003</v>
      </c>
      <c r="F317" s="11">
        <f t="shared" si="67"/>
        <v>4730.2299800000001</v>
      </c>
      <c r="G317" s="11">
        <f t="shared" si="67"/>
        <v>4771.0498049999997</v>
      </c>
      <c r="H317" s="11">
        <f t="shared" si="67"/>
        <v>4875.7001950000003</v>
      </c>
      <c r="I317" s="11">
        <f t="shared" si="67"/>
        <v>4801.2700199999999</v>
      </c>
      <c r="J317" s="11">
        <f t="shared" si="67"/>
        <v>4810.8100590000004</v>
      </c>
      <c r="K317" s="11">
        <f t="shared" si="67"/>
        <v>4863.6201170000004</v>
      </c>
      <c r="L317" s="11">
        <f t="shared" si="67"/>
        <v>5116.7700199999999</v>
      </c>
      <c r="M317" s="11">
        <f t="shared" si="67"/>
        <v>5330.3100590000004</v>
      </c>
      <c r="N317" s="11">
        <f t="shared" si="67"/>
        <v>5436.2299800000001</v>
      </c>
      <c r="O317" s="11">
        <f t="shared" si="67"/>
        <v>5583.5297849999997</v>
      </c>
      <c r="P317" s="11">
        <f t="shared" si="67"/>
        <v>5788.7998049999997</v>
      </c>
      <c r="Q317" s="11">
        <f t="shared" si="67"/>
        <v>5646.919922</v>
      </c>
      <c r="R317" s="11">
        <f t="shared" si="67"/>
        <v>5880.330078</v>
      </c>
      <c r="S317" s="11">
        <f t="shared" si="67"/>
        <v>5988.6000979999999</v>
      </c>
      <c r="T317" s="11">
        <f t="shared" si="66"/>
        <v>5979.2998049999997</v>
      </c>
      <c r="U317" s="12" cm="1">
        <f t="array" ref="U317">quota_mese*SUMPRODUCT(1/C317:T317)</f>
        <v>29.381858942938461</v>
      </c>
      <c r="V317" s="13">
        <f t="shared" si="61"/>
        <v>175682.94344804942</v>
      </c>
      <c r="W317" s="14">
        <f t="shared" si="57"/>
        <v>0.17121962298699622</v>
      </c>
      <c r="X317" s="13">
        <f t="shared" si="58"/>
        <v>206595.95306387739</v>
      </c>
      <c r="Y317" s="14">
        <f t="shared" si="59"/>
        <v>0.37730635375918253</v>
      </c>
      <c r="Z317" s="6" t="str">
        <f t="shared" si="60"/>
        <v>Il PAC NON conviene</v>
      </c>
    </row>
    <row r="318" spans="1:26" x14ac:dyDescent="0.25">
      <c r="A318" s="7">
        <v>42521</v>
      </c>
      <c r="B318" s="8">
        <v>4523.8901370000003</v>
      </c>
      <c r="C318" s="11">
        <f t="shared" si="56"/>
        <v>4523.8901370000003</v>
      </c>
      <c r="D318" s="11">
        <f t="shared" si="67"/>
        <v>4417.7001950000003</v>
      </c>
      <c r="E318" s="11">
        <f t="shared" si="67"/>
        <v>4730.2299800000001</v>
      </c>
      <c r="F318" s="11">
        <f t="shared" si="67"/>
        <v>4771.0498049999997</v>
      </c>
      <c r="G318" s="11">
        <f t="shared" si="67"/>
        <v>4875.7001950000003</v>
      </c>
      <c r="H318" s="11">
        <f t="shared" si="67"/>
        <v>4801.2700199999999</v>
      </c>
      <c r="I318" s="11">
        <f t="shared" si="67"/>
        <v>4810.8100590000004</v>
      </c>
      <c r="J318" s="11">
        <f t="shared" si="67"/>
        <v>4863.6201170000004</v>
      </c>
      <c r="K318" s="11">
        <f t="shared" si="67"/>
        <v>5116.7700199999999</v>
      </c>
      <c r="L318" s="11">
        <f t="shared" si="67"/>
        <v>5330.3100590000004</v>
      </c>
      <c r="M318" s="11">
        <f t="shared" si="67"/>
        <v>5436.2299800000001</v>
      </c>
      <c r="N318" s="11">
        <f t="shared" si="67"/>
        <v>5583.5297849999997</v>
      </c>
      <c r="O318" s="11">
        <f t="shared" si="67"/>
        <v>5788.7998049999997</v>
      </c>
      <c r="P318" s="11">
        <f t="shared" si="67"/>
        <v>5646.919922</v>
      </c>
      <c r="Q318" s="11">
        <f t="shared" si="67"/>
        <v>5880.330078</v>
      </c>
      <c r="R318" s="11">
        <f t="shared" si="67"/>
        <v>5988.6000979999999</v>
      </c>
      <c r="S318" s="11">
        <f t="shared" si="67"/>
        <v>5979.2998049999997</v>
      </c>
      <c r="T318" s="11">
        <f t="shared" si="66"/>
        <v>6248.5600590000004</v>
      </c>
      <c r="U318" s="12" cm="1">
        <f t="array" ref="U318">quota_mese*SUMPRODUCT(1/C318:T318)</f>
        <v>28.795951540176684</v>
      </c>
      <c r="V318" s="13">
        <f t="shared" si="61"/>
        <v>179933.23265484758</v>
      </c>
      <c r="W318" s="14">
        <f t="shared" si="57"/>
        <v>0.1995548843656505</v>
      </c>
      <c r="X318" s="13">
        <f t="shared" si="58"/>
        <v>207185.40469940685</v>
      </c>
      <c r="Y318" s="14">
        <f t="shared" si="59"/>
        <v>0.381236031329379</v>
      </c>
      <c r="Z318" s="6" t="str">
        <f t="shared" si="60"/>
        <v>Il PAC NON conviene</v>
      </c>
    </row>
    <row r="319" spans="1:26" x14ac:dyDescent="0.25">
      <c r="A319" s="7">
        <v>42551</v>
      </c>
      <c r="B319" s="8">
        <v>4417.7001950000003</v>
      </c>
      <c r="C319" s="11">
        <f t="shared" si="56"/>
        <v>4417.7001950000003</v>
      </c>
      <c r="D319" s="11">
        <f t="shared" si="67"/>
        <v>4730.2299800000001</v>
      </c>
      <c r="E319" s="11">
        <f t="shared" si="67"/>
        <v>4771.0498049999997</v>
      </c>
      <c r="F319" s="11">
        <f t="shared" si="67"/>
        <v>4875.7001950000003</v>
      </c>
      <c r="G319" s="11">
        <f t="shared" si="67"/>
        <v>4801.2700199999999</v>
      </c>
      <c r="H319" s="11">
        <f t="shared" si="67"/>
        <v>4810.8100590000004</v>
      </c>
      <c r="I319" s="11">
        <f t="shared" si="67"/>
        <v>4863.6201170000004</v>
      </c>
      <c r="J319" s="11">
        <f t="shared" si="67"/>
        <v>5116.7700199999999</v>
      </c>
      <c r="K319" s="11">
        <f t="shared" si="67"/>
        <v>5330.3100590000004</v>
      </c>
      <c r="L319" s="11">
        <f t="shared" si="67"/>
        <v>5436.2299800000001</v>
      </c>
      <c r="M319" s="11">
        <f t="shared" si="67"/>
        <v>5583.5297849999997</v>
      </c>
      <c r="N319" s="11">
        <f t="shared" si="67"/>
        <v>5788.7998049999997</v>
      </c>
      <c r="O319" s="11">
        <f t="shared" si="67"/>
        <v>5646.919922</v>
      </c>
      <c r="P319" s="11">
        <f t="shared" si="67"/>
        <v>5880.330078</v>
      </c>
      <c r="Q319" s="11">
        <f t="shared" si="67"/>
        <v>5988.6000979999999</v>
      </c>
      <c r="R319" s="11">
        <f t="shared" si="67"/>
        <v>5979.2998049999997</v>
      </c>
      <c r="S319" s="11">
        <f t="shared" si="67"/>
        <v>6248.5600590000004</v>
      </c>
      <c r="T319" s="11">
        <f t="shared" si="66"/>
        <v>6365.5600590000004</v>
      </c>
      <c r="U319" s="12" cm="1">
        <f t="array" ref="U319">quota_mese*SUMPRODUCT(1/C319:T319)</f>
        <v>28.263007168977257</v>
      </c>
      <c r="V319" s="13">
        <f t="shared" si="61"/>
        <v>179909.86958207231</v>
      </c>
      <c r="W319" s="14">
        <f t="shared" si="57"/>
        <v>0.19939913054714875</v>
      </c>
      <c r="X319" s="13">
        <f t="shared" si="58"/>
        <v>216138.25445436322</v>
      </c>
      <c r="Y319" s="14">
        <f t="shared" si="59"/>
        <v>0.4409216963624214</v>
      </c>
      <c r="Z319" s="6" t="str">
        <f t="shared" si="60"/>
        <v>Il PAC NON conviene</v>
      </c>
    </row>
    <row r="320" spans="1:26" x14ac:dyDescent="0.25">
      <c r="A320" s="7">
        <v>42582</v>
      </c>
      <c r="B320" s="8">
        <v>4730.2299800000001</v>
      </c>
      <c r="C320" s="11">
        <f t="shared" si="56"/>
        <v>4730.2299800000001</v>
      </c>
      <c r="D320" s="11">
        <f t="shared" si="67"/>
        <v>4771.0498049999997</v>
      </c>
      <c r="E320" s="11">
        <f t="shared" si="67"/>
        <v>4875.7001950000003</v>
      </c>
      <c r="F320" s="11">
        <f t="shared" si="67"/>
        <v>4801.2700199999999</v>
      </c>
      <c r="G320" s="11">
        <f t="shared" si="67"/>
        <v>4810.8100590000004</v>
      </c>
      <c r="H320" s="11">
        <f t="shared" si="67"/>
        <v>4863.6201170000004</v>
      </c>
      <c r="I320" s="11">
        <f t="shared" si="67"/>
        <v>5116.7700199999999</v>
      </c>
      <c r="J320" s="11">
        <f t="shared" si="67"/>
        <v>5330.3100590000004</v>
      </c>
      <c r="K320" s="11">
        <f t="shared" si="67"/>
        <v>5436.2299800000001</v>
      </c>
      <c r="L320" s="11">
        <f t="shared" si="67"/>
        <v>5583.5297849999997</v>
      </c>
      <c r="M320" s="11">
        <f t="shared" si="67"/>
        <v>5788.7998049999997</v>
      </c>
      <c r="N320" s="11">
        <f t="shared" si="67"/>
        <v>5646.919922</v>
      </c>
      <c r="O320" s="11">
        <f t="shared" si="67"/>
        <v>5880.330078</v>
      </c>
      <c r="P320" s="11">
        <f t="shared" si="67"/>
        <v>5988.6000979999999</v>
      </c>
      <c r="Q320" s="11">
        <f t="shared" si="67"/>
        <v>5979.2998049999997</v>
      </c>
      <c r="R320" s="11">
        <f t="shared" si="67"/>
        <v>6248.5600590000004</v>
      </c>
      <c r="S320" s="11">
        <f t="shared" ref="S320:T335" si="68">R321</f>
        <v>6365.5600590000004</v>
      </c>
      <c r="T320" s="11">
        <f t="shared" si="68"/>
        <v>6396.419922</v>
      </c>
      <c r="U320" s="12" cm="1">
        <f t="array" ref="U320">quota_mese*SUMPRODUCT(1/C320:T320)</f>
        <v>27.67946824412552</v>
      </c>
      <c r="V320" s="13">
        <f t="shared" si="61"/>
        <v>177049.50210709084</v>
      </c>
      <c r="W320" s="14">
        <f t="shared" si="57"/>
        <v>0.18033001404727234</v>
      </c>
      <c r="X320" s="13">
        <f t="shared" si="58"/>
        <v>202836.43551301496</v>
      </c>
      <c r="Y320" s="14">
        <f t="shared" si="59"/>
        <v>0.35224290342009978</v>
      </c>
      <c r="Z320" s="6" t="str">
        <f t="shared" si="60"/>
        <v>Il PAC NON conviene</v>
      </c>
    </row>
    <row r="321" spans="1:26" x14ac:dyDescent="0.25">
      <c r="A321" s="7">
        <v>42613</v>
      </c>
      <c r="B321" s="8">
        <v>4771.0498049999997</v>
      </c>
      <c r="C321" s="11">
        <f t="shared" si="56"/>
        <v>4771.0498049999997</v>
      </c>
      <c r="D321" s="11">
        <f t="shared" ref="D321:S336" si="69">C322</f>
        <v>4875.7001950000003</v>
      </c>
      <c r="E321" s="11">
        <f t="shared" si="69"/>
        <v>4801.2700199999999</v>
      </c>
      <c r="F321" s="11">
        <f t="shared" si="69"/>
        <v>4810.8100590000004</v>
      </c>
      <c r="G321" s="11">
        <f t="shared" si="69"/>
        <v>4863.6201170000004</v>
      </c>
      <c r="H321" s="11">
        <f t="shared" si="69"/>
        <v>5116.7700199999999</v>
      </c>
      <c r="I321" s="11">
        <f t="shared" si="69"/>
        <v>5330.3100590000004</v>
      </c>
      <c r="J321" s="11">
        <f t="shared" si="69"/>
        <v>5436.2299800000001</v>
      </c>
      <c r="K321" s="11">
        <f t="shared" si="69"/>
        <v>5583.5297849999997</v>
      </c>
      <c r="L321" s="11">
        <f t="shared" si="69"/>
        <v>5788.7998049999997</v>
      </c>
      <c r="M321" s="11">
        <f t="shared" si="69"/>
        <v>5646.919922</v>
      </c>
      <c r="N321" s="11">
        <f t="shared" si="69"/>
        <v>5880.330078</v>
      </c>
      <c r="O321" s="11">
        <f t="shared" si="69"/>
        <v>5988.6000979999999</v>
      </c>
      <c r="P321" s="11">
        <f t="shared" si="69"/>
        <v>5979.2998049999997</v>
      </c>
      <c r="Q321" s="11">
        <f t="shared" si="69"/>
        <v>6248.5600590000004</v>
      </c>
      <c r="R321" s="11">
        <f t="shared" si="69"/>
        <v>6365.5600590000004</v>
      </c>
      <c r="S321" s="11">
        <f t="shared" si="69"/>
        <v>6396.419922</v>
      </c>
      <c r="T321" s="11">
        <f t="shared" si="68"/>
        <v>6949.9902339999999</v>
      </c>
      <c r="U321" s="12" cm="1">
        <f t="array" ref="U321">quota_mese*SUMPRODUCT(1/C321:T321)</f>
        <v>27.116792266502664</v>
      </c>
      <c r="V321" s="13">
        <f t="shared" si="61"/>
        <v>188461.44142960024</v>
      </c>
      <c r="W321" s="14">
        <f t="shared" si="57"/>
        <v>0.25640960953066827</v>
      </c>
      <c r="X321" s="13">
        <f t="shared" si="58"/>
        <v>218505.06234654578</v>
      </c>
      <c r="Y321" s="14">
        <f t="shared" si="59"/>
        <v>0.4567004156436385</v>
      </c>
      <c r="Z321" s="6" t="str">
        <f t="shared" si="60"/>
        <v>Il PAC NON conviene</v>
      </c>
    </row>
    <row r="322" spans="1:26" x14ac:dyDescent="0.25">
      <c r="A322" s="7">
        <v>42643</v>
      </c>
      <c r="B322" s="8">
        <v>4875.7001950000003</v>
      </c>
      <c r="C322" s="11">
        <f t="shared" ref="C322:C385" si="70">B322</f>
        <v>4875.7001950000003</v>
      </c>
      <c r="D322" s="11">
        <f t="shared" si="69"/>
        <v>4801.2700199999999</v>
      </c>
      <c r="E322" s="11">
        <f t="shared" si="69"/>
        <v>4810.8100590000004</v>
      </c>
      <c r="F322" s="11">
        <f t="shared" si="69"/>
        <v>4863.6201170000004</v>
      </c>
      <c r="G322" s="11">
        <f t="shared" si="69"/>
        <v>5116.7700199999999</v>
      </c>
      <c r="H322" s="11">
        <f t="shared" si="69"/>
        <v>5330.3100590000004</v>
      </c>
      <c r="I322" s="11">
        <f t="shared" si="69"/>
        <v>5436.2299800000001</v>
      </c>
      <c r="J322" s="11">
        <f t="shared" si="69"/>
        <v>5583.5297849999997</v>
      </c>
      <c r="K322" s="11">
        <f t="shared" si="69"/>
        <v>5788.7998049999997</v>
      </c>
      <c r="L322" s="11">
        <f t="shared" si="69"/>
        <v>5646.919922</v>
      </c>
      <c r="M322" s="11">
        <f t="shared" si="69"/>
        <v>5880.330078</v>
      </c>
      <c r="N322" s="11">
        <f t="shared" si="69"/>
        <v>5988.6000979999999</v>
      </c>
      <c r="O322" s="11">
        <f t="shared" si="69"/>
        <v>5979.2998049999997</v>
      </c>
      <c r="P322" s="11">
        <f t="shared" si="69"/>
        <v>6248.5600590000004</v>
      </c>
      <c r="Q322" s="11">
        <f t="shared" si="69"/>
        <v>6365.5600590000004</v>
      </c>
      <c r="R322" s="11">
        <f t="shared" si="69"/>
        <v>6396.419922</v>
      </c>
      <c r="S322" s="11">
        <f t="shared" si="69"/>
        <v>6949.9902339999999</v>
      </c>
      <c r="T322" s="11">
        <f t="shared" si="68"/>
        <v>6854.419922</v>
      </c>
      <c r="U322" s="12" cm="1">
        <f t="array" ref="U322">quota_mese*SUMPRODUCT(1/C322:T322)</f>
        <v>26.585907177785138</v>
      </c>
      <c r="V322" s="13">
        <f t="shared" si="61"/>
        <v>182230.97180385326</v>
      </c>
      <c r="W322" s="14">
        <f t="shared" ref="W322:W385" si="71">V322/capitale -1</f>
        <v>0.2148731453590218</v>
      </c>
      <c r="X322" s="13">
        <f t="shared" ref="X322:X385" si="72">(capitale/C322)*T322</f>
        <v>210874.94045560362</v>
      </c>
      <c r="Y322" s="14">
        <f t="shared" ref="Y322:Y385" si="73">X322/capitale -1</f>
        <v>0.40583293637069073</v>
      </c>
      <c r="Z322" s="6" t="str">
        <f t="shared" ref="Z322:Z385" si="74">IF(ABS((X322-V322)/X322)&lt;=2.5%, "In Linea", IF(X322&gt;V322, "Il PAC NON conviene", "Il PAC conviene"))</f>
        <v>Il PAC NON conviene</v>
      </c>
    </row>
    <row r="323" spans="1:26" x14ac:dyDescent="0.25">
      <c r="A323" s="7">
        <v>42674</v>
      </c>
      <c r="B323" s="8">
        <v>4801.2700199999999</v>
      </c>
      <c r="C323" s="11">
        <f t="shared" si="70"/>
        <v>4801.2700199999999</v>
      </c>
      <c r="D323" s="11">
        <f t="shared" si="69"/>
        <v>4810.8100590000004</v>
      </c>
      <c r="E323" s="11">
        <f t="shared" si="69"/>
        <v>4863.6201170000004</v>
      </c>
      <c r="F323" s="11">
        <f t="shared" si="69"/>
        <v>5116.7700199999999</v>
      </c>
      <c r="G323" s="11">
        <f t="shared" si="69"/>
        <v>5330.3100590000004</v>
      </c>
      <c r="H323" s="11">
        <f t="shared" si="69"/>
        <v>5436.2299800000001</v>
      </c>
      <c r="I323" s="11">
        <f t="shared" si="69"/>
        <v>5583.5297849999997</v>
      </c>
      <c r="J323" s="11">
        <f t="shared" si="69"/>
        <v>5788.7998049999997</v>
      </c>
      <c r="K323" s="11">
        <f t="shared" si="69"/>
        <v>5646.919922</v>
      </c>
      <c r="L323" s="11">
        <f t="shared" si="69"/>
        <v>5880.330078</v>
      </c>
      <c r="M323" s="11">
        <f t="shared" si="69"/>
        <v>5988.6000979999999</v>
      </c>
      <c r="N323" s="11">
        <f t="shared" si="69"/>
        <v>5979.2998049999997</v>
      </c>
      <c r="O323" s="11">
        <f t="shared" si="69"/>
        <v>6248.5600590000004</v>
      </c>
      <c r="P323" s="11">
        <f t="shared" si="69"/>
        <v>6365.5600590000004</v>
      </c>
      <c r="Q323" s="11">
        <f t="shared" si="69"/>
        <v>6396.419922</v>
      </c>
      <c r="R323" s="11">
        <f t="shared" si="69"/>
        <v>6949.9902339999999</v>
      </c>
      <c r="S323" s="11">
        <f t="shared" si="69"/>
        <v>6854.419922</v>
      </c>
      <c r="T323" s="11">
        <f t="shared" si="68"/>
        <v>6581.1298829999996</v>
      </c>
      <c r="U323" s="12" cm="1">
        <f t="array" ref="U323">quota_mese*SUMPRODUCT(1/C323:T323)</f>
        <v>26.142997553267438</v>
      </c>
      <c r="V323" s="13">
        <f t="shared" ref="V323:V386" si="75">U323*T323</f>
        <v>172050.46242900423</v>
      </c>
      <c r="W323" s="14">
        <f t="shared" si="71"/>
        <v>0.14700308286002817</v>
      </c>
      <c r="X323" s="13">
        <f t="shared" si="72"/>
        <v>205605.90809054309</v>
      </c>
      <c r="Y323" s="14">
        <f t="shared" si="73"/>
        <v>0.37070605393695399</v>
      </c>
      <c r="Z323" s="6" t="str">
        <f t="shared" si="74"/>
        <v>Il PAC NON conviene</v>
      </c>
    </row>
    <row r="324" spans="1:26" x14ac:dyDescent="0.25">
      <c r="A324" s="7">
        <v>42704</v>
      </c>
      <c r="B324" s="8">
        <v>4810.8100590000004</v>
      </c>
      <c r="C324" s="11">
        <f t="shared" si="70"/>
        <v>4810.8100590000004</v>
      </c>
      <c r="D324" s="11">
        <f t="shared" si="69"/>
        <v>4863.6201170000004</v>
      </c>
      <c r="E324" s="11">
        <f t="shared" si="69"/>
        <v>5116.7700199999999</v>
      </c>
      <c r="F324" s="11">
        <f t="shared" si="69"/>
        <v>5330.3100590000004</v>
      </c>
      <c r="G324" s="11">
        <f t="shared" si="69"/>
        <v>5436.2299800000001</v>
      </c>
      <c r="H324" s="11">
        <f t="shared" si="69"/>
        <v>5583.5297849999997</v>
      </c>
      <c r="I324" s="11">
        <f t="shared" si="69"/>
        <v>5788.7998049999997</v>
      </c>
      <c r="J324" s="11">
        <f t="shared" si="69"/>
        <v>5646.919922</v>
      </c>
      <c r="K324" s="11">
        <f t="shared" si="69"/>
        <v>5880.330078</v>
      </c>
      <c r="L324" s="11">
        <f t="shared" si="69"/>
        <v>5988.6000979999999</v>
      </c>
      <c r="M324" s="11">
        <f t="shared" si="69"/>
        <v>5979.2998049999997</v>
      </c>
      <c r="N324" s="11">
        <f t="shared" si="69"/>
        <v>6248.5600590000004</v>
      </c>
      <c r="O324" s="11">
        <f t="shared" si="69"/>
        <v>6365.5600590000004</v>
      </c>
      <c r="P324" s="11">
        <f t="shared" si="69"/>
        <v>6396.419922</v>
      </c>
      <c r="Q324" s="11">
        <f t="shared" si="69"/>
        <v>6949.9902339999999</v>
      </c>
      <c r="R324" s="11">
        <f t="shared" si="69"/>
        <v>6854.419922</v>
      </c>
      <c r="S324" s="11">
        <f t="shared" si="69"/>
        <v>6581.1298829999996</v>
      </c>
      <c r="T324" s="11">
        <f t="shared" si="68"/>
        <v>6605.5698240000002</v>
      </c>
      <c r="U324" s="12" cm="1">
        <f t="array" ref="U324">quota_mese*SUMPRODUCT(1/C324:T324)</f>
        <v>25.66890728867131</v>
      </c>
      <c r="V324" s="13">
        <f t="shared" si="75"/>
        <v>169557.75940110086</v>
      </c>
      <c r="W324" s="14">
        <f t="shared" si="71"/>
        <v>0.13038506267400574</v>
      </c>
      <c r="X324" s="13">
        <f t="shared" si="72"/>
        <v>205960.21490109718</v>
      </c>
      <c r="Y324" s="14">
        <f t="shared" si="73"/>
        <v>0.37306809934064789</v>
      </c>
      <c r="Z324" s="6" t="str">
        <f t="shared" si="74"/>
        <v>Il PAC NON conviene</v>
      </c>
    </row>
    <row r="325" spans="1:26" x14ac:dyDescent="0.25">
      <c r="A325" s="7">
        <v>42735</v>
      </c>
      <c r="B325" s="8">
        <v>4863.6201170000004</v>
      </c>
      <c r="C325" s="11">
        <f t="shared" si="70"/>
        <v>4863.6201170000004</v>
      </c>
      <c r="D325" s="11">
        <f t="shared" si="69"/>
        <v>5116.7700199999999</v>
      </c>
      <c r="E325" s="11">
        <f t="shared" si="69"/>
        <v>5330.3100590000004</v>
      </c>
      <c r="F325" s="11">
        <f t="shared" si="69"/>
        <v>5436.2299800000001</v>
      </c>
      <c r="G325" s="11">
        <f t="shared" si="69"/>
        <v>5583.5297849999997</v>
      </c>
      <c r="H325" s="11">
        <f t="shared" si="69"/>
        <v>5788.7998049999997</v>
      </c>
      <c r="I325" s="11">
        <f t="shared" si="69"/>
        <v>5646.919922</v>
      </c>
      <c r="J325" s="11">
        <f t="shared" si="69"/>
        <v>5880.330078</v>
      </c>
      <c r="K325" s="11">
        <f t="shared" si="69"/>
        <v>5988.6000979999999</v>
      </c>
      <c r="L325" s="11">
        <f t="shared" si="69"/>
        <v>5979.2998049999997</v>
      </c>
      <c r="M325" s="11">
        <f t="shared" si="69"/>
        <v>6248.5600590000004</v>
      </c>
      <c r="N325" s="11">
        <f t="shared" si="69"/>
        <v>6365.5600590000004</v>
      </c>
      <c r="O325" s="11">
        <f t="shared" si="69"/>
        <v>6396.419922</v>
      </c>
      <c r="P325" s="11">
        <f t="shared" si="69"/>
        <v>6949.9902339999999</v>
      </c>
      <c r="Q325" s="11">
        <f t="shared" si="69"/>
        <v>6854.419922</v>
      </c>
      <c r="R325" s="11">
        <f t="shared" si="69"/>
        <v>6581.1298829999996</v>
      </c>
      <c r="S325" s="11">
        <f t="shared" si="69"/>
        <v>6605.5698240000002</v>
      </c>
      <c r="T325" s="11">
        <f t="shared" si="68"/>
        <v>6967.7299800000001</v>
      </c>
      <c r="U325" s="12" cm="1">
        <f t="array" ref="U325">quota_mese*SUMPRODUCT(1/C325:T325)</f>
        <v>25.132686986581977</v>
      </c>
      <c r="V325" s="13">
        <f t="shared" si="75"/>
        <v>175117.77659436309</v>
      </c>
      <c r="W325" s="14">
        <f t="shared" si="71"/>
        <v>0.16745184396242063</v>
      </c>
      <c r="X325" s="13">
        <f t="shared" si="72"/>
        <v>214893.3246959016</v>
      </c>
      <c r="Y325" s="14">
        <f t="shared" si="73"/>
        <v>0.432622164639344</v>
      </c>
      <c r="Z325" s="6" t="str">
        <f t="shared" si="74"/>
        <v>Il PAC NON conviene</v>
      </c>
    </row>
    <row r="326" spans="1:26" x14ac:dyDescent="0.25">
      <c r="A326" s="7">
        <v>42766</v>
      </c>
      <c r="B326" s="8">
        <v>5116.7700199999999</v>
      </c>
      <c r="C326" s="11">
        <f t="shared" si="70"/>
        <v>5116.7700199999999</v>
      </c>
      <c r="D326" s="11">
        <f t="shared" si="69"/>
        <v>5330.3100590000004</v>
      </c>
      <c r="E326" s="11">
        <f t="shared" si="69"/>
        <v>5436.2299800000001</v>
      </c>
      <c r="F326" s="11">
        <f t="shared" si="69"/>
        <v>5583.5297849999997</v>
      </c>
      <c r="G326" s="11">
        <f t="shared" si="69"/>
        <v>5788.7998049999997</v>
      </c>
      <c r="H326" s="11">
        <f t="shared" si="69"/>
        <v>5646.919922</v>
      </c>
      <c r="I326" s="11">
        <f t="shared" si="69"/>
        <v>5880.330078</v>
      </c>
      <c r="J326" s="11">
        <f t="shared" si="69"/>
        <v>5988.6000979999999</v>
      </c>
      <c r="K326" s="11">
        <f t="shared" si="69"/>
        <v>5979.2998049999997</v>
      </c>
      <c r="L326" s="11">
        <f t="shared" si="69"/>
        <v>6248.5600590000004</v>
      </c>
      <c r="M326" s="11">
        <f t="shared" si="69"/>
        <v>6365.5600590000004</v>
      </c>
      <c r="N326" s="11">
        <f t="shared" si="69"/>
        <v>6396.419922</v>
      </c>
      <c r="O326" s="11">
        <f t="shared" si="69"/>
        <v>6949.9902339999999</v>
      </c>
      <c r="P326" s="11">
        <f t="shared" si="69"/>
        <v>6854.419922</v>
      </c>
      <c r="Q326" s="11">
        <f t="shared" si="69"/>
        <v>6581.1298829999996</v>
      </c>
      <c r="R326" s="11">
        <f t="shared" si="69"/>
        <v>6605.5698240000002</v>
      </c>
      <c r="S326" s="11">
        <f t="shared" si="69"/>
        <v>6967.7299800000001</v>
      </c>
      <c r="T326" s="11">
        <f t="shared" si="68"/>
        <v>7040.7998049999997</v>
      </c>
      <c r="U326" s="12" cm="1">
        <f t="array" ref="U326">quota_mese*SUMPRODUCT(1/C326:T326)</f>
        <v>24.602863280990448</v>
      </c>
      <c r="V326" s="13">
        <f t="shared" si="75"/>
        <v>173223.83499123919</v>
      </c>
      <c r="W326" s="14">
        <f t="shared" si="71"/>
        <v>0.15482556660826119</v>
      </c>
      <c r="X326" s="13">
        <f t="shared" si="72"/>
        <v>206403.64265384746</v>
      </c>
      <c r="Y326" s="14">
        <f t="shared" si="73"/>
        <v>0.37602428435898316</v>
      </c>
      <c r="Z326" s="6" t="str">
        <f t="shared" si="74"/>
        <v>Il PAC NON conviene</v>
      </c>
    </row>
    <row r="327" spans="1:26" x14ac:dyDescent="0.25">
      <c r="A327" s="7">
        <v>42794</v>
      </c>
      <c r="B327" s="8">
        <v>5330.3100590000004</v>
      </c>
      <c r="C327" s="11">
        <f t="shared" si="70"/>
        <v>5330.3100590000004</v>
      </c>
      <c r="D327" s="11">
        <f t="shared" si="69"/>
        <v>5436.2299800000001</v>
      </c>
      <c r="E327" s="11">
        <f t="shared" si="69"/>
        <v>5583.5297849999997</v>
      </c>
      <c r="F327" s="11">
        <f t="shared" si="69"/>
        <v>5788.7998049999997</v>
      </c>
      <c r="G327" s="11">
        <f t="shared" si="69"/>
        <v>5646.919922</v>
      </c>
      <c r="H327" s="11">
        <f t="shared" si="69"/>
        <v>5880.330078</v>
      </c>
      <c r="I327" s="11">
        <f t="shared" si="69"/>
        <v>5988.6000979999999</v>
      </c>
      <c r="J327" s="11">
        <f t="shared" si="69"/>
        <v>5979.2998049999997</v>
      </c>
      <c r="K327" s="11">
        <f t="shared" si="69"/>
        <v>6248.5600590000004</v>
      </c>
      <c r="L327" s="11">
        <f t="shared" si="69"/>
        <v>6365.5600590000004</v>
      </c>
      <c r="M327" s="11">
        <f t="shared" si="69"/>
        <v>6396.419922</v>
      </c>
      <c r="N327" s="11">
        <f t="shared" si="69"/>
        <v>6949.9902339999999</v>
      </c>
      <c r="O327" s="11">
        <f t="shared" si="69"/>
        <v>6854.419922</v>
      </c>
      <c r="P327" s="11">
        <f t="shared" si="69"/>
        <v>6581.1298829999996</v>
      </c>
      <c r="Q327" s="11">
        <f t="shared" si="69"/>
        <v>6605.5698240000002</v>
      </c>
      <c r="R327" s="11">
        <f t="shared" si="69"/>
        <v>6967.7299800000001</v>
      </c>
      <c r="S327" s="11">
        <f t="shared" si="69"/>
        <v>7040.7998049999997</v>
      </c>
      <c r="T327" s="11">
        <f t="shared" si="68"/>
        <v>7231.9799800000001</v>
      </c>
      <c r="U327" s="12" cm="1">
        <f t="array" ref="U327">quota_mese*SUMPRODUCT(1/C327:T327)</f>
        <v>24.126521008694407</v>
      </c>
      <c r="V327" s="13">
        <f t="shared" si="75"/>
        <v>174482.51692192737</v>
      </c>
      <c r="W327" s="14">
        <f t="shared" si="71"/>
        <v>0.16321677947951585</v>
      </c>
      <c r="X327" s="13">
        <f t="shared" si="72"/>
        <v>203514.80213958037</v>
      </c>
      <c r="Y327" s="14">
        <f t="shared" si="73"/>
        <v>0.35676534759720235</v>
      </c>
      <c r="Z327" s="6" t="str">
        <f t="shared" si="74"/>
        <v>Il PAC NON conviene</v>
      </c>
    </row>
    <row r="328" spans="1:26" x14ac:dyDescent="0.25">
      <c r="A328" s="7">
        <v>42825</v>
      </c>
      <c r="B328" s="8">
        <v>5436.2299800000001</v>
      </c>
      <c r="C328" s="11">
        <f t="shared" si="70"/>
        <v>5436.2299800000001</v>
      </c>
      <c r="D328" s="11">
        <f t="shared" si="69"/>
        <v>5583.5297849999997</v>
      </c>
      <c r="E328" s="11">
        <f t="shared" si="69"/>
        <v>5788.7998049999997</v>
      </c>
      <c r="F328" s="11">
        <f t="shared" si="69"/>
        <v>5646.919922</v>
      </c>
      <c r="G328" s="11">
        <f t="shared" si="69"/>
        <v>5880.330078</v>
      </c>
      <c r="H328" s="11">
        <f t="shared" si="69"/>
        <v>5988.6000979999999</v>
      </c>
      <c r="I328" s="11">
        <f t="shared" si="69"/>
        <v>5979.2998049999997</v>
      </c>
      <c r="J328" s="11">
        <f t="shared" si="69"/>
        <v>6248.5600590000004</v>
      </c>
      <c r="K328" s="11">
        <f t="shared" si="69"/>
        <v>6365.5600590000004</v>
      </c>
      <c r="L328" s="11">
        <f t="shared" si="69"/>
        <v>6396.419922</v>
      </c>
      <c r="M328" s="11">
        <f t="shared" si="69"/>
        <v>6949.9902339999999</v>
      </c>
      <c r="N328" s="11">
        <f t="shared" si="69"/>
        <v>6854.419922</v>
      </c>
      <c r="O328" s="11">
        <f t="shared" si="69"/>
        <v>6581.1298829999996</v>
      </c>
      <c r="P328" s="11">
        <f t="shared" si="69"/>
        <v>6605.5698240000002</v>
      </c>
      <c r="Q328" s="11">
        <f t="shared" si="69"/>
        <v>6967.7299800000001</v>
      </c>
      <c r="R328" s="11">
        <f t="shared" si="69"/>
        <v>7040.7998049999997</v>
      </c>
      <c r="S328" s="11">
        <f t="shared" si="69"/>
        <v>7231.9799800000001</v>
      </c>
      <c r="T328" s="11">
        <f t="shared" si="68"/>
        <v>7654.5498049999997</v>
      </c>
      <c r="U328" s="12" cm="1">
        <f t="array" ref="U328">quota_mese*SUMPRODUCT(1/C328:T328)</f>
        <v>23.65181191405863</v>
      </c>
      <c r="V328" s="13">
        <f t="shared" si="75"/>
        <v>181043.97227465417</v>
      </c>
      <c r="W328" s="14">
        <f t="shared" si="71"/>
        <v>0.20695981516436102</v>
      </c>
      <c r="X328" s="13">
        <f t="shared" si="72"/>
        <v>211209.32612751602</v>
      </c>
      <c r="Y328" s="14">
        <f t="shared" si="73"/>
        <v>0.40806217418344004</v>
      </c>
      <c r="Z328" s="6" t="str">
        <f t="shared" si="74"/>
        <v>Il PAC NON conviene</v>
      </c>
    </row>
    <row r="329" spans="1:26" x14ac:dyDescent="0.25">
      <c r="A329" s="7">
        <v>42855</v>
      </c>
      <c r="B329" s="8">
        <v>5583.5297849999997</v>
      </c>
      <c r="C329" s="11">
        <f t="shared" si="70"/>
        <v>5583.5297849999997</v>
      </c>
      <c r="D329" s="11">
        <f t="shared" si="69"/>
        <v>5788.7998049999997</v>
      </c>
      <c r="E329" s="11">
        <f t="shared" si="69"/>
        <v>5646.919922</v>
      </c>
      <c r="F329" s="11">
        <f t="shared" si="69"/>
        <v>5880.330078</v>
      </c>
      <c r="G329" s="11">
        <f t="shared" si="69"/>
        <v>5988.6000979999999</v>
      </c>
      <c r="H329" s="11">
        <f t="shared" si="69"/>
        <v>5979.2998049999997</v>
      </c>
      <c r="I329" s="11">
        <f t="shared" si="69"/>
        <v>6248.5600590000004</v>
      </c>
      <c r="J329" s="11">
        <f t="shared" si="69"/>
        <v>6365.5600590000004</v>
      </c>
      <c r="K329" s="11">
        <f t="shared" si="69"/>
        <v>6396.419922</v>
      </c>
      <c r="L329" s="11">
        <f t="shared" si="69"/>
        <v>6949.9902339999999</v>
      </c>
      <c r="M329" s="11">
        <f t="shared" si="69"/>
        <v>6854.419922</v>
      </c>
      <c r="N329" s="11">
        <f t="shared" si="69"/>
        <v>6581.1298829999996</v>
      </c>
      <c r="O329" s="11">
        <f t="shared" si="69"/>
        <v>6605.5698240000002</v>
      </c>
      <c r="P329" s="11">
        <f t="shared" si="69"/>
        <v>6967.7299800000001</v>
      </c>
      <c r="Q329" s="11">
        <f t="shared" si="69"/>
        <v>7040.7998049999997</v>
      </c>
      <c r="R329" s="11">
        <f t="shared" si="69"/>
        <v>7231.9799800000001</v>
      </c>
      <c r="S329" s="11">
        <f t="shared" si="69"/>
        <v>7654.5498049999997</v>
      </c>
      <c r="T329" s="11">
        <f t="shared" si="68"/>
        <v>7627.6499020000001</v>
      </c>
      <c r="U329" s="12" cm="1">
        <f t="array" ref="U329">quota_mese*SUMPRODUCT(1/C329:T329)</f>
        <v>23.211403318341951</v>
      </c>
      <c r="V329" s="13">
        <f t="shared" si="75"/>
        <v>177048.45824643347</v>
      </c>
      <c r="W329" s="14">
        <f t="shared" si="71"/>
        <v>0.18032305497622314</v>
      </c>
      <c r="X329" s="13">
        <f t="shared" si="72"/>
        <v>204914.72766451805</v>
      </c>
      <c r="Y329" s="14">
        <f t="shared" si="73"/>
        <v>0.36609818443012032</v>
      </c>
      <c r="Z329" s="6" t="str">
        <f t="shared" si="74"/>
        <v>Il PAC NON conviene</v>
      </c>
    </row>
    <row r="330" spans="1:26" x14ac:dyDescent="0.25">
      <c r="A330" s="7">
        <v>42886</v>
      </c>
      <c r="B330" s="8">
        <v>5788.7998049999997</v>
      </c>
      <c r="C330" s="11">
        <f t="shared" si="70"/>
        <v>5788.7998049999997</v>
      </c>
      <c r="D330" s="11">
        <f t="shared" si="69"/>
        <v>5646.919922</v>
      </c>
      <c r="E330" s="11">
        <f t="shared" si="69"/>
        <v>5880.330078</v>
      </c>
      <c r="F330" s="11">
        <f t="shared" si="69"/>
        <v>5988.6000979999999</v>
      </c>
      <c r="G330" s="11">
        <f t="shared" si="69"/>
        <v>5979.2998049999997</v>
      </c>
      <c r="H330" s="11">
        <f t="shared" si="69"/>
        <v>6248.5600590000004</v>
      </c>
      <c r="I330" s="11">
        <f t="shared" si="69"/>
        <v>6365.5600590000004</v>
      </c>
      <c r="J330" s="11">
        <f t="shared" si="69"/>
        <v>6396.419922</v>
      </c>
      <c r="K330" s="11">
        <f t="shared" si="69"/>
        <v>6949.9902339999999</v>
      </c>
      <c r="L330" s="11">
        <f t="shared" si="69"/>
        <v>6854.419922</v>
      </c>
      <c r="M330" s="11">
        <f t="shared" si="69"/>
        <v>6581.1298829999996</v>
      </c>
      <c r="N330" s="11">
        <f t="shared" si="69"/>
        <v>6605.5698240000002</v>
      </c>
      <c r="O330" s="11">
        <f t="shared" si="69"/>
        <v>6967.7299800000001</v>
      </c>
      <c r="P330" s="11">
        <f t="shared" si="69"/>
        <v>7040.7998049999997</v>
      </c>
      <c r="Q330" s="11">
        <f t="shared" si="69"/>
        <v>7231.9799800000001</v>
      </c>
      <c r="R330" s="11">
        <f t="shared" si="69"/>
        <v>7654.5498049999997</v>
      </c>
      <c r="S330" s="11">
        <f t="shared" si="69"/>
        <v>7627.6499020000001</v>
      </c>
      <c r="T330" s="11">
        <f t="shared" si="68"/>
        <v>6967.1000979999999</v>
      </c>
      <c r="U330" s="12" cm="1">
        <f t="array" ref="U330">quota_mese*SUMPRODUCT(1/C330:T330)</f>
        <v>22.915016352092199</v>
      </c>
      <c r="V330" s="13">
        <f t="shared" si="75"/>
        <v>159651.21267233315</v>
      </c>
      <c r="W330" s="14">
        <f t="shared" si="71"/>
        <v>6.4341417815554358E-2</v>
      </c>
      <c r="X330" s="13">
        <f t="shared" si="72"/>
        <v>180532.2432807814</v>
      </c>
      <c r="Y330" s="14">
        <f t="shared" si="73"/>
        <v>0.20354828853854268</v>
      </c>
      <c r="Z330" s="6" t="str">
        <f t="shared" si="74"/>
        <v>Il PAC NON conviene</v>
      </c>
    </row>
    <row r="331" spans="1:26" x14ac:dyDescent="0.25">
      <c r="A331" s="7">
        <v>42916</v>
      </c>
      <c r="B331" s="8">
        <v>5646.919922</v>
      </c>
      <c r="C331" s="11">
        <f t="shared" si="70"/>
        <v>5646.919922</v>
      </c>
      <c r="D331" s="11">
        <f t="shared" si="69"/>
        <v>5880.330078</v>
      </c>
      <c r="E331" s="11">
        <f t="shared" si="69"/>
        <v>5988.6000979999999</v>
      </c>
      <c r="F331" s="11">
        <f t="shared" si="69"/>
        <v>5979.2998049999997</v>
      </c>
      <c r="G331" s="11">
        <f t="shared" si="69"/>
        <v>6248.5600590000004</v>
      </c>
      <c r="H331" s="11">
        <f t="shared" si="69"/>
        <v>6365.5600590000004</v>
      </c>
      <c r="I331" s="11">
        <f t="shared" si="69"/>
        <v>6396.419922</v>
      </c>
      <c r="J331" s="11">
        <f t="shared" si="69"/>
        <v>6949.9902339999999</v>
      </c>
      <c r="K331" s="11">
        <f t="shared" si="69"/>
        <v>6854.419922</v>
      </c>
      <c r="L331" s="11">
        <f t="shared" si="69"/>
        <v>6581.1298829999996</v>
      </c>
      <c r="M331" s="11">
        <f t="shared" si="69"/>
        <v>6605.5698240000002</v>
      </c>
      <c r="N331" s="11">
        <f t="shared" si="69"/>
        <v>6967.7299800000001</v>
      </c>
      <c r="O331" s="11">
        <f t="shared" si="69"/>
        <v>7040.7998049999997</v>
      </c>
      <c r="P331" s="11">
        <f t="shared" si="69"/>
        <v>7231.9799800000001</v>
      </c>
      <c r="Q331" s="11">
        <f t="shared" si="69"/>
        <v>7654.5498049999997</v>
      </c>
      <c r="R331" s="11">
        <f t="shared" si="69"/>
        <v>7627.6499020000001</v>
      </c>
      <c r="S331" s="11">
        <f t="shared" si="69"/>
        <v>6967.1000979999999</v>
      </c>
      <c r="T331" s="11">
        <f t="shared" si="68"/>
        <v>6949.0097660000001</v>
      </c>
      <c r="U331" s="12" cm="1">
        <f t="array" ref="U331">quota_mese*SUMPRODUCT(1/C331:T331)</f>
        <v>22.674666482314382</v>
      </c>
      <c r="V331" s="13">
        <f t="shared" si="75"/>
        <v>157566.47882639553</v>
      </c>
      <c r="W331" s="14">
        <f t="shared" si="71"/>
        <v>5.0443192175970264E-2</v>
      </c>
      <c r="X331" s="13">
        <f t="shared" si="72"/>
        <v>184587.61223779226</v>
      </c>
      <c r="Y331" s="14">
        <f t="shared" si="73"/>
        <v>0.23058408158528176</v>
      </c>
      <c r="Z331" s="6" t="str">
        <f t="shared" si="74"/>
        <v>Il PAC NON conviene</v>
      </c>
    </row>
    <row r="332" spans="1:26" x14ac:dyDescent="0.25">
      <c r="A332" s="7">
        <v>42947</v>
      </c>
      <c r="B332" s="8">
        <v>5880.330078</v>
      </c>
      <c r="C332" s="11">
        <f t="shared" si="70"/>
        <v>5880.330078</v>
      </c>
      <c r="D332" s="11">
        <f t="shared" si="69"/>
        <v>5988.6000979999999</v>
      </c>
      <c r="E332" s="11">
        <f t="shared" si="69"/>
        <v>5979.2998049999997</v>
      </c>
      <c r="F332" s="11">
        <f t="shared" si="69"/>
        <v>6248.5600590000004</v>
      </c>
      <c r="G332" s="11">
        <f t="shared" si="69"/>
        <v>6365.5600590000004</v>
      </c>
      <c r="H332" s="11">
        <f t="shared" si="69"/>
        <v>6396.419922</v>
      </c>
      <c r="I332" s="11">
        <f t="shared" si="69"/>
        <v>6949.9902339999999</v>
      </c>
      <c r="J332" s="11">
        <f t="shared" si="69"/>
        <v>6854.419922</v>
      </c>
      <c r="K332" s="11">
        <f t="shared" si="69"/>
        <v>6581.1298829999996</v>
      </c>
      <c r="L332" s="11">
        <f t="shared" si="69"/>
        <v>6605.5698240000002</v>
      </c>
      <c r="M332" s="11">
        <f t="shared" si="69"/>
        <v>6967.7299800000001</v>
      </c>
      <c r="N332" s="11">
        <f t="shared" si="69"/>
        <v>7040.7998049999997</v>
      </c>
      <c r="O332" s="11">
        <f t="shared" si="69"/>
        <v>7231.9799800000001</v>
      </c>
      <c r="P332" s="11">
        <f t="shared" si="69"/>
        <v>7654.5498049999997</v>
      </c>
      <c r="Q332" s="11">
        <f t="shared" si="69"/>
        <v>7627.6499020000001</v>
      </c>
      <c r="R332" s="11">
        <f t="shared" si="69"/>
        <v>6967.1000979999999</v>
      </c>
      <c r="S332" s="11">
        <f t="shared" si="69"/>
        <v>6949.0097660000001</v>
      </c>
      <c r="T332" s="11">
        <f t="shared" si="68"/>
        <v>6329.9702150000003</v>
      </c>
      <c r="U332" s="12" cm="1">
        <f t="array" ref="U332">quota_mese*SUMPRODUCT(1/C332:T332)</f>
        <v>22.515424292809413</v>
      </c>
      <c r="V332" s="13">
        <f t="shared" si="75"/>
        <v>142521.96515157103</v>
      </c>
      <c r="W332" s="14">
        <f t="shared" si="71"/>
        <v>-4.9853565656193144E-2</v>
      </c>
      <c r="X332" s="13">
        <f t="shared" si="72"/>
        <v>161469.76779455543</v>
      </c>
      <c r="Y332" s="14">
        <f t="shared" si="73"/>
        <v>7.6465118630369533E-2</v>
      </c>
      <c r="Z332" s="6" t="str">
        <f t="shared" si="74"/>
        <v>Il PAC NON conviene</v>
      </c>
    </row>
    <row r="333" spans="1:26" x14ac:dyDescent="0.25">
      <c r="A333" s="7">
        <v>42978</v>
      </c>
      <c r="B333" s="8">
        <v>5988.6000979999999</v>
      </c>
      <c r="C333" s="11">
        <f t="shared" si="70"/>
        <v>5988.6000979999999</v>
      </c>
      <c r="D333" s="11">
        <f t="shared" si="69"/>
        <v>5979.2998049999997</v>
      </c>
      <c r="E333" s="11">
        <f t="shared" si="69"/>
        <v>6248.5600590000004</v>
      </c>
      <c r="F333" s="11">
        <f t="shared" si="69"/>
        <v>6365.5600590000004</v>
      </c>
      <c r="G333" s="11">
        <f t="shared" si="69"/>
        <v>6396.419922</v>
      </c>
      <c r="H333" s="11">
        <f t="shared" si="69"/>
        <v>6949.9902339999999</v>
      </c>
      <c r="I333" s="11">
        <f t="shared" si="69"/>
        <v>6854.419922</v>
      </c>
      <c r="J333" s="11">
        <f t="shared" si="69"/>
        <v>6581.1298829999996</v>
      </c>
      <c r="K333" s="11">
        <f t="shared" si="69"/>
        <v>6605.5698240000002</v>
      </c>
      <c r="L333" s="11">
        <f t="shared" si="69"/>
        <v>6967.7299800000001</v>
      </c>
      <c r="M333" s="11">
        <f t="shared" si="69"/>
        <v>7040.7998049999997</v>
      </c>
      <c r="N333" s="11">
        <f t="shared" si="69"/>
        <v>7231.9799800000001</v>
      </c>
      <c r="O333" s="11">
        <f t="shared" si="69"/>
        <v>7654.5498049999997</v>
      </c>
      <c r="P333" s="11">
        <f t="shared" si="69"/>
        <v>7627.6499020000001</v>
      </c>
      <c r="Q333" s="11">
        <f t="shared" si="69"/>
        <v>6967.1000979999999</v>
      </c>
      <c r="R333" s="11">
        <f t="shared" si="69"/>
        <v>6949.0097660000001</v>
      </c>
      <c r="S333" s="11">
        <f t="shared" si="69"/>
        <v>6329.9702150000003</v>
      </c>
      <c r="T333" s="11">
        <f t="shared" si="68"/>
        <v>6906.8398440000001</v>
      </c>
      <c r="U333" s="12" cm="1">
        <f t="array" ref="U333">quota_mese*SUMPRODUCT(1/C333:T333)</f>
        <v>22.304803739689568</v>
      </c>
      <c r="V333" s="13">
        <f t="shared" si="75"/>
        <v>154055.70718188811</v>
      </c>
      <c r="W333" s="14">
        <f t="shared" si="71"/>
        <v>2.7038047879254012E-2</v>
      </c>
      <c r="X333" s="13">
        <f t="shared" si="72"/>
        <v>172999.6926904502</v>
      </c>
      <c r="Y333" s="14">
        <f t="shared" si="73"/>
        <v>0.15333128460300127</v>
      </c>
      <c r="Z333" s="6" t="str">
        <f t="shared" si="74"/>
        <v>Il PAC NON conviene</v>
      </c>
    </row>
    <row r="334" spans="1:26" x14ac:dyDescent="0.25">
      <c r="A334" s="7">
        <v>43008</v>
      </c>
      <c r="B334" s="8">
        <v>5979.2998049999997</v>
      </c>
      <c r="C334" s="11">
        <f t="shared" si="70"/>
        <v>5979.2998049999997</v>
      </c>
      <c r="D334" s="11">
        <f t="shared" si="69"/>
        <v>6248.5600590000004</v>
      </c>
      <c r="E334" s="11">
        <f t="shared" si="69"/>
        <v>6365.5600590000004</v>
      </c>
      <c r="F334" s="11">
        <f t="shared" si="69"/>
        <v>6396.419922</v>
      </c>
      <c r="G334" s="11">
        <f t="shared" si="69"/>
        <v>6949.9902339999999</v>
      </c>
      <c r="H334" s="11">
        <f t="shared" si="69"/>
        <v>6854.419922</v>
      </c>
      <c r="I334" s="11">
        <f t="shared" si="69"/>
        <v>6581.1298829999996</v>
      </c>
      <c r="J334" s="11">
        <f t="shared" si="69"/>
        <v>6605.5698240000002</v>
      </c>
      <c r="K334" s="11">
        <f t="shared" si="69"/>
        <v>6967.7299800000001</v>
      </c>
      <c r="L334" s="11">
        <f t="shared" si="69"/>
        <v>7040.7998049999997</v>
      </c>
      <c r="M334" s="11">
        <f t="shared" si="69"/>
        <v>7231.9799800000001</v>
      </c>
      <c r="N334" s="11">
        <f t="shared" si="69"/>
        <v>7654.5498049999997</v>
      </c>
      <c r="O334" s="11">
        <f t="shared" si="69"/>
        <v>7627.6499020000001</v>
      </c>
      <c r="P334" s="11">
        <f t="shared" si="69"/>
        <v>6967.1000979999999</v>
      </c>
      <c r="Q334" s="11">
        <f t="shared" si="69"/>
        <v>6949.0097660000001</v>
      </c>
      <c r="R334" s="11">
        <f t="shared" si="69"/>
        <v>6329.9702150000003</v>
      </c>
      <c r="S334" s="11">
        <f t="shared" si="69"/>
        <v>6906.8398440000001</v>
      </c>
      <c r="T334" s="11">
        <f t="shared" si="68"/>
        <v>7097.5297849999997</v>
      </c>
      <c r="U334" s="12" cm="1">
        <f t="array" ref="U334">quota_mese*SUMPRODUCT(1/C334:T334)</f>
        <v>22.087388377558025</v>
      </c>
      <c r="V334" s="13">
        <f t="shared" si="75"/>
        <v>156765.89688258091</v>
      </c>
      <c r="W334" s="14">
        <f t="shared" si="71"/>
        <v>4.510597921720616E-2</v>
      </c>
      <c r="X334" s="13">
        <f t="shared" si="72"/>
        <v>178052.53164588558</v>
      </c>
      <c r="Y334" s="14">
        <f t="shared" si="73"/>
        <v>0.18701687763923713</v>
      </c>
      <c r="Z334" s="6" t="str">
        <f t="shared" si="74"/>
        <v>Il PAC NON conviene</v>
      </c>
    </row>
    <row r="335" spans="1:26" x14ac:dyDescent="0.25">
      <c r="A335" s="7">
        <v>43039</v>
      </c>
      <c r="B335" s="8">
        <v>6248.5600590000004</v>
      </c>
      <c r="C335" s="11">
        <f t="shared" si="70"/>
        <v>6248.5600590000004</v>
      </c>
      <c r="D335" s="11">
        <f t="shared" si="69"/>
        <v>6365.5600590000004</v>
      </c>
      <c r="E335" s="11">
        <f t="shared" si="69"/>
        <v>6396.419922</v>
      </c>
      <c r="F335" s="11">
        <f t="shared" si="69"/>
        <v>6949.9902339999999</v>
      </c>
      <c r="G335" s="11">
        <f t="shared" si="69"/>
        <v>6854.419922</v>
      </c>
      <c r="H335" s="11">
        <f t="shared" si="69"/>
        <v>6581.1298829999996</v>
      </c>
      <c r="I335" s="11">
        <f t="shared" si="69"/>
        <v>6605.5698240000002</v>
      </c>
      <c r="J335" s="11">
        <f t="shared" si="69"/>
        <v>6967.7299800000001</v>
      </c>
      <c r="K335" s="11">
        <f t="shared" si="69"/>
        <v>7040.7998049999997</v>
      </c>
      <c r="L335" s="11">
        <f t="shared" si="69"/>
        <v>7231.9799800000001</v>
      </c>
      <c r="M335" s="11">
        <f t="shared" si="69"/>
        <v>7654.5498049999997</v>
      </c>
      <c r="N335" s="11">
        <f t="shared" si="69"/>
        <v>7627.6499020000001</v>
      </c>
      <c r="O335" s="11">
        <f t="shared" si="69"/>
        <v>6967.1000979999999</v>
      </c>
      <c r="P335" s="11">
        <f t="shared" si="69"/>
        <v>6949.0097660000001</v>
      </c>
      <c r="Q335" s="11">
        <f t="shared" si="69"/>
        <v>6329.9702150000003</v>
      </c>
      <c r="R335" s="11">
        <f t="shared" si="69"/>
        <v>6906.8398440000001</v>
      </c>
      <c r="S335" s="11">
        <f t="shared" si="69"/>
        <v>7097.5297849999997</v>
      </c>
      <c r="T335" s="11">
        <f t="shared" si="68"/>
        <v>7378.7700199999999</v>
      </c>
      <c r="U335" s="12" cm="1">
        <f t="array" ref="U335">quota_mese*SUMPRODUCT(1/C335:T335)</f>
        <v>21.823057371153059</v>
      </c>
      <c r="V335" s="13">
        <f t="shared" si="75"/>
        <v>161027.3214750042</v>
      </c>
      <c r="W335" s="14">
        <f t="shared" si="71"/>
        <v>7.3515476500027876E-2</v>
      </c>
      <c r="X335" s="13">
        <f t="shared" si="72"/>
        <v>177131.28985706368</v>
      </c>
      <c r="Y335" s="14">
        <f t="shared" si="73"/>
        <v>0.18087526571375778</v>
      </c>
      <c r="Z335" s="6" t="str">
        <f t="shared" si="74"/>
        <v>Il PAC NON conviene</v>
      </c>
    </row>
    <row r="336" spans="1:26" x14ac:dyDescent="0.25">
      <c r="A336" s="7">
        <v>43069</v>
      </c>
      <c r="B336" s="8">
        <v>6365.5600590000004</v>
      </c>
      <c r="C336" s="11">
        <f t="shared" si="70"/>
        <v>6365.5600590000004</v>
      </c>
      <c r="D336" s="11">
        <f t="shared" si="69"/>
        <v>6396.419922</v>
      </c>
      <c r="E336" s="11">
        <f t="shared" si="69"/>
        <v>6949.9902339999999</v>
      </c>
      <c r="F336" s="11">
        <f t="shared" si="69"/>
        <v>6854.419922</v>
      </c>
      <c r="G336" s="11">
        <f t="shared" si="69"/>
        <v>6581.1298829999996</v>
      </c>
      <c r="H336" s="11">
        <f t="shared" si="69"/>
        <v>6605.5698240000002</v>
      </c>
      <c r="I336" s="11">
        <f t="shared" si="69"/>
        <v>6967.7299800000001</v>
      </c>
      <c r="J336" s="11">
        <f t="shared" si="69"/>
        <v>7040.7998049999997</v>
      </c>
      <c r="K336" s="11">
        <f t="shared" si="69"/>
        <v>7231.9799800000001</v>
      </c>
      <c r="L336" s="11">
        <f t="shared" si="69"/>
        <v>7654.5498049999997</v>
      </c>
      <c r="M336" s="11">
        <f t="shared" si="69"/>
        <v>7627.6499020000001</v>
      </c>
      <c r="N336" s="11">
        <f t="shared" si="69"/>
        <v>6967.1000979999999</v>
      </c>
      <c r="O336" s="11">
        <f t="shared" si="69"/>
        <v>6949.0097660000001</v>
      </c>
      <c r="P336" s="11">
        <f t="shared" si="69"/>
        <v>6329.9702150000003</v>
      </c>
      <c r="Q336" s="11">
        <f t="shared" si="69"/>
        <v>6906.8398440000001</v>
      </c>
      <c r="R336" s="11">
        <f t="shared" si="69"/>
        <v>7097.5297849999997</v>
      </c>
      <c r="S336" s="11">
        <f t="shared" ref="S336:T351" si="76">R337</f>
        <v>7378.7700199999999</v>
      </c>
      <c r="T336" s="11">
        <f t="shared" si="76"/>
        <v>7781.4599609999996</v>
      </c>
      <c r="U336" s="12" cm="1">
        <f t="array" ref="U336">quota_mese*SUMPRODUCT(1/C336:T336)</f>
        <v>21.560338351545568</v>
      </c>
      <c r="V336" s="13">
        <f t="shared" si="75"/>
        <v>167770.90962816458</v>
      </c>
      <c r="W336" s="14">
        <f t="shared" si="71"/>
        <v>0.11847273085443044</v>
      </c>
      <c r="X336" s="13">
        <f t="shared" si="72"/>
        <v>183364.69742355469</v>
      </c>
      <c r="Y336" s="14">
        <f t="shared" si="73"/>
        <v>0.22243131615703127</v>
      </c>
      <c r="Z336" s="6" t="str">
        <f t="shared" si="74"/>
        <v>Il PAC NON conviene</v>
      </c>
    </row>
    <row r="337" spans="1:26" x14ac:dyDescent="0.25">
      <c r="A337" s="7">
        <v>43100</v>
      </c>
      <c r="B337" s="8">
        <v>6396.419922</v>
      </c>
      <c r="C337" s="11">
        <f t="shared" si="70"/>
        <v>6396.419922</v>
      </c>
      <c r="D337" s="11">
        <f t="shared" ref="D337:S352" si="77">C338</f>
        <v>6949.9902339999999</v>
      </c>
      <c r="E337" s="11">
        <f t="shared" si="77"/>
        <v>6854.419922</v>
      </c>
      <c r="F337" s="11">
        <f t="shared" si="77"/>
        <v>6581.1298829999996</v>
      </c>
      <c r="G337" s="11">
        <f t="shared" si="77"/>
        <v>6605.5698240000002</v>
      </c>
      <c r="H337" s="11">
        <f t="shared" si="77"/>
        <v>6967.7299800000001</v>
      </c>
      <c r="I337" s="11">
        <f t="shared" si="77"/>
        <v>7040.7998049999997</v>
      </c>
      <c r="J337" s="11">
        <f t="shared" si="77"/>
        <v>7231.9799800000001</v>
      </c>
      <c r="K337" s="11">
        <f t="shared" si="77"/>
        <v>7654.5498049999997</v>
      </c>
      <c r="L337" s="11">
        <f t="shared" si="77"/>
        <v>7627.6499020000001</v>
      </c>
      <c r="M337" s="11">
        <f t="shared" si="77"/>
        <v>6967.1000979999999</v>
      </c>
      <c r="N337" s="11">
        <f t="shared" si="77"/>
        <v>6949.0097660000001</v>
      </c>
      <c r="O337" s="11">
        <f t="shared" si="77"/>
        <v>6329.9702150000003</v>
      </c>
      <c r="P337" s="11">
        <f t="shared" si="77"/>
        <v>6906.8398440000001</v>
      </c>
      <c r="Q337" s="11">
        <f t="shared" si="77"/>
        <v>7097.5297849999997</v>
      </c>
      <c r="R337" s="11">
        <f t="shared" si="77"/>
        <v>7378.7700199999999</v>
      </c>
      <c r="S337" s="11">
        <f t="shared" si="77"/>
        <v>7781.4599609999996</v>
      </c>
      <c r="T337" s="11">
        <f t="shared" si="76"/>
        <v>7127.9599609999996</v>
      </c>
      <c r="U337" s="12" cm="1">
        <f t="array" ref="U337">quota_mese*SUMPRODUCT(1/C337:T337)</f>
        <v>21.42031524322309</v>
      </c>
      <c r="V337" s="13">
        <f t="shared" si="75"/>
        <v>152683.14940569215</v>
      </c>
      <c r="W337" s="14">
        <f t="shared" si="71"/>
        <v>1.7887662704614282E-2</v>
      </c>
      <c r="X337" s="13">
        <f t="shared" si="72"/>
        <v>167155.06598817697</v>
      </c>
      <c r="Y337" s="14">
        <f t="shared" si="73"/>
        <v>0.11436710658784643</v>
      </c>
      <c r="Z337" s="6" t="str">
        <f t="shared" si="74"/>
        <v>Il PAC NON conviene</v>
      </c>
    </row>
    <row r="338" spans="1:26" x14ac:dyDescent="0.25">
      <c r="A338" s="7">
        <v>43131</v>
      </c>
      <c r="B338" s="8">
        <v>6949.9902339999999</v>
      </c>
      <c r="C338" s="11">
        <f t="shared" si="70"/>
        <v>6949.9902339999999</v>
      </c>
      <c r="D338" s="11">
        <f t="shared" si="77"/>
        <v>6854.419922</v>
      </c>
      <c r="E338" s="11">
        <f t="shared" si="77"/>
        <v>6581.1298829999996</v>
      </c>
      <c r="F338" s="11">
        <f t="shared" si="77"/>
        <v>6605.5698240000002</v>
      </c>
      <c r="G338" s="11">
        <f t="shared" si="77"/>
        <v>6967.7299800000001</v>
      </c>
      <c r="H338" s="11">
        <f t="shared" si="77"/>
        <v>7040.7998049999997</v>
      </c>
      <c r="I338" s="11">
        <f t="shared" si="77"/>
        <v>7231.9799800000001</v>
      </c>
      <c r="J338" s="11">
        <f t="shared" si="77"/>
        <v>7654.5498049999997</v>
      </c>
      <c r="K338" s="11">
        <f t="shared" si="77"/>
        <v>7627.6499020000001</v>
      </c>
      <c r="L338" s="11">
        <f t="shared" si="77"/>
        <v>6967.1000979999999</v>
      </c>
      <c r="M338" s="11">
        <f t="shared" si="77"/>
        <v>6949.0097660000001</v>
      </c>
      <c r="N338" s="11">
        <f t="shared" si="77"/>
        <v>6329.9702150000003</v>
      </c>
      <c r="O338" s="11">
        <f t="shared" si="77"/>
        <v>6906.8398440000001</v>
      </c>
      <c r="P338" s="11">
        <f t="shared" si="77"/>
        <v>7097.5297849999997</v>
      </c>
      <c r="Q338" s="11">
        <f t="shared" si="77"/>
        <v>7378.7700199999999</v>
      </c>
      <c r="R338" s="11">
        <f t="shared" si="77"/>
        <v>7781.4599609999996</v>
      </c>
      <c r="S338" s="11">
        <f t="shared" si="77"/>
        <v>7127.9599609999996</v>
      </c>
      <c r="T338" s="11">
        <f t="shared" si="76"/>
        <v>7671.080078</v>
      </c>
      <c r="U338" s="12" cm="1">
        <f t="array" ref="U338">quota_mese*SUMPRODUCT(1/C338:T338)</f>
        <v>21.203834295279865</v>
      </c>
      <c r="V338" s="13">
        <f t="shared" si="75"/>
        <v>162656.31083973453</v>
      </c>
      <c r="W338" s="14">
        <f t="shared" si="71"/>
        <v>8.4375405598230202E-2</v>
      </c>
      <c r="X338" s="13">
        <f t="shared" si="72"/>
        <v>165563.1120272449</v>
      </c>
      <c r="Y338" s="14">
        <f t="shared" si="73"/>
        <v>0.10375408018163279</v>
      </c>
      <c r="Z338" s="6" t="str">
        <f t="shared" si="74"/>
        <v>In Linea</v>
      </c>
    </row>
    <row r="339" spans="1:26" x14ac:dyDescent="0.25">
      <c r="A339" s="7">
        <v>43159</v>
      </c>
      <c r="B339" s="8">
        <v>6854.419922</v>
      </c>
      <c r="C339" s="11">
        <f t="shared" si="70"/>
        <v>6854.419922</v>
      </c>
      <c r="D339" s="11">
        <f t="shared" si="77"/>
        <v>6581.1298829999996</v>
      </c>
      <c r="E339" s="11">
        <f t="shared" si="77"/>
        <v>6605.5698240000002</v>
      </c>
      <c r="F339" s="11">
        <f t="shared" si="77"/>
        <v>6967.7299800000001</v>
      </c>
      <c r="G339" s="11">
        <f t="shared" si="77"/>
        <v>7040.7998049999997</v>
      </c>
      <c r="H339" s="11">
        <f t="shared" si="77"/>
        <v>7231.9799800000001</v>
      </c>
      <c r="I339" s="11">
        <f t="shared" si="77"/>
        <v>7654.5498049999997</v>
      </c>
      <c r="J339" s="11">
        <f t="shared" si="77"/>
        <v>7627.6499020000001</v>
      </c>
      <c r="K339" s="11">
        <f t="shared" si="77"/>
        <v>6967.1000979999999</v>
      </c>
      <c r="L339" s="11">
        <f t="shared" si="77"/>
        <v>6949.0097660000001</v>
      </c>
      <c r="M339" s="11">
        <f t="shared" si="77"/>
        <v>6329.9702150000003</v>
      </c>
      <c r="N339" s="11">
        <f t="shared" si="77"/>
        <v>6906.8398440000001</v>
      </c>
      <c r="O339" s="11">
        <f t="shared" si="77"/>
        <v>7097.5297849999997</v>
      </c>
      <c r="P339" s="11">
        <f t="shared" si="77"/>
        <v>7378.7700199999999</v>
      </c>
      <c r="Q339" s="11">
        <f t="shared" si="77"/>
        <v>7781.4599609999996</v>
      </c>
      <c r="R339" s="11">
        <f t="shared" si="77"/>
        <v>7127.9599609999996</v>
      </c>
      <c r="S339" s="11">
        <f t="shared" si="77"/>
        <v>7671.080078</v>
      </c>
      <c r="T339" s="11">
        <f t="shared" si="76"/>
        <v>7848.7797849999997</v>
      </c>
      <c r="U339" s="12" cm="1">
        <f t="array" ref="U339">quota_mese*SUMPRODUCT(1/C339:T339)</f>
        <v>21.066528006045836</v>
      </c>
      <c r="V339" s="13">
        <f t="shared" si="75"/>
        <v>165346.53915398891</v>
      </c>
      <c r="W339" s="14">
        <f t="shared" si="71"/>
        <v>0.10231026102659269</v>
      </c>
      <c r="X339" s="13">
        <f t="shared" si="72"/>
        <v>171760.26288836991</v>
      </c>
      <c r="Y339" s="14">
        <f t="shared" si="73"/>
        <v>0.14506841925579939</v>
      </c>
      <c r="Z339" s="6" t="str">
        <f t="shared" si="74"/>
        <v>Il PAC NON conviene</v>
      </c>
    </row>
    <row r="340" spans="1:26" x14ac:dyDescent="0.25">
      <c r="A340" s="7">
        <v>43190</v>
      </c>
      <c r="B340" s="8">
        <v>6581.1298829999996</v>
      </c>
      <c r="C340" s="11">
        <f t="shared" si="70"/>
        <v>6581.1298829999996</v>
      </c>
      <c r="D340" s="11">
        <f t="shared" si="77"/>
        <v>6605.5698240000002</v>
      </c>
      <c r="E340" s="11">
        <f t="shared" si="77"/>
        <v>6967.7299800000001</v>
      </c>
      <c r="F340" s="11">
        <f t="shared" si="77"/>
        <v>7040.7998049999997</v>
      </c>
      <c r="G340" s="11">
        <f t="shared" si="77"/>
        <v>7231.9799800000001</v>
      </c>
      <c r="H340" s="11">
        <f t="shared" si="77"/>
        <v>7654.5498049999997</v>
      </c>
      <c r="I340" s="11">
        <f t="shared" si="77"/>
        <v>7627.6499020000001</v>
      </c>
      <c r="J340" s="11">
        <f t="shared" si="77"/>
        <v>6967.1000979999999</v>
      </c>
      <c r="K340" s="11">
        <f t="shared" si="77"/>
        <v>6949.0097660000001</v>
      </c>
      <c r="L340" s="11">
        <f t="shared" si="77"/>
        <v>6329.9702150000003</v>
      </c>
      <c r="M340" s="11">
        <f t="shared" si="77"/>
        <v>6906.8398440000001</v>
      </c>
      <c r="N340" s="11">
        <f t="shared" si="77"/>
        <v>7097.5297849999997</v>
      </c>
      <c r="O340" s="11">
        <f t="shared" si="77"/>
        <v>7378.7700199999999</v>
      </c>
      <c r="P340" s="11">
        <f t="shared" si="77"/>
        <v>7781.4599609999996</v>
      </c>
      <c r="Q340" s="11">
        <f t="shared" si="77"/>
        <v>7127.9599609999996</v>
      </c>
      <c r="R340" s="11">
        <f t="shared" si="77"/>
        <v>7671.080078</v>
      </c>
      <c r="S340" s="11">
        <f t="shared" si="77"/>
        <v>7848.7797849999997</v>
      </c>
      <c r="T340" s="11">
        <f t="shared" si="76"/>
        <v>7691</v>
      </c>
      <c r="U340" s="12" cm="1">
        <f t="array" ref="U340">quota_mese*SUMPRODUCT(1/C340:T340)</f>
        <v>20.93428498750076</v>
      </c>
      <c r="V340" s="13">
        <f t="shared" si="75"/>
        <v>161005.58583886834</v>
      </c>
      <c r="W340" s="14">
        <f t="shared" si="71"/>
        <v>7.3370572259122246E-2</v>
      </c>
      <c r="X340" s="13">
        <f t="shared" si="72"/>
        <v>175296.64670196574</v>
      </c>
      <c r="Y340" s="14">
        <f t="shared" si="73"/>
        <v>0.1686443113464382</v>
      </c>
      <c r="Z340" s="6" t="str">
        <f t="shared" si="74"/>
        <v>Il PAC NON conviene</v>
      </c>
    </row>
    <row r="341" spans="1:26" x14ac:dyDescent="0.25">
      <c r="A341" s="7">
        <v>43220</v>
      </c>
      <c r="B341" s="8">
        <v>6605.5698240000002</v>
      </c>
      <c r="C341" s="11">
        <f t="shared" si="70"/>
        <v>6605.5698240000002</v>
      </c>
      <c r="D341" s="11">
        <f t="shared" si="77"/>
        <v>6967.7299800000001</v>
      </c>
      <c r="E341" s="11">
        <f t="shared" si="77"/>
        <v>7040.7998049999997</v>
      </c>
      <c r="F341" s="11">
        <f t="shared" si="77"/>
        <v>7231.9799800000001</v>
      </c>
      <c r="G341" s="11">
        <f t="shared" si="77"/>
        <v>7654.5498049999997</v>
      </c>
      <c r="H341" s="11">
        <f t="shared" si="77"/>
        <v>7627.6499020000001</v>
      </c>
      <c r="I341" s="11">
        <f t="shared" si="77"/>
        <v>6967.1000979999999</v>
      </c>
      <c r="J341" s="11">
        <f t="shared" si="77"/>
        <v>6949.0097660000001</v>
      </c>
      <c r="K341" s="11">
        <f t="shared" si="77"/>
        <v>6329.9702150000003</v>
      </c>
      <c r="L341" s="11">
        <f t="shared" si="77"/>
        <v>6906.8398440000001</v>
      </c>
      <c r="M341" s="11">
        <f t="shared" si="77"/>
        <v>7097.5297849999997</v>
      </c>
      <c r="N341" s="11">
        <f t="shared" si="77"/>
        <v>7378.7700199999999</v>
      </c>
      <c r="O341" s="11">
        <f t="shared" si="77"/>
        <v>7781.4599609999996</v>
      </c>
      <c r="P341" s="11">
        <f t="shared" si="77"/>
        <v>7127.9599609999996</v>
      </c>
      <c r="Q341" s="11">
        <f t="shared" si="77"/>
        <v>7671.080078</v>
      </c>
      <c r="R341" s="11">
        <f t="shared" si="77"/>
        <v>7848.7797849999997</v>
      </c>
      <c r="S341" s="11">
        <f t="shared" si="77"/>
        <v>7691</v>
      </c>
      <c r="T341" s="11">
        <f t="shared" si="76"/>
        <v>7749.4501950000003</v>
      </c>
      <c r="U341" s="12" cm="1">
        <f t="array" ref="U341">quota_mese*SUMPRODUCT(1/C341:T341)</f>
        <v>20.743383493248057</v>
      </c>
      <c r="V341" s="13">
        <f t="shared" si="75"/>
        <v>160749.81725671096</v>
      </c>
      <c r="W341" s="14">
        <f t="shared" si="71"/>
        <v>7.1665448378072982E-2</v>
      </c>
      <c r="X341" s="13">
        <f t="shared" si="72"/>
        <v>175975.36022200406</v>
      </c>
      <c r="Y341" s="14">
        <f t="shared" si="73"/>
        <v>0.17316906814669375</v>
      </c>
      <c r="Z341" s="6" t="str">
        <f t="shared" si="74"/>
        <v>Il PAC NON conviene</v>
      </c>
    </row>
    <row r="342" spans="1:26" x14ac:dyDescent="0.25">
      <c r="A342" s="7">
        <v>43251</v>
      </c>
      <c r="B342" s="8">
        <v>6967.7299800000001</v>
      </c>
      <c r="C342" s="11">
        <f t="shared" si="70"/>
        <v>6967.7299800000001</v>
      </c>
      <c r="D342" s="11">
        <f t="shared" si="77"/>
        <v>7040.7998049999997</v>
      </c>
      <c r="E342" s="11">
        <f t="shared" si="77"/>
        <v>7231.9799800000001</v>
      </c>
      <c r="F342" s="11">
        <f t="shared" si="77"/>
        <v>7654.5498049999997</v>
      </c>
      <c r="G342" s="11">
        <f t="shared" si="77"/>
        <v>7627.6499020000001</v>
      </c>
      <c r="H342" s="11">
        <f t="shared" si="77"/>
        <v>6967.1000979999999</v>
      </c>
      <c r="I342" s="11">
        <f t="shared" si="77"/>
        <v>6949.0097660000001</v>
      </c>
      <c r="J342" s="11">
        <f t="shared" si="77"/>
        <v>6329.9702150000003</v>
      </c>
      <c r="K342" s="11">
        <f t="shared" si="77"/>
        <v>6906.8398440000001</v>
      </c>
      <c r="L342" s="11">
        <f t="shared" si="77"/>
        <v>7097.5297849999997</v>
      </c>
      <c r="M342" s="11">
        <f t="shared" si="77"/>
        <v>7378.7700199999999</v>
      </c>
      <c r="N342" s="11">
        <f t="shared" si="77"/>
        <v>7781.4599609999996</v>
      </c>
      <c r="O342" s="11">
        <f t="shared" si="77"/>
        <v>7127.9599609999996</v>
      </c>
      <c r="P342" s="11">
        <f t="shared" si="77"/>
        <v>7671.080078</v>
      </c>
      <c r="Q342" s="11">
        <f t="shared" si="77"/>
        <v>7848.7797849999997</v>
      </c>
      <c r="R342" s="11">
        <f t="shared" si="77"/>
        <v>7691</v>
      </c>
      <c r="S342" s="11">
        <f t="shared" si="77"/>
        <v>7749.4501950000003</v>
      </c>
      <c r="T342" s="11">
        <f t="shared" si="76"/>
        <v>8083.830078</v>
      </c>
      <c r="U342" s="12" cm="1">
        <f t="array" ref="U342">quota_mese*SUMPRODUCT(1/C342:T342)</f>
        <v>20.512686363914163</v>
      </c>
      <c r="V342" s="13">
        <f t="shared" si="75"/>
        <v>165821.07100918976</v>
      </c>
      <c r="W342" s="14">
        <f t="shared" si="71"/>
        <v>0.10547380672793172</v>
      </c>
      <c r="X342" s="13">
        <f t="shared" si="72"/>
        <v>174027.19611416399</v>
      </c>
      <c r="Y342" s="14">
        <f t="shared" si="73"/>
        <v>0.16018130742776004</v>
      </c>
      <c r="Z342" s="6" t="str">
        <f t="shared" si="74"/>
        <v>Il PAC NON conviene</v>
      </c>
    </row>
    <row r="343" spans="1:26" x14ac:dyDescent="0.25">
      <c r="A343" s="7">
        <v>43281</v>
      </c>
      <c r="B343" s="8">
        <v>7040.7998049999997</v>
      </c>
      <c r="C343" s="11">
        <f t="shared" si="70"/>
        <v>7040.7998049999997</v>
      </c>
      <c r="D343" s="11">
        <f t="shared" si="77"/>
        <v>7231.9799800000001</v>
      </c>
      <c r="E343" s="11">
        <f t="shared" si="77"/>
        <v>7654.5498049999997</v>
      </c>
      <c r="F343" s="11">
        <f t="shared" si="77"/>
        <v>7627.6499020000001</v>
      </c>
      <c r="G343" s="11">
        <f t="shared" si="77"/>
        <v>6967.1000979999999</v>
      </c>
      <c r="H343" s="11">
        <f t="shared" si="77"/>
        <v>6949.0097660000001</v>
      </c>
      <c r="I343" s="11">
        <f t="shared" si="77"/>
        <v>6329.9702150000003</v>
      </c>
      <c r="J343" s="11">
        <f t="shared" si="77"/>
        <v>6906.8398440000001</v>
      </c>
      <c r="K343" s="11">
        <f t="shared" si="77"/>
        <v>7097.5297849999997</v>
      </c>
      <c r="L343" s="11">
        <f t="shared" si="77"/>
        <v>7378.7700199999999</v>
      </c>
      <c r="M343" s="11">
        <f t="shared" si="77"/>
        <v>7781.4599609999996</v>
      </c>
      <c r="N343" s="11">
        <f t="shared" si="77"/>
        <v>7127.9599609999996</v>
      </c>
      <c r="O343" s="11">
        <f t="shared" si="77"/>
        <v>7671.080078</v>
      </c>
      <c r="P343" s="11">
        <f t="shared" si="77"/>
        <v>7848.7797849999997</v>
      </c>
      <c r="Q343" s="11">
        <f t="shared" si="77"/>
        <v>7691</v>
      </c>
      <c r="R343" s="11">
        <f t="shared" si="77"/>
        <v>7749.4501950000003</v>
      </c>
      <c r="S343" s="11">
        <f t="shared" si="77"/>
        <v>8083.830078</v>
      </c>
      <c r="T343" s="11">
        <f t="shared" si="76"/>
        <v>8403.6796880000002</v>
      </c>
      <c r="U343" s="12" cm="1">
        <f t="array" ref="U343">quota_mese*SUMPRODUCT(1/C343:T343)</f>
        <v>20.308325758382534</v>
      </c>
      <c r="V343" s="13">
        <f t="shared" si="75"/>
        <v>170664.66467300651</v>
      </c>
      <c r="W343" s="14">
        <f t="shared" si="71"/>
        <v>0.13776443115337678</v>
      </c>
      <c r="X343" s="13">
        <f t="shared" si="72"/>
        <v>179035.33520507478</v>
      </c>
      <c r="Y343" s="14">
        <f t="shared" si="73"/>
        <v>0.19356890136716509</v>
      </c>
      <c r="Z343" s="6" t="str">
        <f t="shared" si="74"/>
        <v>Il PAC NON conviene</v>
      </c>
    </row>
    <row r="344" spans="1:26" x14ac:dyDescent="0.25">
      <c r="A344" s="7">
        <v>43312</v>
      </c>
      <c r="B344" s="8">
        <v>7231.9799800000001</v>
      </c>
      <c r="C344" s="11">
        <f t="shared" si="70"/>
        <v>7231.9799800000001</v>
      </c>
      <c r="D344" s="11">
        <f t="shared" si="77"/>
        <v>7654.5498049999997</v>
      </c>
      <c r="E344" s="11">
        <f t="shared" si="77"/>
        <v>7627.6499020000001</v>
      </c>
      <c r="F344" s="11">
        <f t="shared" si="77"/>
        <v>6967.1000979999999</v>
      </c>
      <c r="G344" s="11">
        <f t="shared" si="77"/>
        <v>6949.0097660000001</v>
      </c>
      <c r="H344" s="11">
        <f t="shared" si="77"/>
        <v>6329.9702150000003</v>
      </c>
      <c r="I344" s="11">
        <f t="shared" si="77"/>
        <v>6906.8398440000001</v>
      </c>
      <c r="J344" s="11">
        <f t="shared" si="77"/>
        <v>7097.5297849999997</v>
      </c>
      <c r="K344" s="11">
        <f t="shared" si="77"/>
        <v>7378.7700199999999</v>
      </c>
      <c r="L344" s="11">
        <f t="shared" si="77"/>
        <v>7781.4599609999996</v>
      </c>
      <c r="M344" s="11">
        <f t="shared" si="77"/>
        <v>7127.9599609999996</v>
      </c>
      <c r="N344" s="11">
        <f t="shared" si="77"/>
        <v>7671.080078</v>
      </c>
      <c r="O344" s="11">
        <f t="shared" si="77"/>
        <v>7848.7797849999997</v>
      </c>
      <c r="P344" s="11">
        <f t="shared" si="77"/>
        <v>7691</v>
      </c>
      <c r="Q344" s="11">
        <f t="shared" si="77"/>
        <v>7749.4501950000003</v>
      </c>
      <c r="R344" s="11">
        <f t="shared" si="77"/>
        <v>8083.830078</v>
      </c>
      <c r="S344" s="11">
        <f t="shared" si="77"/>
        <v>8403.6796880000002</v>
      </c>
      <c r="T344" s="11">
        <f t="shared" si="76"/>
        <v>8733.0703130000002</v>
      </c>
      <c r="U344" s="12" cm="1">
        <f t="array" ref="U344">quota_mese*SUMPRODUCT(1/C344:T344)</f>
        <v>20.078975313430746</v>
      </c>
      <c r="V344" s="13">
        <f t="shared" si="75"/>
        <v>175351.10322518193</v>
      </c>
      <c r="W344" s="14">
        <f t="shared" si="71"/>
        <v>0.1690073548345461</v>
      </c>
      <c r="X344" s="13">
        <f t="shared" si="72"/>
        <v>181134.42661244757</v>
      </c>
      <c r="Y344" s="14">
        <f t="shared" si="73"/>
        <v>0.20756284408298376</v>
      </c>
      <c r="Z344" s="6" t="str">
        <f t="shared" si="74"/>
        <v>Il PAC NON conviene</v>
      </c>
    </row>
    <row r="345" spans="1:26" x14ac:dyDescent="0.25">
      <c r="A345" s="7">
        <v>43343</v>
      </c>
      <c r="B345" s="8">
        <v>7654.5498049999997</v>
      </c>
      <c r="C345" s="11">
        <f t="shared" si="70"/>
        <v>7654.5498049999997</v>
      </c>
      <c r="D345" s="11">
        <f t="shared" si="77"/>
        <v>7627.6499020000001</v>
      </c>
      <c r="E345" s="11">
        <f t="shared" si="77"/>
        <v>6967.1000979999999</v>
      </c>
      <c r="F345" s="11">
        <f t="shared" si="77"/>
        <v>6949.0097660000001</v>
      </c>
      <c r="G345" s="11">
        <f t="shared" si="77"/>
        <v>6329.9702150000003</v>
      </c>
      <c r="H345" s="11">
        <f t="shared" si="77"/>
        <v>6906.8398440000001</v>
      </c>
      <c r="I345" s="11">
        <f t="shared" si="77"/>
        <v>7097.5297849999997</v>
      </c>
      <c r="J345" s="11">
        <f t="shared" si="77"/>
        <v>7378.7700199999999</v>
      </c>
      <c r="K345" s="11">
        <f t="shared" si="77"/>
        <v>7781.4599609999996</v>
      </c>
      <c r="L345" s="11">
        <f t="shared" si="77"/>
        <v>7127.9599609999996</v>
      </c>
      <c r="M345" s="11">
        <f t="shared" si="77"/>
        <v>7671.080078</v>
      </c>
      <c r="N345" s="11">
        <f t="shared" si="77"/>
        <v>7848.7797849999997</v>
      </c>
      <c r="O345" s="11">
        <f t="shared" si="77"/>
        <v>7691</v>
      </c>
      <c r="P345" s="11">
        <f t="shared" si="77"/>
        <v>7749.4501950000003</v>
      </c>
      <c r="Q345" s="11">
        <f t="shared" si="77"/>
        <v>8083.830078</v>
      </c>
      <c r="R345" s="11">
        <f t="shared" si="77"/>
        <v>8403.6796880000002</v>
      </c>
      <c r="S345" s="11">
        <f t="shared" si="77"/>
        <v>8733.0703130000002</v>
      </c>
      <c r="T345" s="11">
        <f t="shared" si="76"/>
        <v>8991.5097659999992</v>
      </c>
      <c r="U345" s="12" cm="1">
        <f t="array" ref="U345">quota_mese*SUMPRODUCT(1/C345:T345)</f>
        <v>19.853486219484573</v>
      </c>
      <c r="V345" s="13">
        <f t="shared" si="75"/>
        <v>178512.81523164193</v>
      </c>
      <c r="W345" s="14">
        <f t="shared" si="71"/>
        <v>0.19008543487761287</v>
      </c>
      <c r="X345" s="13">
        <f t="shared" si="72"/>
        <v>176199.31926225149</v>
      </c>
      <c r="Y345" s="14">
        <f t="shared" si="73"/>
        <v>0.17466212841500983</v>
      </c>
      <c r="Z345" s="6" t="str">
        <f t="shared" si="74"/>
        <v>In Linea</v>
      </c>
    </row>
    <row r="346" spans="1:26" x14ac:dyDescent="0.25">
      <c r="A346" s="7">
        <v>43373</v>
      </c>
      <c r="B346" s="8">
        <v>7627.6499020000001</v>
      </c>
      <c r="C346" s="11">
        <f t="shared" si="70"/>
        <v>7627.6499020000001</v>
      </c>
      <c r="D346" s="11">
        <f t="shared" si="77"/>
        <v>6967.1000979999999</v>
      </c>
      <c r="E346" s="11">
        <f t="shared" si="77"/>
        <v>6949.0097660000001</v>
      </c>
      <c r="F346" s="11">
        <f t="shared" si="77"/>
        <v>6329.9702150000003</v>
      </c>
      <c r="G346" s="11">
        <f t="shared" si="77"/>
        <v>6906.8398440000001</v>
      </c>
      <c r="H346" s="11">
        <f t="shared" si="77"/>
        <v>7097.5297849999997</v>
      </c>
      <c r="I346" s="11">
        <f t="shared" si="77"/>
        <v>7378.7700199999999</v>
      </c>
      <c r="J346" s="11">
        <f t="shared" si="77"/>
        <v>7781.4599609999996</v>
      </c>
      <c r="K346" s="11">
        <f t="shared" si="77"/>
        <v>7127.9599609999996</v>
      </c>
      <c r="L346" s="11">
        <f t="shared" si="77"/>
        <v>7671.080078</v>
      </c>
      <c r="M346" s="11">
        <f t="shared" si="77"/>
        <v>7848.7797849999997</v>
      </c>
      <c r="N346" s="11">
        <f t="shared" si="77"/>
        <v>7691</v>
      </c>
      <c r="O346" s="11">
        <f t="shared" si="77"/>
        <v>7749.4501950000003</v>
      </c>
      <c r="P346" s="11">
        <f t="shared" si="77"/>
        <v>8083.830078</v>
      </c>
      <c r="Q346" s="11">
        <f t="shared" si="77"/>
        <v>8403.6796880000002</v>
      </c>
      <c r="R346" s="11">
        <f t="shared" si="77"/>
        <v>8733.0703130000002</v>
      </c>
      <c r="S346" s="11">
        <f t="shared" si="77"/>
        <v>8991.5097659999992</v>
      </c>
      <c r="T346" s="11">
        <f t="shared" si="76"/>
        <v>8461.8300780000009</v>
      </c>
      <c r="U346" s="12" cm="1">
        <f t="array" ref="U346">quota_mese*SUMPRODUCT(1/C346:T346)</f>
        <v>19.749623631280524</v>
      </c>
      <c r="V346" s="13">
        <f t="shared" si="75"/>
        <v>167117.95927234914</v>
      </c>
      <c r="W346" s="14">
        <f t="shared" si="71"/>
        <v>0.11411972848232765</v>
      </c>
      <c r="X346" s="13">
        <f t="shared" si="72"/>
        <v>166404.40083218701</v>
      </c>
      <c r="Y346" s="14">
        <f t="shared" si="73"/>
        <v>0.10936267221457996</v>
      </c>
      <c r="Z346" s="6" t="str">
        <f t="shared" si="74"/>
        <v>In Linea</v>
      </c>
    </row>
    <row r="347" spans="1:26" x14ac:dyDescent="0.25">
      <c r="A347" s="7">
        <v>43404</v>
      </c>
      <c r="B347" s="8">
        <v>6967.1000979999999</v>
      </c>
      <c r="C347" s="11">
        <f t="shared" si="70"/>
        <v>6967.1000979999999</v>
      </c>
      <c r="D347" s="11">
        <f t="shared" si="77"/>
        <v>6949.0097660000001</v>
      </c>
      <c r="E347" s="11">
        <f t="shared" si="77"/>
        <v>6329.9702150000003</v>
      </c>
      <c r="F347" s="11">
        <f t="shared" si="77"/>
        <v>6906.8398440000001</v>
      </c>
      <c r="G347" s="11">
        <f t="shared" si="77"/>
        <v>7097.5297849999997</v>
      </c>
      <c r="H347" s="11">
        <f t="shared" si="77"/>
        <v>7378.7700199999999</v>
      </c>
      <c r="I347" s="11">
        <f t="shared" si="77"/>
        <v>7781.4599609999996</v>
      </c>
      <c r="J347" s="11">
        <f t="shared" si="77"/>
        <v>7127.9599609999996</v>
      </c>
      <c r="K347" s="11">
        <f t="shared" si="77"/>
        <v>7671.080078</v>
      </c>
      <c r="L347" s="11">
        <f t="shared" si="77"/>
        <v>7848.7797849999997</v>
      </c>
      <c r="M347" s="11">
        <f t="shared" si="77"/>
        <v>7691</v>
      </c>
      <c r="N347" s="11">
        <f t="shared" si="77"/>
        <v>7749.4501950000003</v>
      </c>
      <c r="O347" s="11">
        <f t="shared" si="77"/>
        <v>8083.830078</v>
      </c>
      <c r="P347" s="11">
        <f t="shared" si="77"/>
        <v>8403.6796880000002</v>
      </c>
      <c r="Q347" s="11">
        <f t="shared" si="77"/>
        <v>8733.0703130000002</v>
      </c>
      <c r="R347" s="11">
        <f t="shared" si="77"/>
        <v>8991.5097659999992</v>
      </c>
      <c r="S347" s="11">
        <f t="shared" si="77"/>
        <v>8461.8300780000009</v>
      </c>
      <c r="T347" s="11">
        <f t="shared" si="76"/>
        <v>7813.5</v>
      </c>
      <c r="U347" s="12" cm="1">
        <f t="array" ref="U347">quota_mese*SUMPRODUCT(1/C347:T347)</f>
        <v>19.723637287440134</v>
      </c>
      <c r="V347" s="13">
        <f t="shared" si="75"/>
        <v>154110.63994541348</v>
      </c>
      <c r="W347" s="14">
        <f t="shared" si="71"/>
        <v>2.7404266302756497E-2</v>
      </c>
      <c r="X347" s="13">
        <f t="shared" si="72"/>
        <v>168222.78760376151</v>
      </c>
      <c r="Y347" s="14">
        <f t="shared" si="73"/>
        <v>0.12148525069174343</v>
      </c>
      <c r="Z347" s="6" t="str">
        <f t="shared" si="74"/>
        <v>Il PAC NON conviene</v>
      </c>
    </row>
    <row r="348" spans="1:26" x14ac:dyDescent="0.25">
      <c r="A348" s="7">
        <v>43434</v>
      </c>
      <c r="B348" s="8">
        <v>6949.0097660000001</v>
      </c>
      <c r="C348" s="11">
        <f t="shared" si="70"/>
        <v>6949.0097660000001</v>
      </c>
      <c r="D348" s="11">
        <f t="shared" si="77"/>
        <v>6329.9702150000003</v>
      </c>
      <c r="E348" s="11">
        <f t="shared" si="77"/>
        <v>6906.8398440000001</v>
      </c>
      <c r="F348" s="11">
        <f t="shared" si="77"/>
        <v>7097.5297849999997</v>
      </c>
      <c r="G348" s="11">
        <f t="shared" si="77"/>
        <v>7378.7700199999999</v>
      </c>
      <c r="H348" s="11">
        <f t="shared" si="77"/>
        <v>7781.4599609999996</v>
      </c>
      <c r="I348" s="11">
        <f t="shared" si="77"/>
        <v>7127.9599609999996</v>
      </c>
      <c r="J348" s="11">
        <f t="shared" si="77"/>
        <v>7671.080078</v>
      </c>
      <c r="K348" s="11">
        <f t="shared" si="77"/>
        <v>7848.7797849999997</v>
      </c>
      <c r="L348" s="11">
        <f t="shared" si="77"/>
        <v>7691</v>
      </c>
      <c r="M348" s="11">
        <f t="shared" si="77"/>
        <v>7749.4501950000003</v>
      </c>
      <c r="N348" s="11">
        <f t="shared" si="77"/>
        <v>8083.830078</v>
      </c>
      <c r="O348" s="11">
        <f t="shared" si="77"/>
        <v>8403.6796880000002</v>
      </c>
      <c r="P348" s="11">
        <f t="shared" si="77"/>
        <v>8733.0703130000002</v>
      </c>
      <c r="Q348" s="11">
        <f t="shared" si="77"/>
        <v>8991.5097659999992</v>
      </c>
      <c r="R348" s="11">
        <f t="shared" si="77"/>
        <v>8461.8300780000009</v>
      </c>
      <c r="S348" s="11">
        <f t="shared" si="77"/>
        <v>7813.5</v>
      </c>
      <c r="T348" s="11">
        <f t="shared" si="76"/>
        <v>9000.5097659999992</v>
      </c>
      <c r="U348" s="12" cm="1">
        <f t="array" ref="U348">quota_mese*SUMPRODUCT(1/C348:T348)</f>
        <v>19.453412937726188</v>
      </c>
      <c r="V348" s="13">
        <f t="shared" si="75"/>
        <v>175090.63312803529</v>
      </c>
      <c r="W348" s="14">
        <f t="shared" si="71"/>
        <v>0.16727088752023533</v>
      </c>
      <c r="X348" s="13">
        <f t="shared" si="72"/>
        <v>194283.28788738095</v>
      </c>
      <c r="Y348" s="14">
        <f t="shared" si="73"/>
        <v>0.29522191924920627</v>
      </c>
      <c r="Z348" s="6" t="str">
        <f t="shared" si="74"/>
        <v>Il PAC NON conviene</v>
      </c>
    </row>
    <row r="349" spans="1:26" x14ac:dyDescent="0.25">
      <c r="A349" s="7">
        <v>43465</v>
      </c>
      <c r="B349" s="8">
        <v>6329.9702150000003</v>
      </c>
      <c r="C349" s="11">
        <f t="shared" si="70"/>
        <v>6329.9702150000003</v>
      </c>
      <c r="D349" s="11">
        <f t="shared" si="77"/>
        <v>6906.8398440000001</v>
      </c>
      <c r="E349" s="11">
        <f t="shared" si="77"/>
        <v>7097.5297849999997</v>
      </c>
      <c r="F349" s="11">
        <f t="shared" si="77"/>
        <v>7378.7700199999999</v>
      </c>
      <c r="G349" s="11">
        <f t="shared" si="77"/>
        <v>7781.4599609999996</v>
      </c>
      <c r="H349" s="11">
        <f t="shared" si="77"/>
        <v>7127.9599609999996</v>
      </c>
      <c r="I349" s="11">
        <f t="shared" si="77"/>
        <v>7671.080078</v>
      </c>
      <c r="J349" s="11">
        <f t="shared" si="77"/>
        <v>7848.7797849999997</v>
      </c>
      <c r="K349" s="11">
        <f t="shared" si="77"/>
        <v>7691</v>
      </c>
      <c r="L349" s="11">
        <f t="shared" si="77"/>
        <v>7749.4501950000003</v>
      </c>
      <c r="M349" s="11">
        <f t="shared" si="77"/>
        <v>8083.830078</v>
      </c>
      <c r="N349" s="11">
        <f t="shared" si="77"/>
        <v>8403.6796880000002</v>
      </c>
      <c r="O349" s="11">
        <f t="shared" si="77"/>
        <v>8733.0703130000002</v>
      </c>
      <c r="P349" s="11">
        <f t="shared" si="77"/>
        <v>8991.5097659999992</v>
      </c>
      <c r="Q349" s="11">
        <f t="shared" si="77"/>
        <v>8461.8300780000009</v>
      </c>
      <c r="R349" s="11">
        <f t="shared" si="77"/>
        <v>7813.5</v>
      </c>
      <c r="S349" s="11">
        <f t="shared" si="77"/>
        <v>9000.5097659999992</v>
      </c>
      <c r="T349" s="11">
        <f t="shared" si="76"/>
        <v>9555.5302730000003</v>
      </c>
      <c r="U349" s="12" cm="1">
        <f t="array" ref="U349">quota_mese*SUMPRODUCT(1/C349:T349)</f>
        <v>19.126296637700278</v>
      </c>
      <c r="V349" s="13">
        <f t="shared" si="75"/>
        <v>182761.90653192313</v>
      </c>
      <c r="W349" s="14">
        <f t="shared" si="71"/>
        <v>0.21841271021282083</v>
      </c>
      <c r="X349" s="13">
        <f t="shared" si="72"/>
        <v>226435.4321215396</v>
      </c>
      <c r="Y349" s="14">
        <f t="shared" si="73"/>
        <v>0.50956954747693062</v>
      </c>
      <c r="Z349" s="6" t="str">
        <f t="shared" si="74"/>
        <v>Il PAC NON conviene</v>
      </c>
    </row>
    <row r="350" spans="1:26" x14ac:dyDescent="0.25">
      <c r="A350" s="7">
        <v>43496</v>
      </c>
      <c r="B350" s="8">
        <v>6906.8398440000001</v>
      </c>
      <c r="C350" s="11">
        <f t="shared" si="70"/>
        <v>6906.8398440000001</v>
      </c>
      <c r="D350" s="11">
        <f t="shared" si="77"/>
        <v>7097.5297849999997</v>
      </c>
      <c r="E350" s="11">
        <f t="shared" si="77"/>
        <v>7378.7700199999999</v>
      </c>
      <c r="F350" s="11">
        <f t="shared" si="77"/>
        <v>7781.4599609999996</v>
      </c>
      <c r="G350" s="11">
        <f t="shared" si="77"/>
        <v>7127.9599609999996</v>
      </c>
      <c r="H350" s="11">
        <f t="shared" si="77"/>
        <v>7671.080078</v>
      </c>
      <c r="I350" s="11">
        <f t="shared" si="77"/>
        <v>7848.7797849999997</v>
      </c>
      <c r="J350" s="11">
        <f t="shared" si="77"/>
        <v>7691</v>
      </c>
      <c r="K350" s="11">
        <f t="shared" si="77"/>
        <v>7749.4501950000003</v>
      </c>
      <c r="L350" s="11">
        <f t="shared" si="77"/>
        <v>8083.830078</v>
      </c>
      <c r="M350" s="11">
        <f t="shared" si="77"/>
        <v>8403.6796880000002</v>
      </c>
      <c r="N350" s="11">
        <f t="shared" si="77"/>
        <v>8733.0703130000002</v>
      </c>
      <c r="O350" s="11">
        <f t="shared" si="77"/>
        <v>8991.5097659999992</v>
      </c>
      <c r="P350" s="11">
        <f t="shared" si="77"/>
        <v>8461.8300780000009</v>
      </c>
      <c r="Q350" s="11">
        <f t="shared" si="77"/>
        <v>7813.5</v>
      </c>
      <c r="R350" s="11">
        <f t="shared" si="77"/>
        <v>9000.5097659999992</v>
      </c>
      <c r="S350" s="11">
        <f t="shared" si="77"/>
        <v>9555.5302730000003</v>
      </c>
      <c r="T350" s="11">
        <f t="shared" si="76"/>
        <v>10156.849609000001</v>
      </c>
      <c r="U350" s="12" cm="1">
        <f t="array" ref="U350">quota_mese*SUMPRODUCT(1/C350:T350)</f>
        <v>18.630272465584781</v>
      </c>
      <c r="V350" s="13">
        <f t="shared" si="75"/>
        <v>189224.87560763827</v>
      </c>
      <c r="W350" s="14">
        <f t="shared" si="71"/>
        <v>0.26149917071758844</v>
      </c>
      <c r="X350" s="13">
        <f t="shared" si="72"/>
        <v>220582.41913246256</v>
      </c>
      <c r="Y350" s="14">
        <f t="shared" si="73"/>
        <v>0.4705494608830838</v>
      </c>
      <c r="Z350" s="6" t="str">
        <f t="shared" si="74"/>
        <v>Il PAC NON conviene</v>
      </c>
    </row>
    <row r="351" spans="1:26" x14ac:dyDescent="0.25">
      <c r="A351" s="7">
        <v>43524</v>
      </c>
      <c r="B351" s="8">
        <v>7097.5297849999997</v>
      </c>
      <c r="C351" s="11">
        <f t="shared" si="70"/>
        <v>7097.5297849999997</v>
      </c>
      <c r="D351" s="11">
        <f t="shared" si="77"/>
        <v>7378.7700199999999</v>
      </c>
      <c r="E351" s="11">
        <f t="shared" si="77"/>
        <v>7781.4599609999996</v>
      </c>
      <c r="F351" s="11">
        <f t="shared" si="77"/>
        <v>7127.9599609999996</v>
      </c>
      <c r="G351" s="11">
        <f t="shared" si="77"/>
        <v>7671.080078</v>
      </c>
      <c r="H351" s="11">
        <f t="shared" si="77"/>
        <v>7848.7797849999997</v>
      </c>
      <c r="I351" s="11">
        <f t="shared" si="77"/>
        <v>7691</v>
      </c>
      <c r="J351" s="11">
        <f t="shared" si="77"/>
        <v>7749.4501950000003</v>
      </c>
      <c r="K351" s="11">
        <f t="shared" si="77"/>
        <v>8083.830078</v>
      </c>
      <c r="L351" s="11">
        <f t="shared" si="77"/>
        <v>8403.6796880000002</v>
      </c>
      <c r="M351" s="11">
        <f t="shared" si="77"/>
        <v>8733.0703130000002</v>
      </c>
      <c r="N351" s="11">
        <f t="shared" si="77"/>
        <v>8991.5097659999992</v>
      </c>
      <c r="O351" s="11">
        <f t="shared" si="77"/>
        <v>8461.8300780000009</v>
      </c>
      <c r="P351" s="11">
        <f t="shared" si="77"/>
        <v>7813.5</v>
      </c>
      <c r="Q351" s="11">
        <f t="shared" si="77"/>
        <v>9000.5097659999992</v>
      </c>
      <c r="R351" s="11">
        <f t="shared" si="77"/>
        <v>9555.5302730000003</v>
      </c>
      <c r="S351" s="11">
        <f t="shared" si="77"/>
        <v>10156.849609000001</v>
      </c>
      <c r="T351" s="11">
        <f t="shared" si="76"/>
        <v>10905.879883</v>
      </c>
      <c r="U351" s="12" cm="1">
        <f t="array" ref="U351">quota_mese*SUMPRODUCT(1/C351:T351)</f>
        <v>18.187852812812544</v>
      </c>
      <c r="V351" s="13">
        <f t="shared" si="75"/>
        <v>198354.53810621728</v>
      </c>
      <c r="W351" s="14">
        <f t="shared" si="71"/>
        <v>0.32236358737478188</v>
      </c>
      <c r="X351" s="13">
        <f t="shared" si="72"/>
        <v>230486.10319428198</v>
      </c>
      <c r="Y351" s="14">
        <f t="shared" si="73"/>
        <v>0.53657402129521325</v>
      </c>
      <c r="Z351" s="6" t="str">
        <f t="shared" si="74"/>
        <v>Il PAC NON conviene</v>
      </c>
    </row>
    <row r="352" spans="1:26" x14ac:dyDescent="0.25">
      <c r="A352" s="7">
        <v>43555</v>
      </c>
      <c r="B352" s="8">
        <v>7378.7700199999999</v>
      </c>
      <c r="C352" s="11">
        <f t="shared" si="70"/>
        <v>7378.7700199999999</v>
      </c>
      <c r="D352" s="11">
        <f t="shared" si="77"/>
        <v>7781.4599609999996</v>
      </c>
      <c r="E352" s="11">
        <f t="shared" si="77"/>
        <v>7127.9599609999996</v>
      </c>
      <c r="F352" s="11">
        <f t="shared" si="77"/>
        <v>7671.080078</v>
      </c>
      <c r="G352" s="11">
        <f t="shared" si="77"/>
        <v>7848.7797849999997</v>
      </c>
      <c r="H352" s="11">
        <f t="shared" si="77"/>
        <v>7691</v>
      </c>
      <c r="I352" s="11">
        <f t="shared" si="77"/>
        <v>7749.4501950000003</v>
      </c>
      <c r="J352" s="11">
        <f t="shared" si="77"/>
        <v>8083.830078</v>
      </c>
      <c r="K352" s="11">
        <f t="shared" si="77"/>
        <v>8403.6796880000002</v>
      </c>
      <c r="L352" s="11">
        <f t="shared" si="77"/>
        <v>8733.0703130000002</v>
      </c>
      <c r="M352" s="11">
        <f t="shared" si="77"/>
        <v>8991.5097659999992</v>
      </c>
      <c r="N352" s="11">
        <f t="shared" si="77"/>
        <v>8461.8300780000009</v>
      </c>
      <c r="O352" s="11">
        <f t="shared" si="77"/>
        <v>7813.5</v>
      </c>
      <c r="P352" s="11">
        <f t="shared" si="77"/>
        <v>9000.5097659999992</v>
      </c>
      <c r="Q352" s="11">
        <f t="shared" si="77"/>
        <v>9555.5302730000003</v>
      </c>
      <c r="R352" s="11">
        <f t="shared" si="77"/>
        <v>10156.849609000001</v>
      </c>
      <c r="S352" s="11">
        <f t="shared" ref="S352:T367" si="78">R353</f>
        <v>10905.879883</v>
      </c>
      <c r="T352" s="11">
        <f t="shared" si="78"/>
        <v>12110.700194999999</v>
      </c>
      <c r="U352" s="12" cm="1">
        <f t="array" ref="U352">quota_mese*SUMPRODUCT(1/C352:T352)</f>
        <v>17.701832137333263</v>
      </c>
      <c r="V352" s="13">
        <f t="shared" si="75"/>
        <v>214381.5819174592</v>
      </c>
      <c r="W352" s="14">
        <f t="shared" si="71"/>
        <v>0.42921054611639464</v>
      </c>
      <c r="X352" s="13">
        <f t="shared" si="72"/>
        <v>246193.47456637493</v>
      </c>
      <c r="Y352" s="14">
        <f t="shared" si="73"/>
        <v>0.64128983044249965</v>
      </c>
      <c r="Z352" s="6" t="str">
        <f t="shared" si="74"/>
        <v>Il PAC NON conviene</v>
      </c>
    </row>
    <row r="353" spans="1:26" x14ac:dyDescent="0.25">
      <c r="A353" s="7">
        <v>43585</v>
      </c>
      <c r="B353" s="8">
        <v>7781.4599609999996</v>
      </c>
      <c r="C353" s="11">
        <f t="shared" si="70"/>
        <v>7781.4599609999996</v>
      </c>
      <c r="D353" s="11">
        <f t="shared" ref="D353:S368" si="79">C354</f>
        <v>7127.9599609999996</v>
      </c>
      <c r="E353" s="11">
        <f t="shared" si="79"/>
        <v>7671.080078</v>
      </c>
      <c r="F353" s="11">
        <f t="shared" si="79"/>
        <v>7848.7797849999997</v>
      </c>
      <c r="G353" s="11">
        <f t="shared" si="79"/>
        <v>7691</v>
      </c>
      <c r="H353" s="11">
        <f t="shared" si="79"/>
        <v>7749.4501950000003</v>
      </c>
      <c r="I353" s="11">
        <f t="shared" si="79"/>
        <v>8083.830078</v>
      </c>
      <c r="J353" s="11">
        <f t="shared" si="79"/>
        <v>8403.6796880000002</v>
      </c>
      <c r="K353" s="11">
        <f t="shared" si="79"/>
        <v>8733.0703130000002</v>
      </c>
      <c r="L353" s="11">
        <f t="shared" si="79"/>
        <v>8991.5097659999992</v>
      </c>
      <c r="M353" s="11">
        <f t="shared" si="79"/>
        <v>8461.8300780000009</v>
      </c>
      <c r="N353" s="11">
        <f t="shared" si="79"/>
        <v>7813.5</v>
      </c>
      <c r="O353" s="11">
        <f t="shared" si="79"/>
        <v>9000.5097659999992</v>
      </c>
      <c r="P353" s="11">
        <f t="shared" si="79"/>
        <v>9555.5302730000003</v>
      </c>
      <c r="Q353" s="11">
        <f t="shared" si="79"/>
        <v>10156.849609000001</v>
      </c>
      <c r="R353" s="11">
        <f t="shared" si="79"/>
        <v>10905.879883</v>
      </c>
      <c r="S353" s="11">
        <f t="shared" si="79"/>
        <v>12110.700194999999</v>
      </c>
      <c r="T353" s="11">
        <f t="shared" si="78"/>
        <v>11418.059569999999</v>
      </c>
      <c r="U353" s="12" cm="1">
        <f t="array" ref="U353">quota_mese*SUMPRODUCT(1/C353:T353)</f>
        <v>17.302303916843361</v>
      </c>
      <c r="V353" s="13">
        <f t="shared" si="75"/>
        <v>197558.73682076181</v>
      </c>
      <c r="W353" s="14">
        <f t="shared" si="71"/>
        <v>0.31705824547174544</v>
      </c>
      <c r="X353" s="13">
        <f t="shared" si="72"/>
        <v>220101.23345541171</v>
      </c>
      <c r="Y353" s="14">
        <f t="shared" si="73"/>
        <v>0.46734155636941144</v>
      </c>
      <c r="Z353" s="6" t="str">
        <f t="shared" si="74"/>
        <v>Il PAC NON conviene</v>
      </c>
    </row>
    <row r="354" spans="1:26" x14ac:dyDescent="0.25">
      <c r="A354" s="7">
        <v>43616</v>
      </c>
      <c r="B354" s="8">
        <v>7127.9599609999996</v>
      </c>
      <c r="C354" s="11">
        <f t="shared" si="70"/>
        <v>7127.9599609999996</v>
      </c>
      <c r="D354" s="11">
        <f t="shared" si="79"/>
        <v>7671.080078</v>
      </c>
      <c r="E354" s="11">
        <f t="shared" si="79"/>
        <v>7848.7797849999997</v>
      </c>
      <c r="F354" s="11">
        <f t="shared" si="79"/>
        <v>7691</v>
      </c>
      <c r="G354" s="11">
        <f t="shared" si="79"/>
        <v>7749.4501950000003</v>
      </c>
      <c r="H354" s="11">
        <f t="shared" si="79"/>
        <v>8083.830078</v>
      </c>
      <c r="I354" s="11">
        <f t="shared" si="79"/>
        <v>8403.6796880000002</v>
      </c>
      <c r="J354" s="11">
        <f t="shared" si="79"/>
        <v>8733.0703130000002</v>
      </c>
      <c r="K354" s="11">
        <f t="shared" si="79"/>
        <v>8991.5097659999992</v>
      </c>
      <c r="L354" s="11">
        <f t="shared" si="79"/>
        <v>8461.8300780000009</v>
      </c>
      <c r="M354" s="11">
        <f t="shared" si="79"/>
        <v>7813.5</v>
      </c>
      <c r="N354" s="11">
        <f t="shared" si="79"/>
        <v>9000.5097659999992</v>
      </c>
      <c r="O354" s="11">
        <f t="shared" si="79"/>
        <v>9555.5302730000003</v>
      </c>
      <c r="P354" s="11">
        <f t="shared" si="79"/>
        <v>10156.849609000001</v>
      </c>
      <c r="Q354" s="11">
        <f t="shared" si="79"/>
        <v>10905.879883</v>
      </c>
      <c r="R354" s="11">
        <f t="shared" si="79"/>
        <v>12110.700194999999</v>
      </c>
      <c r="S354" s="11">
        <f t="shared" si="79"/>
        <v>11418.059569999999</v>
      </c>
      <c r="T354" s="11">
        <f t="shared" si="78"/>
        <v>11052.950194999999</v>
      </c>
      <c r="U354" s="12" cm="1">
        <f t="array" ref="U354">quota_mese*SUMPRODUCT(1/C354:T354)</f>
        <v>16.98532886474106</v>
      </c>
      <c r="V354" s="13">
        <f t="shared" si="75"/>
        <v>187737.99398767881</v>
      </c>
      <c r="W354" s="14">
        <f t="shared" si="71"/>
        <v>0.25158662658452546</v>
      </c>
      <c r="X354" s="13">
        <f t="shared" si="72"/>
        <v>232597.05979288396</v>
      </c>
      <c r="Y354" s="14">
        <f t="shared" si="73"/>
        <v>0.55064706528589302</v>
      </c>
      <c r="Z354" s="6" t="str">
        <f t="shared" si="74"/>
        <v>Il PAC NON conviene</v>
      </c>
    </row>
    <row r="355" spans="1:26" x14ac:dyDescent="0.25">
      <c r="A355" s="7">
        <v>43646</v>
      </c>
      <c r="B355" s="8">
        <v>7671.080078</v>
      </c>
      <c r="C355" s="11">
        <f t="shared" si="70"/>
        <v>7671.080078</v>
      </c>
      <c r="D355" s="11">
        <f t="shared" si="79"/>
        <v>7848.7797849999997</v>
      </c>
      <c r="E355" s="11">
        <f t="shared" si="79"/>
        <v>7691</v>
      </c>
      <c r="F355" s="11">
        <f t="shared" si="79"/>
        <v>7749.4501950000003</v>
      </c>
      <c r="G355" s="11">
        <f t="shared" si="79"/>
        <v>8083.830078</v>
      </c>
      <c r="H355" s="11">
        <f t="shared" si="79"/>
        <v>8403.6796880000002</v>
      </c>
      <c r="I355" s="11">
        <f t="shared" si="79"/>
        <v>8733.0703130000002</v>
      </c>
      <c r="J355" s="11">
        <f t="shared" si="79"/>
        <v>8991.5097659999992</v>
      </c>
      <c r="K355" s="11">
        <f t="shared" si="79"/>
        <v>8461.8300780000009</v>
      </c>
      <c r="L355" s="11">
        <f t="shared" si="79"/>
        <v>7813.5</v>
      </c>
      <c r="M355" s="11">
        <f t="shared" si="79"/>
        <v>9000.5097659999992</v>
      </c>
      <c r="N355" s="11">
        <f t="shared" si="79"/>
        <v>9555.5302730000003</v>
      </c>
      <c r="O355" s="11">
        <f t="shared" si="79"/>
        <v>10156.849609000001</v>
      </c>
      <c r="P355" s="11">
        <f t="shared" si="79"/>
        <v>10905.879883</v>
      </c>
      <c r="Q355" s="11">
        <f t="shared" si="79"/>
        <v>12110.700194999999</v>
      </c>
      <c r="R355" s="11">
        <f t="shared" si="79"/>
        <v>11418.059569999999</v>
      </c>
      <c r="S355" s="11">
        <f t="shared" si="79"/>
        <v>11052.950194999999</v>
      </c>
      <c r="T355" s="11">
        <f t="shared" si="78"/>
        <v>12268.320313</v>
      </c>
      <c r="U355" s="12" cm="1">
        <f t="array" ref="U355">quota_mese*SUMPRODUCT(1/C355:T355)</f>
        <v>16.495480163214523</v>
      </c>
      <c r="V355" s="13">
        <f t="shared" si="75"/>
        <v>202371.83435905329</v>
      </c>
      <c r="W355" s="14">
        <f t="shared" si="71"/>
        <v>0.34914556239368855</v>
      </c>
      <c r="X355" s="13">
        <f t="shared" si="72"/>
        <v>239894.25585944194</v>
      </c>
      <c r="Y355" s="14">
        <f t="shared" si="73"/>
        <v>0.59929503906294634</v>
      </c>
      <c r="Z355" s="6" t="str">
        <f t="shared" si="74"/>
        <v>Il PAC NON conviene</v>
      </c>
    </row>
    <row r="356" spans="1:26" x14ac:dyDescent="0.25">
      <c r="A356" s="7">
        <v>43677</v>
      </c>
      <c r="B356" s="8">
        <v>7848.7797849999997</v>
      </c>
      <c r="C356" s="11">
        <f t="shared" si="70"/>
        <v>7848.7797849999997</v>
      </c>
      <c r="D356" s="11">
        <f t="shared" si="79"/>
        <v>7691</v>
      </c>
      <c r="E356" s="11">
        <f t="shared" si="79"/>
        <v>7749.4501950000003</v>
      </c>
      <c r="F356" s="11">
        <f t="shared" si="79"/>
        <v>8083.830078</v>
      </c>
      <c r="G356" s="11">
        <f t="shared" si="79"/>
        <v>8403.6796880000002</v>
      </c>
      <c r="H356" s="11">
        <f t="shared" si="79"/>
        <v>8733.0703130000002</v>
      </c>
      <c r="I356" s="11">
        <f t="shared" si="79"/>
        <v>8991.5097659999992</v>
      </c>
      <c r="J356" s="11">
        <f t="shared" si="79"/>
        <v>8461.8300780000009</v>
      </c>
      <c r="K356" s="11">
        <f t="shared" si="79"/>
        <v>7813.5</v>
      </c>
      <c r="L356" s="11">
        <f t="shared" si="79"/>
        <v>9000.5097659999992</v>
      </c>
      <c r="M356" s="11">
        <f t="shared" si="79"/>
        <v>9555.5302730000003</v>
      </c>
      <c r="N356" s="11">
        <f t="shared" si="79"/>
        <v>10156.849609000001</v>
      </c>
      <c r="O356" s="11">
        <f t="shared" si="79"/>
        <v>10905.879883</v>
      </c>
      <c r="P356" s="11">
        <f t="shared" si="79"/>
        <v>12110.700194999999</v>
      </c>
      <c r="Q356" s="11">
        <f t="shared" si="79"/>
        <v>11418.059569999999</v>
      </c>
      <c r="R356" s="11">
        <f t="shared" si="79"/>
        <v>11052.950194999999</v>
      </c>
      <c r="S356" s="11">
        <f t="shared" si="79"/>
        <v>12268.320313</v>
      </c>
      <c r="T356" s="11">
        <f t="shared" si="78"/>
        <v>12888.280273</v>
      </c>
      <c r="U356" s="12" cm="1">
        <f t="array" ref="U356">quota_mese*SUMPRODUCT(1/C356:T356)</f>
        <v>16.05573125730276</v>
      </c>
      <c r="V356" s="13">
        <f t="shared" si="75"/>
        <v>206930.76443208466</v>
      </c>
      <c r="W356" s="14">
        <f t="shared" si="71"/>
        <v>0.37953842954723105</v>
      </c>
      <c r="X356" s="13">
        <f t="shared" si="72"/>
        <v>246311.15841021141</v>
      </c>
      <c r="Y356" s="14">
        <f t="shared" si="73"/>
        <v>0.64207438940140937</v>
      </c>
      <c r="Z356" s="6" t="str">
        <f t="shared" si="74"/>
        <v>Il PAC NON conviene</v>
      </c>
    </row>
    <row r="357" spans="1:26" x14ac:dyDescent="0.25">
      <c r="A357" s="7">
        <v>43708</v>
      </c>
      <c r="B357" s="8">
        <v>7691</v>
      </c>
      <c r="C357" s="11">
        <f t="shared" si="70"/>
        <v>7691</v>
      </c>
      <c r="D357" s="11">
        <f t="shared" si="79"/>
        <v>7749.4501950000003</v>
      </c>
      <c r="E357" s="11">
        <f t="shared" si="79"/>
        <v>8083.830078</v>
      </c>
      <c r="F357" s="11">
        <f t="shared" si="79"/>
        <v>8403.6796880000002</v>
      </c>
      <c r="G357" s="11">
        <f t="shared" si="79"/>
        <v>8733.0703130000002</v>
      </c>
      <c r="H357" s="11">
        <f t="shared" si="79"/>
        <v>8991.5097659999992</v>
      </c>
      <c r="I357" s="11">
        <f t="shared" si="79"/>
        <v>8461.8300780000009</v>
      </c>
      <c r="J357" s="11">
        <f t="shared" si="79"/>
        <v>7813.5</v>
      </c>
      <c r="K357" s="11">
        <f t="shared" si="79"/>
        <v>9000.5097659999992</v>
      </c>
      <c r="L357" s="11">
        <f t="shared" si="79"/>
        <v>9555.5302730000003</v>
      </c>
      <c r="M357" s="11">
        <f t="shared" si="79"/>
        <v>10156.849609000001</v>
      </c>
      <c r="N357" s="11">
        <f t="shared" si="79"/>
        <v>10905.879883</v>
      </c>
      <c r="O357" s="11">
        <f t="shared" si="79"/>
        <v>12110.700194999999</v>
      </c>
      <c r="P357" s="11">
        <f t="shared" si="79"/>
        <v>11418.059569999999</v>
      </c>
      <c r="Q357" s="11">
        <f t="shared" si="79"/>
        <v>11052.950194999999</v>
      </c>
      <c r="R357" s="11">
        <f t="shared" si="79"/>
        <v>12268.320313</v>
      </c>
      <c r="S357" s="11">
        <f t="shared" si="79"/>
        <v>12888.280273</v>
      </c>
      <c r="T357" s="11">
        <f t="shared" si="78"/>
        <v>12925.379883</v>
      </c>
      <c r="U357" s="12" cm="1">
        <f t="array" ref="U357">quota_mese*SUMPRODUCT(1/C357:T357)</f>
        <v>15.638721470508129</v>
      </c>
      <c r="V357" s="13">
        <f t="shared" si="75"/>
        <v>202136.41589074594</v>
      </c>
      <c r="W357" s="14">
        <f t="shared" si="71"/>
        <v>0.34757610593830623</v>
      </c>
      <c r="X357" s="13">
        <f t="shared" si="72"/>
        <v>252087.76263814847</v>
      </c>
      <c r="Y357" s="14">
        <f t="shared" si="73"/>
        <v>0.68058508425432307</v>
      </c>
      <c r="Z357" s="6" t="str">
        <f t="shared" si="74"/>
        <v>Il PAC NON conviene</v>
      </c>
    </row>
    <row r="358" spans="1:26" x14ac:dyDescent="0.25">
      <c r="A358" s="7">
        <v>43738</v>
      </c>
      <c r="B358" s="8">
        <v>7749.4501950000003</v>
      </c>
      <c r="C358" s="11">
        <f t="shared" si="70"/>
        <v>7749.4501950000003</v>
      </c>
      <c r="D358" s="11">
        <f t="shared" si="79"/>
        <v>8083.830078</v>
      </c>
      <c r="E358" s="11">
        <f t="shared" si="79"/>
        <v>8403.6796880000002</v>
      </c>
      <c r="F358" s="11">
        <f t="shared" si="79"/>
        <v>8733.0703130000002</v>
      </c>
      <c r="G358" s="11">
        <f t="shared" si="79"/>
        <v>8991.5097659999992</v>
      </c>
      <c r="H358" s="11">
        <f t="shared" si="79"/>
        <v>8461.8300780000009</v>
      </c>
      <c r="I358" s="11">
        <f t="shared" si="79"/>
        <v>7813.5</v>
      </c>
      <c r="J358" s="11">
        <f t="shared" si="79"/>
        <v>9000.5097659999992</v>
      </c>
      <c r="K358" s="11">
        <f t="shared" si="79"/>
        <v>9555.5302730000003</v>
      </c>
      <c r="L358" s="11">
        <f t="shared" si="79"/>
        <v>10156.849609000001</v>
      </c>
      <c r="M358" s="11">
        <f t="shared" si="79"/>
        <v>10905.879883</v>
      </c>
      <c r="N358" s="11">
        <f t="shared" si="79"/>
        <v>12110.700194999999</v>
      </c>
      <c r="O358" s="11">
        <f t="shared" si="79"/>
        <v>11418.059569999999</v>
      </c>
      <c r="P358" s="11">
        <f t="shared" si="79"/>
        <v>11052.950194999999</v>
      </c>
      <c r="Q358" s="11">
        <f t="shared" si="79"/>
        <v>12268.320313</v>
      </c>
      <c r="R358" s="11">
        <f t="shared" si="79"/>
        <v>12888.280273</v>
      </c>
      <c r="S358" s="11">
        <f t="shared" si="79"/>
        <v>12925.379883</v>
      </c>
      <c r="T358" s="11">
        <f t="shared" si="78"/>
        <v>12909.440430000001</v>
      </c>
      <c r="U358" s="12" cm="1">
        <f t="array" ref="U358">quota_mese*SUMPRODUCT(1/C358:T358)</f>
        <v>15.20072636741434</v>
      </c>
      <c r="V358" s="13">
        <f t="shared" si="75"/>
        <v>196232.87153286571</v>
      </c>
      <c r="W358" s="14">
        <f t="shared" si="71"/>
        <v>0.30821914355243818</v>
      </c>
      <c r="X358" s="13">
        <f t="shared" si="72"/>
        <v>249877.86433538079</v>
      </c>
      <c r="Y358" s="14">
        <f t="shared" si="73"/>
        <v>0.66585242890253848</v>
      </c>
      <c r="Z358" s="6" t="str">
        <f t="shared" si="74"/>
        <v>Il PAC NON conviene</v>
      </c>
    </row>
    <row r="359" spans="1:26" x14ac:dyDescent="0.25">
      <c r="A359" s="7">
        <v>43769</v>
      </c>
      <c r="B359" s="8">
        <v>8083.830078</v>
      </c>
      <c r="C359" s="11">
        <f t="shared" si="70"/>
        <v>8083.830078</v>
      </c>
      <c r="D359" s="11">
        <f t="shared" si="79"/>
        <v>8403.6796880000002</v>
      </c>
      <c r="E359" s="11">
        <f t="shared" si="79"/>
        <v>8733.0703130000002</v>
      </c>
      <c r="F359" s="11">
        <f t="shared" si="79"/>
        <v>8991.5097659999992</v>
      </c>
      <c r="G359" s="11">
        <f t="shared" si="79"/>
        <v>8461.8300780000009</v>
      </c>
      <c r="H359" s="11">
        <f t="shared" si="79"/>
        <v>7813.5</v>
      </c>
      <c r="I359" s="11">
        <f t="shared" si="79"/>
        <v>9000.5097659999992</v>
      </c>
      <c r="J359" s="11">
        <f t="shared" si="79"/>
        <v>9555.5302730000003</v>
      </c>
      <c r="K359" s="11">
        <f t="shared" si="79"/>
        <v>10156.849609000001</v>
      </c>
      <c r="L359" s="11">
        <f t="shared" si="79"/>
        <v>10905.879883</v>
      </c>
      <c r="M359" s="11">
        <f t="shared" si="79"/>
        <v>12110.700194999999</v>
      </c>
      <c r="N359" s="11">
        <f t="shared" si="79"/>
        <v>11418.059569999999</v>
      </c>
      <c r="O359" s="11">
        <f t="shared" si="79"/>
        <v>11052.950194999999</v>
      </c>
      <c r="P359" s="11">
        <f t="shared" si="79"/>
        <v>12268.320313</v>
      </c>
      <c r="Q359" s="11">
        <f t="shared" si="79"/>
        <v>12888.280273</v>
      </c>
      <c r="R359" s="11">
        <f t="shared" si="79"/>
        <v>12925.379883</v>
      </c>
      <c r="S359" s="11">
        <f t="shared" si="79"/>
        <v>12909.440430000001</v>
      </c>
      <c r="T359" s="11">
        <f t="shared" si="78"/>
        <v>13091.440430000001</v>
      </c>
      <c r="U359" s="12" cm="1">
        <f t="array" ref="U359">quota_mese*SUMPRODUCT(1/C359:T359)</f>
        <v>14.761929500051027</v>
      </c>
      <c r="V359" s="13">
        <f t="shared" si="75"/>
        <v>193254.9206817777</v>
      </c>
      <c r="W359" s="14">
        <f t="shared" si="71"/>
        <v>0.28836613787851806</v>
      </c>
      <c r="X359" s="13">
        <f t="shared" si="72"/>
        <v>242919.0180338177</v>
      </c>
      <c r="Y359" s="14">
        <f t="shared" si="73"/>
        <v>0.61946012022545127</v>
      </c>
      <c r="Z359" s="6" t="str">
        <f t="shared" si="74"/>
        <v>Il PAC NON conviene</v>
      </c>
    </row>
    <row r="360" spans="1:26" x14ac:dyDescent="0.25">
      <c r="A360" s="7">
        <v>43799</v>
      </c>
      <c r="B360" s="8">
        <v>8403.6796880000002</v>
      </c>
      <c r="C360" s="11">
        <f t="shared" si="70"/>
        <v>8403.6796880000002</v>
      </c>
      <c r="D360" s="11">
        <f t="shared" si="79"/>
        <v>8733.0703130000002</v>
      </c>
      <c r="E360" s="11">
        <f t="shared" si="79"/>
        <v>8991.5097659999992</v>
      </c>
      <c r="F360" s="11">
        <f t="shared" si="79"/>
        <v>8461.8300780000009</v>
      </c>
      <c r="G360" s="11">
        <f t="shared" si="79"/>
        <v>7813.5</v>
      </c>
      <c r="H360" s="11">
        <f t="shared" si="79"/>
        <v>9000.5097659999992</v>
      </c>
      <c r="I360" s="11">
        <f t="shared" si="79"/>
        <v>9555.5302730000003</v>
      </c>
      <c r="J360" s="11">
        <f t="shared" si="79"/>
        <v>10156.849609000001</v>
      </c>
      <c r="K360" s="11">
        <f t="shared" si="79"/>
        <v>10905.879883</v>
      </c>
      <c r="L360" s="11">
        <f t="shared" si="79"/>
        <v>12110.700194999999</v>
      </c>
      <c r="M360" s="11">
        <f t="shared" si="79"/>
        <v>11418.059569999999</v>
      </c>
      <c r="N360" s="11">
        <f t="shared" si="79"/>
        <v>11052.950194999999</v>
      </c>
      <c r="O360" s="11">
        <f t="shared" si="79"/>
        <v>12268.320313</v>
      </c>
      <c r="P360" s="11">
        <f t="shared" si="79"/>
        <v>12888.280273</v>
      </c>
      <c r="Q360" s="11">
        <f t="shared" si="79"/>
        <v>12925.379883</v>
      </c>
      <c r="R360" s="11">
        <f t="shared" si="79"/>
        <v>12909.440430000001</v>
      </c>
      <c r="S360" s="11">
        <f t="shared" si="79"/>
        <v>13091.440430000001</v>
      </c>
      <c r="T360" s="11">
        <f t="shared" si="78"/>
        <v>13860.759765999999</v>
      </c>
      <c r="U360" s="12" cm="1">
        <f t="array" ref="U360">quota_mese*SUMPRODUCT(1/C360:T360)</f>
        <v>14.332282658861326</v>
      </c>
      <c r="V360" s="13">
        <f t="shared" si="75"/>
        <v>198656.32683288454</v>
      </c>
      <c r="W360" s="14">
        <f t="shared" si="71"/>
        <v>0.32437551221923022</v>
      </c>
      <c r="X360" s="13">
        <f t="shared" si="72"/>
        <v>247405.18940397762</v>
      </c>
      <c r="Y360" s="14">
        <f t="shared" si="73"/>
        <v>0.64936792935985088</v>
      </c>
      <c r="Z360" s="6" t="str">
        <f t="shared" si="74"/>
        <v>Il PAC NON conviene</v>
      </c>
    </row>
    <row r="361" spans="1:26" x14ac:dyDescent="0.25">
      <c r="A361" s="7">
        <v>43830</v>
      </c>
      <c r="B361" s="8">
        <v>8733.0703130000002</v>
      </c>
      <c r="C361" s="11">
        <f t="shared" si="70"/>
        <v>8733.0703130000002</v>
      </c>
      <c r="D361" s="11">
        <f t="shared" si="79"/>
        <v>8991.5097659999992</v>
      </c>
      <c r="E361" s="11">
        <f t="shared" si="79"/>
        <v>8461.8300780000009</v>
      </c>
      <c r="F361" s="11">
        <f t="shared" si="79"/>
        <v>7813.5</v>
      </c>
      <c r="G361" s="11">
        <f t="shared" si="79"/>
        <v>9000.5097659999992</v>
      </c>
      <c r="H361" s="11">
        <f t="shared" si="79"/>
        <v>9555.5302730000003</v>
      </c>
      <c r="I361" s="11">
        <f t="shared" si="79"/>
        <v>10156.849609000001</v>
      </c>
      <c r="J361" s="11">
        <f t="shared" si="79"/>
        <v>10905.879883</v>
      </c>
      <c r="K361" s="11">
        <f t="shared" si="79"/>
        <v>12110.700194999999</v>
      </c>
      <c r="L361" s="11">
        <f t="shared" si="79"/>
        <v>11418.059569999999</v>
      </c>
      <c r="M361" s="11">
        <f t="shared" si="79"/>
        <v>11052.950194999999</v>
      </c>
      <c r="N361" s="11">
        <f t="shared" si="79"/>
        <v>12268.320313</v>
      </c>
      <c r="O361" s="11">
        <f t="shared" si="79"/>
        <v>12888.280273</v>
      </c>
      <c r="P361" s="11">
        <f t="shared" si="79"/>
        <v>12925.379883</v>
      </c>
      <c r="Q361" s="11">
        <f t="shared" si="79"/>
        <v>12909.440430000001</v>
      </c>
      <c r="R361" s="11">
        <f t="shared" si="79"/>
        <v>13091.440430000001</v>
      </c>
      <c r="S361" s="11">
        <f t="shared" si="79"/>
        <v>13860.759765999999</v>
      </c>
      <c r="T361" s="11">
        <f t="shared" si="78"/>
        <v>13686.509765999999</v>
      </c>
      <c r="U361" s="12" cm="1">
        <f t="array" ref="U361">quota_mese*SUMPRODUCT(1/C361:T361)</f>
        <v>13.949525613415556</v>
      </c>
      <c r="V361" s="13">
        <f t="shared" si="75"/>
        <v>190920.31853907913</v>
      </c>
      <c r="W361" s="14">
        <f t="shared" si="71"/>
        <v>0.27280212359386091</v>
      </c>
      <c r="X361" s="13">
        <f t="shared" si="72"/>
        <v>235080.72090567625</v>
      </c>
      <c r="Y361" s="14">
        <f t="shared" si="73"/>
        <v>0.56720480603784162</v>
      </c>
      <c r="Z361" s="6" t="str">
        <f t="shared" si="74"/>
        <v>Il PAC NON conviene</v>
      </c>
    </row>
    <row r="362" spans="1:26" x14ac:dyDescent="0.25">
      <c r="A362" s="7">
        <v>43861</v>
      </c>
      <c r="B362" s="8">
        <v>8991.5097659999992</v>
      </c>
      <c r="C362" s="11">
        <f t="shared" si="70"/>
        <v>8991.5097659999992</v>
      </c>
      <c r="D362" s="11">
        <f t="shared" si="79"/>
        <v>8461.8300780000009</v>
      </c>
      <c r="E362" s="11">
        <f t="shared" si="79"/>
        <v>7813.5</v>
      </c>
      <c r="F362" s="11">
        <f t="shared" si="79"/>
        <v>9000.5097659999992</v>
      </c>
      <c r="G362" s="11">
        <f t="shared" si="79"/>
        <v>9555.5302730000003</v>
      </c>
      <c r="H362" s="11">
        <f t="shared" si="79"/>
        <v>10156.849609000001</v>
      </c>
      <c r="I362" s="11">
        <f t="shared" si="79"/>
        <v>10905.879883</v>
      </c>
      <c r="J362" s="11">
        <f t="shared" si="79"/>
        <v>12110.700194999999</v>
      </c>
      <c r="K362" s="11">
        <f t="shared" si="79"/>
        <v>11418.059569999999</v>
      </c>
      <c r="L362" s="11">
        <f t="shared" si="79"/>
        <v>11052.950194999999</v>
      </c>
      <c r="M362" s="11">
        <f t="shared" si="79"/>
        <v>12268.320313</v>
      </c>
      <c r="N362" s="11">
        <f t="shared" si="79"/>
        <v>12888.280273</v>
      </c>
      <c r="O362" s="11">
        <f t="shared" si="79"/>
        <v>12925.379883</v>
      </c>
      <c r="P362" s="11">
        <f t="shared" si="79"/>
        <v>12909.440430000001</v>
      </c>
      <c r="Q362" s="11">
        <f t="shared" si="79"/>
        <v>13091.440430000001</v>
      </c>
      <c r="R362" s="11">
        <f t="shared" si="79"/>
        <v>13860.759765999999</v>
      </c>
      <c r="S362" s="11">
        <f t="shared" si="79"/>
        <v>13686.509765999999</v>
      </c>
      <c r="T362" s="11">
        <f t="shared" si="78"/>
        <v>14554.799805000001</v>
      </c>
      <c r="U362" s="12" cm="1">
        <f t="array" ref="U362">quota_mese*SUMPRODUCT(1/C362:T362)</f>
        <v>13.567847213563297</v>
      </c>
      <c r="V362" s="13">
        <f t="shared" si="75"/>
        <v>197477.29997824089</v>
      </c>
      <c r="W362" s="14">
        <f t="shared" si="71"/>
        <v>0.31651533318827263</v>
      </c>
      <c r="X362" s="13">
        <f t="shared" si="72"/>
        <v>242809.05293630529</v>
      </c>
      <c r="Y362" s="14">
        <f t="shared" si="73"/>
        <v>0.61872701957536869</v>
      </c>
      <c r="Z362" s="6" t="str">
        <f t="shared" si="74"/>
        <v>Il PAC NON conviene</v>
      </c>
    </row>
    <row r="363" spans="1:26" x14ac:dyDescent="0.25">
      <c r="A363" s="7">
        <v>43890</v>
      </c>
      <c r="B363" s="8">
        <v>8461.8300780000009</v>
      </c>
      <c r="C363" s="11">
        <f t="shared" si="70"/>
        <v>8461.8300780000009</v>
      </c>
      <c r="D363" s="11">
        <f t="shared" si="79"/>
        <v>7813.5</v>
      </c>
      <c r="E363" s="11">
        <f t="shared" si="79"/>
        <v>9000.5097659999992</v>
      </c>
      <c r="F363" s="11">
        <f t="shared" si="79"/>
        <v>9555.5302730000003</v>
      </c>
      <c r="G363" s="11">
        <f t="shared" si="79"/>
        <v>10156.849609000001</v>
      </c>
      <c r="H363" s="11">
        <f t="shared" si="79"/>
        <v>10905.879883</v>
      </c>
      <c r="I363" s="11">
        <f t="shared" si="79"/>
        <v>12110.700194999999</v>
      </c>
      <c r="J363" s="11">
        <f t="shared" si="79"/>
        <v>11418.059569999999</v>
      </c>
      <c r="K363" s="11">
        <f t="shared" si="79"/>
        <v>11052.950194999999</v>
      </c>
      <c r="L363" s="11">
        <f t="shared" si="79"/>
        <v>12268.320313</v>
      </c>
      <c r="M363" s="11">
        <f t="shared" si="79"/>
        <v>12888.280273</v>
      </c>
      <c r="N363" s="11">
        <f t="shared" si="79"/>
        <v>12925.379883</v>
      </c>
      <c r="O363" s="11">
        <f t="shared" si="79"/>
        <v>12909.440430000001</v>
      </c>
      <c r="P363" s="11">
        <f t="shared" si="79"/>
        <v>13091.440430000001</v>
      </c>
      <c r="Q363" s="11">
        <f t="shared" si="79"/>
        <v>13860.759765999999</v>
      </c>
      <c r="R363" s="11">
        <f t="shared" si="79"/>
        <v>13686.509765999999</v>
      </c>
      <c r="S363" s="11">
        <f t="shared" si="79"/>
        <v>14554.799805000001</v>
      </c>
      <c r="T363" s="11">
        <f t="shared" si="78"/>
        <v>14959.900390999999</v>
      </c>
      <c r="U363" s="12" cm="1">
        <f t="array" ref="U363">quota_mese*SUMPRODUCT(1/C363:T363)</f>
        <v>13.198091689208002</v>
      </c>
      <c r="V363" s="13">
        <f t="shared" si="75"/>
        <v>197442.13702183665</v>
      </c>
      <c r="W363" s="14">
        <f t="shared" si="71"/>
        <v>0.31628091347891107</v>
      </c>
      <c r="X363" s="13">
        <f t="shared" si="72"/>
        <v>265189.09478980908</v>
      </c>
      <c r="Y363" s="14">
        <f t="shared" si="73"/>
        <v>0.7679272985987271</v>
      </c>
      <c r="Z363" s="6" t="str">
        <f t="shared" si="74"/>
        <v>Il PAC NON conviene</v>
      </c>
    </row>
    <row r="364" spans="1:26" x14ac:dyDescent="0.25">
      <c r="A364" s="7">
        <v>43921</v>
      </c>
      <c r="B364" s="8">
        <v>7813.5</v>
      </c>
      <c r="C364" s="11">
        <f t="shared" si="70"/>
        <v>7813.5</v>
      </c>
      <c r="D364" s="11">
        <f t="shared" si="79"/>
        <v>9000.5097659999992</v>
      </c>
      <c r="E364" s="11">
        <f t="shared" si="79"/>
        <v>9555.5302730000003</v>
      </c>
      <c r="F364" s="11">
        <f t="shared" si="79"/>
        <v>10156.849609000001</v>
      </c>
      <c r="G364" s="11">
        <f t="shared" si="79"/>
        <v>10905.879883</v>
      </c>
      <c r="H364" s="11">
        <f t="shared" si="79"/>
        <v>12110.700194999999</v>
      </c>
      <c r="I364" s="11">
        <f t="shared" si="79"/>
        <v>11418.059569999999</v>
      </c>
      <c r="J364" s="11">
        <f t="shared" si="79"/>
        <v>11052.950194999999</v>
      </c>
      <c r="K364" s="11">
        <f t="shared" si="79"/>
        <v>12268.320313</v>
      </c>
      <c r="L364" s="11">
        <f t="shared" si="79"/>
        <v>12888.280273</v>
      </c>
      <c r="M364" s="11">
        <f t="shared" si="79"/>
        <v>12925.379883</v>
      </c>
      <c r="N364" s="11">
        <f t="shared" si="79"/>
        <v>12909.440430000001</v>
      </c>
      <c r="O364" s="11">
        <f t="shared" si="79"/>
        <v>13091.440430000001</v>
      </c>
      <c r="P364" s="11">
        <f t="shared" si="79"/>
        <v>13860.759765999999</v>
      </c>
      <c r="Q364" s="11">
        <f t="shared" si="79"/>
        <v>13686.509765999999</v>
      </c>
      <c r="R364" s="11">
        <f t="shared" si="79"/>
        <v>14554.799805000001</v>
      </c>
      <c r="S364" s="11">
        <f t="shared" si="79"/>
        <v>14959.900390999999</v>
      </c>
      <c r="T364" s="11">
        <f t="shared" si="78"/>
        <v>15582.509765999999</v>
      </c>
      <c r="U364" s="12" cm="1">
        <f t="array" ref="U364">quota_mese*SUMPRODUCT(1/C364:T364)</f>
        <v>12.748064766183671</v>
      </c>
      <c r="V364" s="13">
        <f t="shared" si="75"/>
        <v>198646.84371665755</v>
      </c>
      <c r="W364" s="14">
        <f t="shared" si="71"/>
        <v>0.32431229144438367</v>
      </c>
      <c r="X364" s="13">
        <f t="shared" si="72"/>
        <v>299145.89683240541</v>
      </c>
      <c r="Y364" s="14">
        <f t="shared" si="73"/>
        <v>0.99430597888270267</v>
      </c>
      <c r="Z364" s="6" t="str">
        <f t="shared" si="74"/>
        <v>Il PAC NON conviene</v>
      </c>
    </row>
    <row r="365" spans="1:26" x14ac:dyDescent="0.25">
      <c r="A365" s="7">
        <v>43951</v>
      </c>
      <c r="B365" s="8">
        <v>9000.5097659999992</v>
      </c>
      <c r="C365" s="11">
        <f t="shared" si="70"/>
        <v>9000.5097659999992</v>
      </c>
      <c r="D365" s="11">
        <f t="shared" si="79"/>
        <v>9555.5302730000003</v>
      </c>
      <c r="E365" s="11">
        <f t="shared" si="79"/>
        <v>10156.849609000001</v>
      </c>
      <c r="F365" s="11">
        <f t="shared" si="79"/>
        <v>10905.879883</v>
      </c>
      <c r="G365" s="11">
        <f t="shared" si="79"/>
        <v>12110.700194999999</v>
      </c>
      <c r="H365" s="11">
        <f t="shared" si="79"/>
        <v>11418.059569999999</v>
      </c>
      <c r="I365" s="11">
        <f t="shared" si="79"/>
        <v>11052.950194999999</v>
      </c>
      <c r="J365" s="11">
        <f t="shared" si="79"/>
        <v>12268.320313</v>
      </c>
      <c r="K365" s="11">
        <f t="shared" si="79"/>
        <v>12888.280273</v>
      </c>
      <c r="L365" s="11">
        <f t="shared" si="79"/>
        <v>12925.379883</v>
      </c>
      <c r="M365" s="11">
        <f t="shared" si="79"/>
        <v>12909.440430000001</v>
      </c>
      <c r="N365" s="11">
        <f t="shared" si="79"/>
        <v>13091.440430000001</v>
      </c>
      <c r="O365" s="11">
        <f t="shared" si="79"/>
        <v>13860.759765999999</v>
      </c>
      <c r="P365" s="11">
        <f t="shared" si="79"/>
        <v>13686.509765999999</v>
      </c>
      <c r="Q365" s="11">
        <f t="shared" si="79"/>
        <v>14554.799805000001</v>
      </c>
      <c r="R365" s="11">
        <f t="shared" si="79"/>
        <v>14959.900390999999</v>
      </c>
      <c r="S365" s="11">
        <f t="shared" si="79"/>
        <v>15582.509765999999</v>
      </c>
      <c r="T365" s="11">
        <f t="shared" si="78"/>
        <v>14689.620117</v>
      </c>
      <c r="U365" s="12" cm="1">
        <f t="array" ref="U365">quota_mese*SUMPRODUCT(1/C365:T365)</f>
        <v>12.248828613924937</v>
      </c>
      <c r="V365" s="13">
        <f t="shared" si="75"/>
        <v>179930.63921679699</v>
      </c>
      <c r="W365" s="14">
        <f t="shared" si="71"/>
        <v>0.19953759477864663</v>
      </c>
      <c r="X365" s="13">
        <f t="shared" si="72"/>
        <v>244813.13557079251</v>
      </c>
      <c r="Y365" s="14">
        <f t="shared" si="73"/>
        <v>0.63208757047194997</v>
      </c>
      <c r="Z365" s="6" t="str">
        <f t="shared" si="74"/>
        <v>Il PAC NON conviene</v>
      </c>
    </row>
    <row r="366" spans="1:26" x14ac:dyDescent="0.25">
      <c r="A366" s="7">
        <v>43982</v>
      </c>
      <c r="B366" s="8">
        <v>9555.5302730000003</v>
      </c>
      <c r="C366" s="11">
        <f t="shared" si="70"/>
        <v>9555.5302730000003</v>
      </c>
      <c r="D366" s="11">
        <f t="shared" si="79"/>
        <v>10156.849609000001</v>
      </c>
      <c r="E366" s="11">
        <f t="shared" si="79"/>
        <v>10905.879883</v>
      </c>
      <c r="F366" s="11">
        <f t="shared" si="79"/>
        <v>12110.700194999999</v>
      </c>
      <c r="G366" s="11">
        <f t="shared" si="79"/>
        <v>11418.059569999999</v>
      </c>
      <c r="H366" s="11">
        <f t="shared" si="79"/>
        <v>11052.950194999999</v>
      </c>
      <c r="I366" s="11">
        <f t="shared" si="79"/>
        <v>12268.320313</v>
      </c>
      <c r="J366" s="11">
        <f t="shared" si="79"/>
        <v>12888.280273</v>
      </c>
      <c r="K366" s="11">
        <f t="shared" si="79"/>
        <v>12925.379883</v>
      </c>
      <c r="L366" s="11">
        <f t="shared" si="79"/>
        <v>12909.440430000001</v>
      </c>
      <c r="M366" s="11">
        <f t="shared" si="79"/>
        <v>13091.440430000001</v>
      </c>
      <c r="N366" s="11">
        <f t="shared" si="79"/>
        <v>13860.759765999999</v>
      </c>
      <c r="O366" s="11">
        <f t="shared" si="79"/>
        <v>13686.509765999999</v>
      </c>
      <c r="P366" s="11">
        <f t="shared" si="79"/>
        <v>14554.799805000001</v>
      </c>
      <c r="Q366" s="11">
        <f t="shared" si="79"/>
        <v>14959.900390999999</v>
      </c>
      <c r="R366" s="11">
        <f t="shared" si="79"/>
        <v>15582.509765999999</v>
      </c>
      <c r="S366" s="11">
        <f t="shared" si="79"/>
        <v>14689.620117</v>
      </c>
      <c r="T366" s="11">
        <f t="shared" si="78"/>
        <v>15850.469727</v>
      </c>
      <c r="U366" s="12" cm="1">
        <f t="array" ref="U366">quota_mese*SUMPRODUCT(1/C366:T366)</f>
        <v>11.848701904593741</v>
      </c>
      <c r="V366" s="13">
        <f t="shared" si="75"/>
        <v>187807.49084301031</v>
      </c>
      <c r="W366" s="14">
        <f t="shared" si="71"/>
        <v>0.25204993895340211</v>
      </c>
      <c r="X366" s="13">
        <f t="shared" si="72"/>
        <v>248816.17148637332</v>
      </c>
      <c r="Y366" s="14">
        <f t="shared" si="73"/>
        <v>0.65877447657582211</v>
      </c>
      <c r="Z366" s="6" t="str">
        <f t="shared" si="74"/>
        <v>Il PAC NON conviene</v>
      </c>
    </row>
    <row r="367" spans="1:26" x14ac:dyDescent="0.25">
      <c r="A367" s="7">
        <v>44012</v>
      </c>
      <c r="B367" s="8">
        <v>10156.849609000001</v>
      </c>
      <c r="C367" s="11">
        <f t="shared" si="70"/>
        <v>10156.849609000001</v>
      </c>
      <c r="D367" s="11">
        <f t="shared" si="79"/>
        <v>10905.879883</v>
      </c>
      <c r="E367" s="11">
        <f t="shared" si="79"/>
        <v>12110.700194999999</v>
      </c>
      <c r="F367" s="11">
        <f t="shared" si="79"/>
        <v>11418.059569999999</v>
      </c>
      <c r="G367" s="11">
        <f t="shared" si="79"/>
        <v>11052.950194999999</v>
      </c>
      <c r="H367" s="11">
        <f t="shared" si="79"/>
        <v>12268.320313</v>
      </c>
      <c r="I367" s="11">
        <f t="shared" si="79"/>
        <v>12888.280273</v>
      </c>
      <c r="J367" s="11">
        <f t="shared" si="79"/>
        <v>12925.379883</v>
      </c>
      <c r="K367" s="11">
        <f t="shared" si="79"/>
        <v>12909.440430000001</v>
      </c>
      <c r="L367" s="11">
        <f t="shared" si="79"/>
        <v>13091.440430000001</v>
      </c>
      <c r="M367" s="11">
        <f t="shared" si="79"/>
        <v>13860.759765999999</v>
      </c>
      <c r="N367" s="11">
        <f t="shared" si="79"/>
        <v>13686.509765999999</v>
      </c>
      <c r="O367" s="11">
        <f t="shared" si="79"/>
        <v>14554.799805000001</v>
      </c>
      <c r="P367" s="11">
        <f t="shared" si="79"/>
        <v>14959.900390999999</v>
      </c>
      <c r="Q367" s="11">
        <f t="shared" si="79"/>
        <v>15582.509765999999</v>
      </c>
      <c r="R367" s="11">
        <f t="shared" si="79"/>
        <v>14689.620117</v>
      </c>
      <c r="S367" s="11">
        <f t="shared" si="79"/>
        <v>15850.469727</v>
      </c>
      <c r="T367" s="11">
        <f t="shared" si="78"/>
        <v>16135.919921999999</v>
      </c>
      <c r="U367" s="12" cm="1">
        <f t="array" ref="U367">quota_mese*SUMPRODUCT(1/C367:T367)</f>
        <v>11.493052699916058</v>
      </c>
      <c r="V367" s="13">
        <f t="shared" si="75"/>
        <v>185450.97802517141</v>
      </c>
      <c r="W367" s="14">
        <f t="shared" si="71"/>
        <v>0.23633985350114273</v>
      </c>
      <c r="X367" s="13">
        <f t="shared" si="72"/>
        <v>238301.0560829108</v>
      </c>
      <c r="Y367" s="14">
        <f t="shared" si="73"/>
        <v>0.58867370721940526</v>
      </c>
      <c r="Z367" s="6" t="str">
        <f t="shared" si="74"/>
        <v>Il PAC NON conviene</v>
      </c>
    </row>
    <row r="368" spans="1:26" x14ac:dyDescent="0.25">
      <c r="A368" s="7">
        <v>44043</v>
      </c>
      <c r="B368" s="8">
        <v>10905.879883</v>
      </c>
      <c r="C368" s="11">
        <f t="shared" si="70"/>
        <v>10905.879883</v>
      </c>
      <c r="D368" s="11">
        <f t="shared" si="79"/>
        <v>12110.700194999999</v>
      </c>
      <c r="E368" s="11">
        <f t="shared" si="79"/>
        <v>11418.059569999999</v>
      </c>
      <c r="F368" s="11">
        <f t="shared" si="79"/>
        <v>11052.950194999999</v>
      </c>
      <c r="G368" s="11">
        <f t="shared" si="79"/>
        <v>12268.320313</v>
      </c>
      <c r="H368" s="11">
        <f t="shared" si="79"/>
        <v>12888.280273</v>
      </c>
      <c r="I368" s="11">
        <f t="shared" si="79"/>
        <v>12925.379883</v>
      </c>
      <c r="J368" s="11">
        <f t="shared" si="79"/>
        <v>12909.440430000001</v>
      </c>
      <c r="K368" s="11">
        <f t="shared" si="79"/>
        <v>13091.440430000001</v>
      </c>
      <c r="L368" s="11">
        <f t="shared" si="79"/>
        <v>13860.759765999999</v>
      </c>
      <c r="M368" s="11">
        <f t="shared" si="79"/>
        <v>13686.509765999999</v>
      </c>
      <c r="N368" s="11">
        <f t="shared" si="79"/>
        <v>14554.799805000001</v>
      </c>
      <c r="O368" s="11">
        <f t="shared" si="79"/>
        <v>14959.900390999999</v>
      </c>
      <c r="P368" s="11">
        <f t="shared" si="79"/>
        <v>15582.509765999999</v>
      </c>
      <c r="Q368" s="11">
        <f t="shared" si="79"/>
        <v>14689.620117</v>
      </c>
      <c r="R368" s="11">
        <f t="shared" si="79"/>
        <v>15850.469727</v>
      </c>
      <c r="S368" s="11">
        <f t="shared" ref="S368:T383" si="80">R369</f>
        <v>16135.919921999999</v>
      </c>
      <c r="T368" s="11">
        <f t="shared" si="80"/>
        <v>16320.080078000001</v>
      </c>
      <c r="U368" s="12" cm="1">
        <f t="array" ref="U368">quota_mese*SUMPRODUCT(1/C368:T368)</f>
        <v>11.183206727888582</v>
      </c>
      <c r="V368" s="13">
        <f t="shared" si="75"/>
        <v>182510.82932797002</v>
      </c>
      <c r="W368" s="14">
        <f t="shared" si="71"/>
        <v>0.21673886218646676</v>
      </c>
      <c r="X368" s="13">
        <f t="shared" si="72"/>
        <v>224467.17165076631</v>
      </c>
      <c r="Y368" s="14">
        <f t="shared" si="73"/>
        <v>0.49644781100510871</v>
      </c>
      <c r="Z368" s="6" t="str">
        <f t="shared" si="74"/>
        <v>Il PAC NON conviene</v>
      </c>
    </row>
    <row r="369" spans="1:26" x14ac:dyDescent="0.25">
      <c r="A369" s="7">
        <v>44074</v>
      </c>
      <c r="B369" s="8">
        <v>12110.700194999999</v>
      </c>
      <c r="C369" s="11">
        <f t="shared" si="70"/>
        <v>12110.700194999999</v>
      </c>
      <c r="D369" s="11">
        <f t="shared" ref="D369:S384" si="81">C370</f>
        <v>11418.059569999999</v>
      </c>
      <c r="E369" s="11">
        <f t="shared" si="81"/>
        <v>11052.950194999999</v>
      </c>
      <c r="F369" s="11">
        <f t="shared" si="81"/>
        <v>12268.320313</v>
      </c>
      <c r="G369" s="11">
        <f t="shared" si="81"/>
        <v>12888.280273</v>
      </c>
      <c r="H369" s="11">
        <f t="shared" si="81"/>
        <v>12925.379883</v>
      </c>
      <c r="I369" s="11">
        <f t="shared" si="81"/>
        <v>12909.440430000001</v>
      </c>
      <c r="J369" s="11">
        <f t="shared" si="81"/>
        <v>13091.440430000001</v>
      </c>
      <c r="K369" s="11">
        <f t="shared" si="81"/>
        <v>13860.759765999999</v>
      </c>
      <c r="L369" s="11">
        <f t="shared" si="81"/>
        <v>13686.509765999999</v>
      </c>
      <c r="M369" s="11">
        <f t="shared" si="81"/>
        <v>14554.799805000001</v>
      </c>
      <c r="N369" s="11">
        <f t="shared" si="81"/>
        <v>14959.900390999999</v>
      </c>
      <c r="O369" s="11">
        <f t="shared" si="81"/>
        <v>15582.509765999999</v>
      </c>
      <c r="P369" s="11">
        <f t="shared" si="81"/>
        <v>14689.620117</v>
      </c>
      <c r="Q369" s="11">
        <f t="shared" si="81"/>
        <v>15850.469727</v>
      </c>
      <c r="R369" s="11">
        <f t="shared" si="81"/>
        <v>16135.919921999999</v>
      </c>
      <c r="S369" s="11">
        <f t="shared" si="81"/>
        <v>16320.080078000001</v>
      </c>
      <c r="T369" s="11">
        <f t="shared" si="80"/>
        <v>14930.049805000001</v>
      </c>
      <c r="U369" s="12" cm="1">
        <f t="array" ref="U369">quota_mese*SUMPRODUCT(1/C369:T369)</f>
        <v>10.977251368320379</v>
      </c>
      <c r="V369" s="13">
        <f t="shared" si="75"/>
        <v>163890.90965102767</v>
      </c>
      <c r="W369" s="14">
        <f t="shared" si="71"/>
        <v>9.260606434018448E-2</v>
      </c>
      <c r="X369" s="13">
        <f t="shared" si="72"/>
        <v>184919.7350021594</v>
      </c>
      <c r="Y369" s="14">
        <f t="shared" si="73"/>
        <v>0.23279823334772942</v>
      </c>
      <c r="Z369" s="6" t="str">
        <f t="shared" si="74"/>
        <v>Il PAC NON conviene</v>
      </c>
    </row>
    <row r="370" spans="1:26" x14ac:dyDescent="0.25">
      <c r="A370" s="7">
        <v>44104</v>
      </c>
      <c r="B370" s="8">
        <v>11418.059569999999</v>
      </c>
      <c r="C370" s="11">
        <f t="shared" si="70"/>
        <v>11418.059569999999</v>
      </c>
      <c r="D370" s="11">
        <f t="shared" si="81"/>
        <v>11052.950194999999</v>
      </c>
      <c r="E370" s="11">
        <f t="shared" si="81"/>
        <v>12268.320313</v>
      </c>
      <c r="F370" s="11">
        <f t="shared" si="81"/>
        <v>12888.280273</v>
      </c>
      <c r="G370" s="11">
        <f t="shared" si="81"/>
        <v>12925.379883</v>
      </c>
      <c r="H370" s="11">
        <f t="shared" si="81"/>
        <v>12909.440430000001</v>
      </c>
      <c r="I370" s="11">
        <f t="shared" si="81"/>
        <v>13091.440430000001</v>
      </c>
      <c r="J370" s="11">
        <f t="shared" si="81"/>
        <v>13860.759765999999</v>
      </c>
      <c r="K370" s="11">
        <f t="shared" si="81"/>
        <v>13686.509765999999</v>
      </c>
      <c r="L370" s="11">
        <f t="shared" si="81"/>
        <v>14554.799805000001</v>
      </c>
      <c r="M370" s="11">
        <f t="shared" si="81"/>
        <v>14959.900390999999</v>
      </c>
      <c r="N370" s="11">
        <f t="shared" si="81"/>
        <v>15582.509765999999</v>
      </c>
      <c r="O370" s="11">
        <f t="shared" si="81"/>
        <v>14689.620117</v>
      </c>
      <c r="P370" s="11">
        <f t="shared" si="81"/>
        <v>15850.469727</v>
      </c>
      <c r="Q370" s="11">
        <f t="shared" si="81"/>
        <v>16135.919921999999</v>
      </c>
      <c r="R370" s="11">
        <f t="shared" si="81"/>
        <v>16320.080078000001</v>
      </c>
      <c r="S370" s="11">
        <f t="shared" si="81"/>
        <v>14930.049805000001</v>
      </c>
      <c r="T370" s="11">
        <f t="shared" si="80"/>
        <v>14237.809569999999</v>
      </c>
      <c r="U370" s="12" cm="1">
        <f t="array" ref="U370">quota_mese*SUMPRODUCT(1/C370:T370)</f>
        <v>10.874450651600041</v>
      </c>
      <c r="V370" s="13">
        <f t="shared" si="75"/>
        <v>154828.3575558438</v>
      </c>
      <c r="W370" s="14">
        <f t="shared" si="71"/>
        <v>3.2189050372291916E-2</v>
      </c>
      <c r="X370" s="13">
        <f t="shared" si="72"/>
        <v>187043.2907103847</v>
      </c>
      <c r="Y370" s="14">
        <f t="shared" si="73"/>
        <v>0.24695527140256468</v>
      </c>
      <c r="Z370" s="6" t="str">
        <f t="shared" si="74"/>
        <v>Il PAC NON conviene</v>
      </c>
    </row>
    <row r="371" spans="1:26" x14ac:dyDescent="0.25">
      <c r="A371" s="7">
        <v>44135</v>
      </c>
      <c r="B371" s="8">
        <v>11052.950194999999</v>
      </c>
      <c r="C371" s="11">
        <f t="shared" si="70"/>
        <v>11052.950194999999</v>
      </c>
      <c r="D371" s="11">
        <f t="shared" si="81"/>
        <v>12268.320313</v>
      </c>
      <c r="E371" s="11">
        <f t="shared" si="81"/>
        <v>12888.280273</v>
      </c>
      <c r="F371" s="11">
        <f t="shared" si="81"/>
        <v>12925.379883</v>
      </c>
      <c r="G371" s="11">
        <f t="shared" si="81"/>
        <v>12909.440430000001</v>
      </c>
      <c r="H371" s="11">
        <f t="shared" si="81"/>
        <v>13091.440430000001</v>
      </c>
      <c r="I371" s="11">
        <f t="shared" si="81"/>
        <v>13860.759765999999</v>
      </c>
      <c r="J371" s="11">
        <f t="shared" si="81"/>
        <v>13686.509765999999</v>
      </c>
      <c r="K371" s="11">
        <f t="shared" si="81"/>
        <v>14554.799805000001</v>
      </c>
      <c r="L371" s="11">
        <f t="shared" si="81"/>
        <v>14959.900390999999</v>
      </c>
      <c r="M371" s="11">
        <f t="shared" si="81"/>
        <v>15582.509765999999</v>
      </c>
      <c r="N371" s="11">
        <f t="shared" si="81"/>
        <v>14689.620117</v>
      </c>
      <c r="O371" s="11">
        <f t="shared" si="81"/>
        <v>15850.469727</v>
      </c>
      <c r="P371" s="11">
        <f t="shared" si="81"/>
        <v>16135.919921999999</v>
      </c>
      <c r="Q371" s="11">
        <f t="shared" si="81"/>
        <v>16320.080078000001</v>
      </c>
      <c r="R371" s="11">
        <f t="shared" si="81"/>
        <v>14930.049805000001</v>
      </c>
      <c r="S371" s="11">
        <f t="shared" si="81"/>
        <v>14237.809569999999</v>
      </c>
      <c r="T371" s="11">
        <f t="shared" si="80"/>
        <v>14838.490234000001</v>
      </c>
      <c r="U371" s="12" cm="1">
        <f t="array" ref="U371">quota_mese*SUMPRODUCT(1/C371:T371)</f>
        <v>10.706215197208317</v>
      </c>
      <c r="V371" s="13">
        <f t="shared" si="75"/>
        <v>158864.06964687802</v>
      </c>
      <c r="W371" s="14">
        <f t="shared" si="71"/>
        <v>5.909379764585343E-2</v>
      </c>
      <c r="X371" s="13">
        <f t="shared" si="72"/>
        <v>201373.7052852069</v>
      </c>
      <c r="Y371" s="14">
        <f t="shared" si="73"/>
        <v>0.34249136856804596</v>
      </c>
      <c r="Z371" s="6" t="str">
        <f t="shared" si="74"/>
        <v>Il PAC NON conviene</v>
      </c>
    </row>
    <row r="372" spans="1:26" x14ac:dyDescent="0.25">
      <c r="A372" s="7">
        <v>44165</v>
      </c>
      <c r="B372" s="8">
        <v>12268.320313</v>
      </c>
      <c r="C372" s="11">
        <f t="shared" si="70"/>
        <v>12268.320313</v>
      </c>
      <c r="D372" s="11">
        <f t="shared" si="81"/>
        <v>12888.280273</v>
      </c>
      <c r="E372" s="11">
        <f t="shared" si="81"/>
        <v>12925.379883</v>
      </c>
      <c r="F372" s="11">
        <f t="shared" si="81"/>
        <v>12909.440430000001</v>
      </c>
      <c r="G372" s="11">
        <f t="shared" si="81"/>
        <v>13091.440430000001</v>
      </c>
      <c r="H372" s="11">
        <f t="shared" si="81"/>
        <v>13860.759765999999</v>
      </c>
      <c r="I372" s="11">
        <f t="shared" si="81"/>
        <v>13686.509765999999</v>
      </c>
      <c r="J372" s="11">
        <f t="shared" si="81"/>
        <v>14554.799805000001</v>
      </c>
      <c r="K372" s="11">
        <f t="shared" si="81"/>
        <v>14959.900390999999</v>
      </c>
      <c r="L372" s="11">
        <f t="shared" si="81"/>
        <v>15582.509765999999</v>
      </c>
      <c r="M372" s="11">
        <f t="shared" si="81"/>
        <v>14689.620117</v>
      </c>
      <c r="N372" s="11">
        <f t="shared" si="81"/>
        <v>15850.469727</v>
      </c>
      <c r="O372" s="11">
        <f t="shared" si="81"/>
        <v>16135.919921999999</v>
      </c>
      <c r="P372" s="11">
        <f t="shared" si="81"/>
        <v>16320.080078000001</v>
      </c>
      <c r="Q372" s="11">
        <f t="shared" si="81"/>
        <v>14930.049805000001</v>
      </c>
      <c r="R372" s="11">
        <f t="shared" si="81"/>
        <v>14237.809569999999</v>
      </c>
      <c r="S372" s="11">
        <f t="shared" si="81"/>
        <v>14838.490234000001</v>
      </c>
      <c r="T372" s="11">
        <f t="shared" si="80"/>
        <v>12854.799805000001</v>
      </c>
      <c r="U372" s="12" cm="1">
        <f t="array" ref="U372">quota_mese*SUMPRODUCT(1/C372:T372)</f>
        <v>10.600534963885552</v>
      </c>
      <c r="V372" s="13">
        <f t="shared" si="75"/>
        <v>136267.7547866517</v>
      </c>
      <c r="W372" s="14">
        <f t="shared" si="71"/>
        <v>-9.1548301422322065E-2</v>
      </c>
      <c r="X372" s="13">
        <f t="shared" si="72"/>
        <v>157170.65755992543</v>
      </c>
      <c r="Y372" s="14">
        <f t="shared" si="73"/>
        <v>4.7804383732836131E-2</v>
      </c>
      <c r="Z372" s="6" t="str">
        <f t="shared" si="74"/>
        <v>Il PAC NON conviene</v>
      </c>
    </row>
    <row r="373" spans="1:26" x14ac:dyDescent="0.25">
      <c r="A373" s="7">
        <v>44196</v>
      </c>
      <c r="B373" s="8">
        <v>12888.280273</v>
      </c>
      <c r="C373" s="11">
        <f t="shared" si="70"/>
        <v>12888.280273</v>
      </c>
      <c r="D373" s="11">
        <f t="shared" si="81"/>
        <v>12925.379883</v>
      </c>
      <c r="E373" s="11">
        <f t="shared" si="81"/>
        <v>12909.440430000001</v>
      </c>
      <c r="F373" s="11">
        <f t="shared" si="81"/>
        <v>13091.440430000001</v>
      </c>
      <c r="G373" s="11">
        <f t="shared" si="81"/>
        <v>13860.759765999999</v>
      </c>
      <c r="H373" s="11">
        <f t="shared" si="81"/>
        <v>13686.509765999999</v>
      </c>
      <c r="I373" s="11">
        <f t="shared" si="81"/>
        <v>14554.799805000001</v>
      </c>
      <c r="J373" s="11">
        <f t="shared" si="81"/>
        <v>14959.900390999999</v>
      </c>
      <c r="K373" s="11">
        <f t="shared" si="81"/>
        <v>15582.509765999999</v>
      </c>
      <c r="L373" s="11">
        <f t="shared" si="81"/>
        <v>14689.620117</v>
      </c>
      <c r="M373" s="11">
        <f t="shared" si="81"/>
        <v>15850.469727</v>
      </c>
      <c r="N373" s="11">
        <f t="shared" si="81"/>
        <v>16135.919921999999</v>
      </c>
      <c r="O373" s="11">
        <f t="shared" si="81"/>
        <v>16320.080078000001</v>
      </c>
      <c r="P373" s="11">
        <f t="shared" si="81"/>
        <v>14930.049805000001</v>
      </c>
      <c r="Q373" s="11">
        <f t="shared" si="81"/>
        <v>14237.809569999999</v>
      </c>
      <c r="R373" s="11">
        <f t="shared" si="81"/>
        <v>14838.490234000001</v>
      </c>
      <c r="S373" s="11">
        <f t="shared" si="81"/>
        <v>12854.799805000001</v>
      </c>
      <c r="T373" s="11">
        <f t="shared" si="80"/>
        <v>12642.099609000001</v>
      </c>
      <c r="U373" s="12" cm="1">
        <f t="array" ref="U373">quota_mese*SUMPRODUCT(1/C373:T373)</f>
        <v>10.580451913337626</v>
      </c>
      <c r="V373" s="13">
        <f t="shared" si="75"/>
        <v>133759.12699664891</v>
      </c>
      <c r="W373" s="14">
        <f t="shared" si="71"/>
        <v>-0.10827248668900735</v>
      </c>
      <c r="X373" s="13">
        <f t="shared" si="72"/>
        <v>147134.83111650206</v>
      </c>
      <c r="Y373" s="14">
        <f t="shared" si="73"/>
        <v>-1.9101125889986248E-2</v>
      </c>
      <c r="Z373" s="6" t="str">
        <f t="shared" si="74"/>
        <v>Il PAC NON conviene</v>
      </c>
    </row>
    <row r="374" spans="1:26" x14ac:dyDescent="0.25">
      <c r="A374" s="7">
        <v>44227</v>
      </c>
      <c r="B374" s="8">
        <v>12925.379883</v>
      </c>
      <c r="C374" s="11">
        <f t="shared" si="70"/>
        <v>12925.379883</v>
      </c>
      <c r="D374" s="11">
        <f t="shared" si="81"/>
        <v>12909.440430000001</v>
      </c>
      <c r="E374" s="11">
        <f t="shared" si="81"/>
        <v>13091.440430000001</v>
      </c>
      <c r="F374" s="11">
        <f t="shared" si="81"/>
        <v>13860.759765999999</v>
      </c>
      <c r="G374" s="11">
        <f t="shared" si="81"/>
        <v>13686.509765999999</v>
      </c>
      <c r="H374" s="11">
        <f t="shared" si="81"/>
        <v>14554.799805000001</v>
      </c>
      <c r="I374" s="11">
        <f t="shared" si="81"/>
        <v>14959.900390999999</v>
      </c>
      <c r="J374" s="11">
        <f t="shared" si="81"/>
        <v>15582.509765999999</v>
      </c>
      <c r="K374" s="11">
        <f t="shared" si="81"/>
        <v>14689.620117</v>
      </c>
      <c r="L374" s="11">
        <f t="shared" si="81"/>
        <v>15850.469727</v>
      </c>
      <c r="M374" s="11">
        <f t="shared" si="81"/>
        <v>16135.919921999999</v>
      </c>
      <c r="N374" s="11">
        <f t="shared" si="81"/>
        <v>16320.080078000001</v>
      </c>
      <c r="O374" s="11">
        <f t="shared" si="81"/>
        <v>14930.049805000001</v>
      </c>
      <c r="P374" s="11">
        <f t="shared" si="81"/>
        <v>14237.809569999999</v>
      </c>
      <c r="Q374" s="11">
        <f t="shared" si="81"/>
        <v>14838.490234000001</v>
      </c>
      <c r="R374" s="11">
        <f t="shared" si="81"/>
        <v>12854.799805000001</v>
      </c>
      <c r="S374" s="11">
        <f t="shared" si="81"/>
        <v>12642.099609000001</v>
      </c>
      <c r="T374" s="11">
        <f t="shared" si="80"/>
        <v>11503.719727</v>
      </c>
      <c r="U374" s="12" cm="1">
        <f t="array" ref="U374">quota_mese*SUMPRODUCT(1/C374:T374)</f>
        <v>10.658273027071326</v>
      </c>
      <c r="V374" s="13">
        <f t="shared" si="75"/>
        <v>122609.78567727242</v>
      </c>
      <c r="W374" s="14">
        <f t="shared" si="71"/>
        <v>-0.18260142881818386</v>
      </c>
      <c r="X374" s="13">
        <f t="shared" si="72"/>
        <v>133501.52758910597</v>
      </c>
      <c r="Y374" s="14">
        <f t="shared" si="73"/>
        <v>-0.10998981607262681</v>
      </c>
      <c r="Z374" s="6" t="str">
        <f t="shared" si="74"/>
        <v>Il PAC NON conviene</v>
      </c>
    </row>
    <row r="375" spans="1:26" x14ac:dyDescent="0.25">
      <c r="A375" s="7">
        <v>44255</v>
      </c>
      <c r="B375" s="8">
        <v>12909.440430000001</v>
      </c>
      <c r="C375" s="11">
        <f t="shared" si="70"/>
        <v>12909.440430000001</v>
      </c>
      <c r="D375" s="11">
        <f t="shared" si="81"/>
        <v>13091.440430000001</v>
      </c>
      <c r="E375" s="11">
        <f t="shared" si="81"/>
        <v>13860.759765999999</v>
      </c>
      <c r="F375" s="11">
        <f t="shared" si="81"/>
        <v>13686.509765999999</v>
      </c>
      <c r="G375" s="11">
        <f t="shared" si="81"/>
        <v>14554.799805000001</v>
      </c>
      <c r="H375" s="11">
        <f t="shared" si="81"/>
        <v>14959.900390999999</v>
      </c>
      <c r="I375" s="11">
        <f t="shared" si="81"/>
        <v>15582.509765999999</v>
      </c>
      <c r="J375" s="11">
        <f t="shared" si="81"/>
        <v>14689.620117</v>
      </c>
      <c r="K375" s="11">
        <f t="shared" si="81"/>
        <v>15850.469727</v>
      </c>
      <c r="L375" s="11">
        <f t="shared" si="81"/>
        <v>16135.919921999999</v>
      </c>
      <c r="M375" s="11">
        <f t="shared" si="81"/>
        <v>16320.080078000001</v>
      </c>
      <c r="N375" s="11">
        <f t="shared" si="81"/>
        <v>14930.049805000001</v>
      </c>
      <c r="O375" s="11">
        <f t="shared" si="81"/>
        <v>14237.809569999999</v>
      </c>
      <c r="P375" s="11">
        <f t="shared" si="81"/>
        <v>14838.490234000001</v>
      </c>
      <c r="Q375" s="11">
        <f t="shared" si="81"/>
        <v>12854.799805000001</v>
      </c>
      <c r="R375" s="11">
        <f t="shared" si="81"/>
        <v>12642.099609000001</v>
      </c>
      <c r="S375" s="11">
        <f t="shared" si="81"/>
        <v>11503.719727</v>
      </c>
      <c r="T375" s="11">
        <f t="shared" si="80"/>
        <v>12947.969727</v>
      </c>
      <c r="U375" s="12" cm="1">
        <f t="array" ref="U375">quota_mese*SUMPRODUCT(1/C375:T375)</f>
        <v>10.657148196803051</v>
      </c>
      <c r="V375" s="13">
        <f t="shared" si="75"/>
        <v>137988.43222835855</v>
      </c>
      <c r="W375" s="14">
        <f t="shared" si="71"/>
        <v>-8.0077118477609677E-2</v>
      </c>
      <c r="X375" s="13">
        <f t="shared" si="72"/>
        <v>150447.68745642679</v>
      </c>
      <c r="Y375" s="14">
        <f t="shared" si="73"/>
        <v>2.9845830428452125E-3</v>
      </c>
      <c r="Z375" s="6" t="str">
        <f t="shared" si="74"/>
        <v>Il PAC NON conviene</v>
      </c>
    </row>
    <row r="376" spans="1:26" x14ac:dyDescent="0.25">
      <c r="A376" s="7">
        <v>44286</v>
      </c>
      <c r="B376" s="8">
        <v>13091.440430000001</v>
      </c>
      <c r="C376" s="11">
        <f t="shared" si="70"/>
        <v>13091.440430000001</v>
      </c>
      <c r="D376" s="11">
        <f t="shared" si="81"/>
        <v>13860.759765999999</v>
      </c>
      <c r="E376" s="11">
        <f t="shared" si="81"/>
        <v>13686.509765999999</v>
      </c>
      <c r="F376" s="11">
        <f t="shared" si="81"/>
        <v>14554.799805000001</v>
      </c>
      <c r="G376" s="11">
        <f t="shared" si="81"/>
        <v>14959.900390999999</v>
      </c>
      <c r="H376" s="11">
        <f t="shared" si="81"/>
        <v>15582.509765999999</v>
      </c>
      <c r="I376" s="11">
        <f t="shared" si="81"/>
        <v>14689.620117</v>
      </c>
      <c r="J376" s="11">
        <f t="shared" si="81"/>
        <v>15850.469727</v>
      </c>
      <c r="K376" s="11">
        <f t="shared" si="81"/>
        <v>16135.919921999999</v>
      </c>
      <c r="L376" s="11">
        <f t="shared" si="81"/>
        <v>16320.080078000001</v>
      </c>
      <c r="M376" s="11">
        <f t="shared" si="81"/>
        <v>14930.049805000001</v>
      </c>
      <c r="N376" s="11">
        <f t="shared" si="81"/>
        <v>14237.809569999999</v>
      </c>
      <c r="O376" s="11">
        <f t="shared" si="81"/>
        <v>14838.490234000001</v>
      </c>
      <c r="P376" s="11">
        <f t="shared" si="81"/>
        <v>12854.799805000001</v>
      </c>
      <c r="Q376" s="11">
        <f t="shared" si="81"/>
        <v>12642.099609000001</v>
      </c>
      <c r="R376" s="11">
        <f t="shared" si="81"/>
        <v>11503.719727</v>
      </c>
      <c r="S376" s="11">
        <f t="shared" si="81"/>
        <v>12947.969727</v>
      </c>
      <c r="T376" s="11">
        <f t="shared" si="80"/>
        <v>12272.030273</v>
      </c>
      <c r="U376" s="12" cm="1">
        <f t="array" ref="U376">quota_mese*SUMPRODUCT(1/C376:T376)</f>
        <v>10.690676679308828</v>
      </c>
      <c r="V376" s="13">
        <f t="shared" si="75"/>
        <v>131196.30784733305</v>
      </c>
      <c r="W376" s="14">
        <f t="shared" si="71"/>
        <v>-0.1253579476844463</v>
      </c>
      <c r="X376" s="13">
        <f t="shared" si="72"/>
        <v>140611.30635645418</v>
      </c>
      <c r="Y376" s="14">
        <f t="shared" si="73"/>
        <v>-6.2591290956972134E-2</v>
      </c>
      <c r="Z376" s="6" t="str">
        <f t="shared" si="74"/>
        <v>Il PAC NON conviene</v>
      </c>
    </row>
    <row r="377" spans="1:26" x14ac:dyDescent="0.25">
      <c r="A377" s="7">
        <v>44316</v>
      </c>
      <c r="B377" s="8">
        <v>13860.759765999999</v>
      </c>
      <c r="C377" s="11">
        <f t="shared" si="70"/>
        <v>13860.759765999999</v>
      </c>
      <c r="D377" s="11">
        <f t="shared" si="81"/>
        <v>13686.509765999999</v>
      </c>
      <c r="E377" s="11">
        <f t="shared" si="81"/>
        <v>14554.799805000001</v>
      </c>
      <c r="F377" s="11">
        <f t="shared" si="81"/>
        <v>14959.900390999999</v>
      </c>
      <c r="G377" s="11">
        <f t="shared" si="81"/>
        <v>15582.509765999999</v>
      </c>
      <c r="H377" s="11">
        <f t="shared" si="81"/>
        <v>14689.620117</v>
      </c>
      <c r="I377" s="11">
        <f t="shared" si="81"/>
        <v>15850.469727</v>
      </c>
      <c r="J377" s="11">
        <f t="shared" si="81"/>
        <v>16135.919921999999</v>
      </c>
      <c r="K377" s="11">
        <f t="shared" si="81"/>
        <v>16320.080078000001</v>
      </c>
      <c r="L377" s="11">
        <f t="shared" si="81"/>
        <v>14930.049805000001</v>
      </c>
      <c r="M377" s="11">
        <f t="shared" si="81"/>
        <v>14237.809569999999</v>
      </c>
      <c r="N377" s="11">
        <f t="shared" si="81"/>
        <v>14838.490234000001</v>
      </c>
      <c r="O377" s="11">
        <f t="shared" si="81"/>
        <v>12854.799805000001</v>
      </c>
      <c r="P377" s="11">
        <f t="shared" si="81"/>
        <v>12642.099609000001</v>
      </c>
      <c r="Q377" s="11">
        <f t="shared" si="81"/>
        <v>11503.719727</v>
      </c>
      <c r="R377" s="11">
        <f t="shared" si="81"/>
        <v>12947.969727</v>
      </c>
      <c r="S377" s="11">
        <f t="shared" si="81"/>
        <v>12272.030273</v>
      </c>
      <c r="T377" s="11">
        <f t="shared" si="80"/>
        <v>10971.219727</v>
      </c>
      <c r="U377" s="12" cm="1">
        <f t="array" ref="U377">quota_mese*SUMPRODUCT(1/C377:T377)</f>
        <v>10.813691511332623</v>
      </c>
      <c r="V377" s="13">
        <f t="shared" si="75"/>
        <v>118639.38563082491</v>
      </c>
      <c r="W377" s="14">
        <f t="shared" si="71"/>
        <v>-0.20907076246116729</v>
      </c>
      <c r="X377" s="13">
        <f t="shared" si="72"/>
        <v>118729.63580876769</v>
      </c>
      <c r="Y377" s="14">
        <f t="shared" si="73"/>
        <v>-0.20846909460821539</v>
      </c>
      <c r="Z377" s="6" t="str">
        <f t="shared" si="74"/>
        <v>In Linea</v>
      </c>
    </row>
    <row r="378" spans="1:26" x14ac:dyDescent="0.25">
      <c r="A378" s="7">
        <v>44347</v>
      </c>
      <c r="B378" s="8">
        <v>13686.509765999999</v>
      </c>
      <c r="C378" s="11">
        <f t="shared" si="70"/>
        <v>13686.509765999999</v>
      </c>
      <c r="D378" s="11">
        <f t="shared" si="81"/>
        <v>14554.799805000001</v>
      </c>
      <c r="E378" s="11">
        <f t="shared" si="81"/>
        <v>14959.900390999999</v>
      </c>
      <c r="F378" s="11">
        <f t="shared" si="81"/>
        <v>15582.509765999999</v>
      </c>
      <c r="G378" s="11">
        <f t="shared" si="81"/>
        <v>14689.620117</v>
      </c>
      <c r="H378" s="11">
        <f t="shared" si="81"/>
        <v>15850.469727</v>
      </c>
      <c r="I378" s="11">
        <f t="shared" si="81"/>
        <v>16135.919921999999</v>
      </c>
      <c r="J378" s="11">
        <f t="shared" si="81"/>
        <v>16320.080078000001</v>
      </c>
      <c r="K378" s="11">
        <f t="shared" si="81"/>
        <v>14930.049805000001</v>
      </c>
      <c r="L378" s="11">
        <f t="shared" si="81"/>
        <v>14237.809569999999</v>
      </c>
      <c r="M378" s="11">
        <f t="shared" si="81"/>
        <v>14838.490234000001</v>
      </c>
      <c r="N378" s="11">
        <f t="shared" si="81"/>
        <v>12854.799805000001</v>
      </c>
      <c r="O378" s="11">
        <f t="shared" si="81"/>
        <v>12642.099609000001</v>
      </c>
      <c r="P378" s="11">
        <f t="shared" si="81"/>
        <v>11503.719727</v>
      </c>
      <c r="Q378" s="11">
        <f t="shared" si="81"/>
        <v>12947.969727</v>
      </c>
      <c r="R378" s="11">
        <f t="shared" si="81"/>
        <v>12272.030273</v>
      </c>
      <c r="S378" s="11">
        <f t="shared" si="81"/>
        <v>10971.219727</v>
      </c>
      <c r="T378" s="11">
        <f t="shared" si="80"/>
        <v>11405.570313</v>
      </c>
      <c r="U378" s="12" cm="1">
        <f t="array" ref="U378">quota_mese*SUMPRODUCT(1/C378:T378)</f>
        <v>10.943111012373645</v>
      </c>
      <c r="V378" s="13">
        <f t="shared" si="75"/>
        <v>124812.42209459223</v>
      </c>
      <c r="W378" s="14">
        <f t="shared" si="71"/>
        <v>-0.16791718603605177</v>
      </c>
      <c r="X378" s="13">
        <f t="shared" si="72"/>
        <v>125001.59472359084</v>
      </c>
      <c r="Y378" s="14">
        <f t="shared" si="73"/>
        <v>-0.16665603517606109</v>
      </c>
      <c r="Z378" s="6" t="str">
        <f t="shared" si="74"/>
        <v>In Linea</v>
      </c>
    </row>
    <row r="379" spans="1:26" x14ac:dyDescent="0.25">
      <c r="A379" s="7">
        <v>44377</v>
      </c>
      <c r="B379" s="8">
        <v>14554.799805000001</v>
      </c>
      <c r="C379" s="11">
        <f t="shared" si="70"/>
        <v>14554.799805000001</v>
      </c>
      <c r="D379" s="11">
        <f t="shared" si="81"/>
        <v>14959.900390999999</v>
      </c>
      <c r="E379" s="11">
        <f t="shared" si="81"/>
        <v>15582.509765999999</v>
      </c>
      <c r="F379" s="11">
        <f t="shared" si="81"/>
        <v>14689.620117</v>
      </c>
      <c r="G379" s="11">
        <f t="shared" si="81"/>
        <v>15850.469727</v>
      </c>
      <c r="H379" s="11">
        <f t="shared" si="81"/>
        <v>16135.919921999999</v>
      </c>
      <c r="I379" s="11">
        <f t="shared" si="81"/>
        <v>16320.080078000001</v>
      </c>
      <c r="J379" s="11">
        <f t="shared" si="81"/>
        <v>14930.049805000001</v>
      </c>
      <c r="K379" s="11">
        <f t="shared" si="81"/>
        <v>14237.809569999999</v>
      </c>
      <c r="L379" s="11">
        <f t="shared" si="81"/>
        <v>14838.490234000001</v>
      </c>
      <c r="M379" s="11">
        <f t="shared" si="81"/>
        <v>12854.799805000001</v>
      </c>
      <c r="N379" s="11">
        <f t="shared" si="81"/>
        <v>12642.099609000001</v>
      </c>
      <c r="O379" s="11">
        <f t="shared" si="81"/>
        <v>11503.719727</v>
      </c>
      <c r="P379" s="11">
        <f t="shared" si="81"/>
        <v>12947.969727</v>
      </c>
      <c r="Q379" s="11">
        <f t="shared" si="81"/>
        <v>12272.030273</v>
      </c>
      <c r="R379" s="11">
        <f t="shared" si="81"/>
        <v>10971.219727</v>
      </c>
      <c r="S379" s="11">
        <f t="shared" si="81"/>
        <v>11405.570313</v>
      </c>
      <c r="T379" s="11">
        <f t="shared" si="80"/>
        <v>12030.059569999999</v>
      </c>
      <c r="U379" s="12" cm="1">
        <f t="array" ref="U379">quota_mese*SUMPRODUCT(1/C379:T379)</f>
        <v>11.026948189549815</v>
      </c>
      <c r="V379" s="13">
        <f t="shared" si="75"/>
        <v>132654.84359558791</v>
      </c>
      <c r="W379" s="14">
        <f t="shared" si="71"/>
        <v>-0.11563437602941395</v>
      </c>
      <c r="X379" s="13">
        <f t="shared" si="72"/>
        <v>123980.33361338974</v>
      </c>
      <c r="Y379" s="14">
        <f t="shared" si="73"/>
        <v>-0.17346444257740179</v>
      </c>
      <c r="Z379" s="6" t="str">
        <f t="shared" si="74"/>
        <v>Il PAC conviene</v>
      </c>
    </row>
    <row r="380" spans="1:26" x14ac:dyDescent="0.25">
      <c r="A380" s="7">
        <v>44408</v>
      </c>
      <c r="B380" s="8">
        <v>14959.900390999999</v>
      </c>
      <c r="C380" s="11">
        <f t="shared" si="70"/>
        <v>14959.900390999999</v>
      </c>
      <c r="D380" s="11">
        <f t="shared" si="81"/>
        <v>15582.509765999999</v>
      </c>
      <c r="E380" s="11">
        <f t="shared" si="81"/>
        <v>14689.620117</v>
      </c>
      <c r="F380" s="11">
        <f t="shared" si="81"/>
        <v>15850.469727</v>
      </c>
      <c r="G380" s="11">
        <f t="shared" si="81"/>
        <v>16135.919921999999</v>
      </c>
      <c r="H380" s="11">
        <f t="shared" si="81"/>
        <v>16320.080078000001</v>
      </c>
      <c r="I380" s="11">
        <f t="shared" si="81"/>
        <v>14930.049805000001</v>
      </c>
      <c r="J380" s="11">
        <f t="shared" si="81"/>
        <v>14237.809569999999</v>
      </c>
      <c r="K380" s="11">
        <f t="shared" si="81"/>
        <v>14838.490234000001</v>
      </c>
      <c r="L380" s="11">
        <f t="shared" si="81"/>
        <v>12854.799805000001</v>
      </c>
      <c r="M380" s="11">
        <f t="shared" si="81"/>
        <v>12642.099609000001</v>
      </c>
      <c r="N380" s="11">
        <f t="shared" si="81"/>
        <v>11503.719727</v>
      </c>
      <c r="O380" s="11">
        <f t="shared" si="81"/>
        <v>12947.969727</v>
      </c>
      <c r="P380" s="11">
        <f t="shared" si="81"/>
        <v>12272.030273</v>
      </c>
      <c r="Q380" s="11">
        <f t="shared" si="81"/>
        <v>10971.219727</v>
      </c>
      <c r="R380" s="11">
        <f t="shared" si="81"/>
        <v>11405.570313</v>
      </c>
      <c r="S380" s="11">
        <f t="shared" si="81"/>
        <v>12030.059569999999</v>
      </c>
      <c r="T380" s="11">
        <f t="shared" si="80"/>
        <v>10939.759765999999</v>
      </c>
      <c r="U380" s="12" cm="1">
        <f t="array" ref="U380">quota_mese*SUMPRODUCT(1/C380:T380)</f>
        <v>11.216146757247955</v>
      </c>
      <c r="V380" s="13">
        <f t="shared" si="75"/>
        <v>122701.95102449253</v>
      </c>
      <c r="W380" s="14">
        <f t="shared" si="71"/>
        <v>-0.18198699317004974</v>
      </c>
      <c r="X380" s="13">
        <f t="shared" si="72"/>
        <v>109690.83496620189</v>
      </c>
      <c r="Y380" s="14">
        <f t="shared" si="73"/>
        <v>-0.26872776689198741</v>
      </c>
      <c r="Z380" s="6" t="str">
        <f t="shared" si="74"/>
        <v>Il PAC conviene</v>
      </c>
    </row>
    <row r="381" spans="1:26" x14ac:dyDescent="0.25">
      <c r="A381" s="7">
        <v>44439</v>
      </c>
      <c r="B381" s="8">
        <v>15582.509765999999</v>
      </c>
      <c r="C381" s="11">
        <f t="shared" si="70"/>
        <v>15582.509765999999</v>
      </c>
      <c r="D381" s="11">
        <f t="shared" si="81"/>
        <v>14689.620117</v>
      </c>
      <c r="E381" s="11">
        <f t="shared" si="81"/>
        <v>15850.469727</v>
      </c>
      <c r="F381" s="11">
        <f t="shared" si="81"/>
        <v>16135.919921999999</v>
      </c>
      <c r="G381" s="11">
        <f t="shared" si="81"/>
        <v>16320.080078000001</v>
      </c>
      <c r="H381" s="11">
        <f t="shared" si="81"/>
        <v>14930.049805000001</v>
      </c>
      <c r="I381" s="11">
        <f t="shared" si="81"/>
        <v>14237.809569999999</v>
      </c>
      <c r="J381" s="11">
        <f t="shared" si="81"/>
        <v>14838.490234000001</v>
      </c>
      <c r="K381" s="11">
        <f t="shared" si="81"/>
        <v>12854.799805000001</v>
      </c>
      <c r="L381" s="11">
        <f t="shared" si="81"/>
        <v>12642.099609000001</v>
      </c>
      <c r="M381" s="11">
        <f t="shared" si="81"/>
        <v>11503.719727</v>
      </c>
      <c r="N381" s="11">
        <f t="shared" si="81"/>
        <v>12947.969727</v>
      </c>
      <c r="O381" s="11">
        <f t="shared" si="81"/>
        <v>12272.030273</v>
      </c>
      <c r="P381" s="11">
        <f t="shared" si="81"/>
        <v>10971.219727</v>
      </c>
      <c r="Q381" s="11">
        <f t="shared" si="81"/>
        <v>11405.570313</v>
      </c>
      <c r="R381" s="11">
        <f t="shared" si="81"/>
        <v>12030.059569999999</v>
      </c>
      <c r="S381" s="11">
        <f t="shared" si="81"/>
        <v>10939.759765999999</v>
      </c>
      <c r="T381" s="11">
        <f t="shared" si="80"/>
        <v>12101.929688</v>
      </c>
      <c r="U381" s="12" cm="1">
        <f t="array" ref="U381">quota_mese*SUMPRODUCT(1/C381:T381)</f>
        <v>11.347697468129407</v>
      </c>
      <c r="V381" s="13">
        <f t="shared" si="75"/>
        <v>137329.0368799977</v>
      </c>
      <c r="W381" s="14">
        <f t="shared" si="71"/>
        <v>-8.4473087466682029E-2</v>
      </c>
      <c r="X381" s="13">
        <f t="shared" si="72"/>
        <v>116495.31946136437</v>
      </c>
      <c r="Y381" s="14">
        <f t="shared" si="73"/>
        <v>-0.22336453692423752</v>
      </c>
      <c r="Z381" s="6" t="str">
        <f t="shared" si="74"/>
        <v>Il PAC conviene</v>
      </c>
    </row>
    <row r="382" spans="1:26" x14ac:dyDescent="0.25">
      <c r="A382" s="7">
        <v>44469</v>
      </c>
      <c r="B382" s="8">
        <v>14689.620117</v>
      </c>
      <c r="C382" s="11">
        <f t="shared" si="70"/>
        <v>14689.620117</v>
      </c>
      <c r="D382" s="11">
        <f t="shared" si="81"/>
        <v>15850.469727</v>
      </c>
      <c r="E382" s="11">
        <f t="shared" si="81"/>
        <v>16135.919921999999</v>
      </c>
      <c r="F382" s="11">
        <f t="shared" si="81"/>
        <v>16320.080078000001</v>
      </c>
      <c r="G382" s="11">
        <f t="shared" si="81"/>
        <v>14930.049805000001</v>
      </c>
      <c r="H382" s="11">
        <f t="shared" si="81"/>
        <v>14237.809569999999</v>
      </c>
      <c r="I382" s="11">
        <f t="shared" si="81"/>
        <v>14838.490234000001</v>
      </c>
      <c r="J382" s="11">
        <f t="shared" si="81"/>
        <v>12854.799805000001</v>
      </c>
      <c r="K382" s="11">
        <f t="shared" si="81"/>
        <v>12642.099609000001</v>
      </c>
      <c r="L382" s="11">
        <f t="shared" si="81"/>
        <v>11503.719727</v>
      </c>
      <c r="M382" s="11">
        <f t="shared" si="81"/>
        <v>12947.969727</v>
      </c>
      <c r="N382" s="11">
        <f t="shared" si="81"/>
        <v>12272.030273</v>
      </c>
      <c r="O382" s="11">
        <f t="shared" si="81"/>
        <v>10971.219727</v>
      </c>
      <c r="P382" s="11">
        <f t="shared" si="81"/>
        <v>11405.570313</v>
      </c>
      <c r="Q382" s="11">
        <f t="shared" si="81"/>
        <v>12030.059569999999</v>
      </c>
      <c r="R382" s="11">
        <f t="shared" si="81"/>
        <v>10939.759765999999</v>
      </c>
      <c r="S382" s="11">
        <f t="shared" si="81"/>
        <v>12101.929688</v>
      </c>
      <c r="T382" s="11">
        <f t="shared" si="80"/>
        <v>12042.120117</v>
      </c>
      <c r="U382" s="12" cm="1">
        <f t="array" ref="U382">quota_mese*SUMPRODUCT(1/C382:T382)</f>
        <v>11.504925310141624</v>
      </c>
      <c r="V382" s="13">
        <f t="shared" si="75"/>
        <v>138543.69252183894</v>
      </c>
      <c r="W382" s="14">
        <f t="shared" si="71"/>
        <v>-7.6375383187740398E-2</v>
      </c>
      <c r="X382" s="13">
        <f t="shared" si="72"/>
        <v>122965.60449916501</v>
      </c>
      <c r="Y382" s="14">
        <f t="shared" si="73"/>
        <v>-0.18022930333889997</v>
      </c>
      <c r="Z382" s="6" t="str">
        <f t="shared" si="74"/>
        <v>Il PAC conviene</v>
      </c>
    </row>
    <row r="383" spans="1:26" x14ac:dyDescent="0.25">
      <c r="A383" s="7">
        <v>44500</v>
      </c>
      <c r="B383" s="8">
        <v>15850.469727</v>
      </c>
      <c r="C383" s="11">
        <f t="shared" si="70"/>
        <v>15850.469727</v>
      </c>
      <c r="D383" s="11">
        <f t="shared" si="81"/>
        <v>16135.919921999999</v>
      </c>
      <c r="E383" s="11">
        <f t="shared" si="81"/>
        <v>16320.080078000001</v>
      </c>
      <c r="F383" s="11">
        <f t="shared" si="81"/>
        <v>14930.049805000001</v>
      </c>
      <c r="G383" s="11">
        <f t="shared" si="81"/>
        <v>14237.809569999999</v>
      </c>
      <c r="H383" s="11">
        <f t="shared" si="81"/>
        <v>14838.490234000001</v>
      </c>
      <c r="I383" s="11">
        <f t="shared" si="81"/>
        <v>12854.799805000001</v>
      </c>
      <c r="J383" s="11">
        <f t="shared" si="81"/>
        <v>12642.099609000001</v>
      </c>
      <c r="K383" s="11">
        <f t="shared" si="81"/>
        <v>11503.719727</v>
      </c>
      <c r="L383" s="11">
        <f t="shared" si="81"/>
        <v>12947.969727</v>
      </c>
      <c r="M383" s="11">
        <f t="shared" si="81"/>
        <v>12272.030273</v>
      </c>
      <c r="N383" s="11">
        <f t="shared" si="81"/>
        <v>10971.219727</v>
      </c>
      <c r="O383" s="11">
        <f t="shared" si="81"/>
        <v>11405.570313</v>
      </c>
      <c r="P383" s="11">
        <f t="shared" si="81"/>
        <v>12030.059569999999</v>
      </c>
      <c r="Q383" s="11">
        <f t="shared" si="81"/>
        <v>10939.759765999999</v>
      </c>
      <c r="R383" s="11">
        <f t="shared" si="81"/>
        <v>12101.929688</v>
      </c>
      <c r="S383" s="11">
        <f t="shared" si="81"/>
        <v>12042.120117</v>
      </c>
      <c r="T383" s="11">
        <f t="shared" si="80"/>
        <v>13181.349609000001</v>
      </c>
      <c r="U383" s="12" cm="1">
        <f t="array" ref="U383">quota_mese*SUMPRODUCT(1/C383:T383)</f>
        <v>11.569837692618156</v>
      </c>
      <c r="V383" s="13">
        <f t="shared" si="75"/>
        <v>152506.0755457858</v>
      </c>
      <c r="W383" s="14">
        <f t="shared" si="71"/>
        <v>1.6707170305238606E-2</v>
      </c>
      <c r="X383" s="13">
        <f t="shared" si="72"/>
        <v>124740.93672959071</v>
      </c>
      <c r="Y383" s="14">
        <f t="shared" si="73"/>
        <v>-0.16839375513606192</v>
      </c>
      <c r="Z383" s="6" t="str">
        <f t="shared" si="74"/>
        <v>Il PAC conviene</v>
      </c>
    </row>
    <row r="384" spans="1:26" x14ac:dyDescent="0.25">
      <c r="A384" s="7">
        <v>44530</v>
      </c>
      <c r="B384" s="8">
        <v>16135.919921999999</v>
      </c>
      <c r="C384" s="11">
        <f t="shared" si="70"/>
        <v>16135.919921999999</v>
      </c>
      <c r="D384" s="11">
        <f t="shared" si="81"/>
        <v>16320.080078000001</v>
      </c>
      <c r="E384" s="11">
        <f t="shared" si="81"/>
        <v>14930.049805000001</v>
      </c>
      <c r="F384" s="11">
        <f t="shared" si="81"/>
        <v>14237.809569999999</v>
      </c>
      <c r="G384" s="11">
        <f t="shared" si="81"/>
        <v>14838.490234000001</v>
      </c>
      <c r="H384" s="11">
        <f t="shared" si="81"/>
        <v>12854.799805000001</v>
      </c>
      <c r="I384" s="11">
        <f t="shared" si="81"/>
        <v>12642.099609000001</v>
      </c>
      <c r="J384" s="11">
        <f t="shared" si="81"/>
        <v>11503.719727</v>
      </c>
      <c r="K384" s="11">
        <f t="shared" si="81"/>
        <v>12947.969727</v>
      </c>
      <c r="L384" s="11">
        <f t="shared" si="81"/>
        <v>12272.030273</v>
      </c>
      <c r="M384" s="11">
        <f t="shared" si="81"/>
        <v>10971.219727</v>
      </c>
      <c r="N384" s="11">
        <f t="shared" si="81"/>
        <v>11405.570313</v>
      </c>
      <c r="O384" s="11">
        <f t="shared" si="81"/>
        <v>12030.059569999999</v>
      </c>
      <c r="P384" s="11">
        <f t="shared" si="81"/>
        <v>10939.759765999999</v>
      </c>
      <c r="Q384" s="11">
        <f t="shared" si="81"/>
        <v>12101.929688</v>
      </c>
      <c r="R384" s="11">
        <f t="shared" si="81"/>
        <v>12042.120117</v>
      </c>
      <c r="S384" s="11">
        <f t="shared" ref="S384:T399" si="82">R385</f>
        <v>13181.349609000001</v>
      </c>
      <c r="T384" s="11">
        <f t="shared" si="82"/>
        <v>13245.990234000001</v>
      </c>
      <c r="U384" s="12" cm="1">
        <f t="array" ref="U384">quota_mese*SUMPRODUCT(1/C384:T384)</f>
        <v>11.673212122805351</v>
      </c>
      <c r="V384" s="13">
        <f t="shared" si="75"/>
        <v>154623.25377809009</v>
      </c>
      <c r="W384" s="14">
        <f t="shared" si="71"/>
        <v>3.0821691853933908E-2</v>
      </c>
      <c r="X384" s="13">
        <f t="shared" si="72"/>
        <v>123135.1261474115</v>
      </c>
      <c r="Y384" s="14">
        <f t="shared" si="73"/>
        <v>-0.1790991590172567</v>
      </c>
      <c r="Z384" s="6" t="str">
        <f t="shared" si="74"/>
        <v>Il PAC conviene</v>
      </c>
    </row>
    <row r="385" spans="1:26" x14ac:dyDescent="0.25">
      <c r="A385" s="7">
        <v>44561</v>
      </c>
      <c r="B385" s="8">
        <v>16320.080078000001</v>
      </c>
      <c r="C385" s="11">
        <f t="shared" si="70"/>
        <v>16320.080078000001</v>
      </c>
      <c r="D385" s="11">
        <f t="shared" ref="D385:S400" si="83">C386</f>
        <v>14930.049805000001</v>
      </c>
      <c r="E385" s="11">
        <f t="shared" si="83"/>
        <v>14237.809569999999</v>
      </c>
      <c r="F385" s="11">
        <f t="shared" si="83"/>
        <v>14838.490234000001</v>
      </c>
      <c r="G385" s="11">
        <f t="shared" si="83"/>
        <v>12854.799805000001</v>
      </c>
      <c r="H385" s="11">
        <f t="shared" si="83"/>
        <v>12642.099609000001</v>
      </c>
      <c r="I385" s="11">
        <f t="shared" si="83"/>
        <v>11503.719727</v>
      </c>
      <c r="J385" s="11">
        <f t="shared" si="83"/>
        <v>12947.969727</v>
      </c>
      <c r="K385" s="11">
        <f t="shared" si="83"/>
        <v>12272.030273</v>
      </c>
      <c r="L385" s="11">
        <f t="shared" si="83"/>
        <v>10971.219727</v>
      </c>
      <c r="M385" s="11">
        <f t="shared" si="83"/>
        <v>11405.570313</v>
      </c>
      <c r="N385" s="11">
        <f t="shared" si="83"/>
        <v>12030.059569999999</v>
      </c>
      <c r="O385" s="11">
        <f t="shared" si="83"/>
        <v>10939.759765999999</v>
      </c>
      <c r="P385" s="11">
        <f t="shared" si="83"/>
        <v>12101.929688</v>
      </c>
      <c r="Q385" s="11">
        <f t="shared" si="83"/>
        <v>12042.120117</v>
      </c>
      <c r="R385" s="11">
        <f t="shared" si="83"/>
        <v>13181.349609000001</v>
      </c>
      <c r="S385" s="11">
        <f t="shared" si="83"/>
        <v>13245.990234000001</v>
      </c>
      <c r="T385" s="11">
        <f t="shared" si="82"/>
        <v>14254.089844</v>
      </c>
      <c r="U385" s="12" cm="1">
        <f t="array" ref="U385">quota_mese*SUMPRODUCT(1/C385:T385)</f>
        <v>11.74139352647472</v>
      </c>
      <c r="V385" s="13">
        <f t="shared" si="75"/>
        <v>167362.87822013066</v>
      </c>
      <c r="W385" s="14">
        <f t="shared" si="71"/>
        <v>0.11575252146753767</v>
      </c>
      <c r="X385" s="13">
        <f t="shared" si="72"/>
        <v>131011.21234584176</v>
      </c>
      <c r="Y385" s="14">
        <f t="shared" si="73"/>
        <v>-0.12659191769438827</v>
      </c>
      <c r="Z385" s="6" t="str">
        <f t="shared" si="74"/>
        <v>Il PAC conviene</v>
      </c>
    </row>
    <row r="386" spans="1:26" x14ac:dyDescent="0.25">
      <c r="A386" s="7">
        <v>44592</v>
      </c>
      <c r="B386" s="8">
        <v>14930.049805000001</v>
      </c>
      <c r="C386" s="11">
        <f t="shared" ref="C386:C416" si="84">B386</f>
        <v>14930.049805000001</v>
      </c>
      <c r="D386" s="11">
        <f t="shared" si="83"/>
        <v>14237.809569999999</v>
      </c>
      <c r="E386" s="11">
        <f t="shared" si="83"/>
        <v>14838.490234000001</v>
      </c>
      <c r="F386" s="11">
        <f t="shared" si="83"/>
        <v>12854.799805000001</v>
      </c>
      <c r="G386" s="11">
        <f t="shared" si="83"/>
        <v>12642.099609000001</v>
      </c>
      <c r="H386" s="11">
        <f t="shared" si="83"/>
        <v>11503.719727</v>
      </c>
      <c r="I386" s="11">
        <f t="shared" si="83"/>
        <v>12947.969727</v>
      </c>
      <c r="J386" s="11">
        <f t="shared" si="83"/>
        <v>12272.030273</v>
      </c>
      <c r="K386" s="11">
        <f t="shared" si="83"/>
        <v>10971.219727</v>
      </c>
      <c r="L386" s="11">
        <f t="shared" si="83"/>
        <v>11405.570313</v>
      </c>
      <c r="M386" s="11">
        <f t="shared" si="83"/>
        <v>12030.059569999999</v>
      </c>
      <c r="N386" s="11">
        <f t="shared" si="83"/>
        <v>10939.759765999999</v>
      </c>
      <c r="O386" s="11">
        <f t="shared" si="83"/>
        <v>12101.929688</v>
      </c>
      <c r="P386" s="11">
        <f t="shared" si="83"/>
        <v>12042.120117</v>
      </c>
      <c r="Q386" s="11">
        <f t="shared" si="83"/>
        <v>13181.349609000001</v>
      </c>
      <c r="R386" s="11">
        <f t="shared" si="83"/>
        <v>13245.990234000001</v>
      </c>
      <c r="S386" s="11">
        <f t="shared" si="83"/>
        <v>14254.089844</v>
      </c>
      <c r="T386" s="11">
        <f t="shared" si="82"/>
        <v>15179.209961</v>
      </c>
      <c r="U386" s="12" cm="1">
        <f t="array" ref="U386">quota_mese*SUMPRODUCT(1/C386:T386)</f>
        <v>11.779771629561427</v>
      </c>
      <c r="V386" s="13">
        <f t="shared" si="75"/>
        <v>178807.62685774404</v>
      </c>
      <c r="W386" s="14">
        <f t="shared" ref="W386:W399" si="85">V386/capitale -1</f>
        <v>0.19205084571829367</v>
      </c>
      <c r="X386" s="13">
        <f t="shared" ref="X386:X399" si="86">(capitale/C386)*T386</f>
        <v>152503.27519922162</v>
      </c>
      <c r="Y386" s="14">
        <f t="shared" ref="Y386:Y399" si="87">X386/capitale -1</f>
        <v>1.6688501328144145E-2</v>
      </c>
      <c r="Z386" s="6" t="str">
        <f t="shared" ref="Z386:Z399" si="88">IF(ABS((X386-V386)/X386)&lt;=2.5%, "In Linea", IF(X386&gt;V386, "Il PAC NON conviene", "Il PAC conviene"))</f>
        <v>Il PAC conviene</v>
      </c>
    </row>
    <row r="387" spans="1:26" x14ac:dyDescent="0.25">
      <c r="A387" s="7">
        <v>44620</v>
      </c>
      <c r="B387" s="8">
        <v>14237.809569999999</v>
      </c>
      <c r="C387" s="11">
        <f t="shared" si="84"/>
        <v>14237.809569999999</v>
      </c>
      <c r="D387" s="11">
        <f t="shared" si="83"/>
        <v>14838.490234000001</v>
      </c>
      <c r="E387" s="11">
        <f t="shared" si="83"/>
        <v>12854.799805000001</v>
      </c>
      <c r="F387" s="11">
        <f t="shared" si="83"/>
        <v>12642.099609000001</v>
      </c>
      <c r="G387" s="11">
        <f t="shared" si="83"/>
        <v>11503.719727</v>
      </c>
      <c r="H387" s="11">
        <f t="shared" si="83"/>
        <v>12947.969727</v>
      </c>
      <c r="I387" s="11">
        <f t="shared" si="83"/>
        <v>12272.030273</v>
      </c>
      <c r="J387" s="11">
        <f t="shared" si="83"/>
        <v>10971.219727</v>
      </c>
      <c r="K387" s="11">
        <f t="shared" si="83"/>
        <v>11405.570313</v>
      </c>
      <c r="L387" s="11">
        <f t="shared" si="83"/>
        <v>12030.059569999999</v>
      </c>
      <c r="M387" s="11">
        <f t="shared" si="83"/>
        <v>10939.759765999999</v>
      </c>
      <c r="N387" s="11">
        <f t="shared" si="83"/>
        <v>12101.929688</v>
      </c>
      <c r="O387" s="11">
        <f t="shared" si="83"/>
        <v>12042.120117</v>
      </c>
      <c r="P387" s="11">
        <f t="shared" si="83"/>
        <v>13181.349609000001</v>
      </c>
      <c r="Q387" s="11">
        <f t="shared" si="83"/>
        <v>13245.990234000001</v>
      </c>
      <c r="R387" s="11">
        <f t="shared" si="83"/>
        <v>14254.089844</v>
      </c>
      <c r="S387" s="11">
        <f t="shared" si="83"/>
        <v>15179.209961</v>
      </c>
      <c r="T387" s="11">
        <f t="shared" si="82"/>
        <v>15757</v>
      </c>
      <c r="U387" s="12" cm="1">
        <f t="array" ref="U387">quota_mese*SUMPRODUCT(1/C387:T387)</f>
        <v>11.750478665660525</v>
      </c>
      <c r="V387" s="13">
        <f t="shared" ref="V387:V399" si="89">U387*T387</f>
        <v>185152.2923348129</v>
      </c>
      <c r="W387" s="14">
        <f t="shared" si="85"/>
        <v>0.2343486155654193</v>
      </c>
      <c r="X387" s="13">
        <f t="shared" si="86"/>
        <v>166005.17013376518</v>
      </c>
      <c r="Y387" s="14">
        <f t="shared" si="87"/>
        <v>0.10670113422510119</v>
      </c>
      <c r="Z387" s="6" t="str">
        <f t="shared" si="88"/>
        <v>Il PAC conviene</v>
      </c>
    </row>
    <row r="388" spans="1:26" x14ac:dyDescent="0.25">
      <c r="A388" s="7">
        <v>44651</v>
      </c>
      <c r="B388" s="8">
        <v>14838.490234000001</v>
      </c>
      <c r="C388" s="11">
        <f t="shared" si="84"/>
        <v>14838.490234000001</v>
      </c>
      <c r="D388" s="11">
        <f t="shared" si="83"/>
        <v>12854.799805000001</v>
      </c>
      <c r="E388" s="11">
        <f t="shared" si="83"/>
        <v>12642.099609000001</v>
      </c>
      <c r="F388" s="11">
        <f t="shared" si="83"/>
        <v>11503.719727</v>
      </c>
      <c r="G388" s="11">
        <f t="shared" si="83"/>
        <v>12947.969727</v>
      </c>
      <c r="H388" s="11">
        <f t="shared" si="83"/>
        <v>12272.030273</v>
      </c>
      <c r="I388" s="11">
        <f t="shared" si="83"/>
        <v>10971.219727</v>
      </c>
      <c r="J388" s="11">
        <f t="shared" si="83"/>
        <v>11405.570313</v>
      </c>
      <c r="K388" s="11">
        <f t="shared" si="83"/>
        <v>12030.059569999999</v>
      </c>
      <c r="L388" s="11">
        <f t="shared" si="83"/>
        <v>10939.759765999999</v>
      </c>
      <c r="M388" s="11">
        <f t="shared" si="83"/>
        <v>12101.929688</v>
      </c>
      <c r="N388" s="11">
        <f t="shared" si="83"/>
        <v>12042.120117</v>
      </c>
      <c r="O388" s="11">
        <f t="shared" si="83"/>
        <v>13181.349609000001</v>
      </c>
      <c r="P388" s="11">
        <f t="shared" si="83"/>
        <v>13245.990234000001</v>
      </c>
      <c r="Q388" s="11">
        <f t="shared" si="83"/>
        <v>14254.089844</v>
      </c>
      <c r="R388" s="11">
        <f t="shared" si="83"/>
        <v>15179.209961</v>
      </c>
      <c r="S388" s="11">
        <f t="shared" si="83"/>
        <v>15757</v>
      </c>
      <c r="T388" s="11">
        <f t="shared" si="82"/>
        <v>15501.070313</v>
      </c>
      <c r="U388" s="12" cm="1">
        <f t="array" ref="U388">quota_mese*SUMPRODUCT(1/C388:T388)</f>
        <v>11.702779927743698</v>
      </c>
      <c r="V388" s="13">
        <f t="shared" si="89"/>
        <v>181405.61451752012</v>
      </c>
      <c r="W388" s="14">
        <f t="shared" si="85"/>
        <v>0.20937076345013406</v>
      </c>
      <c r="X388" s="13">
        <f t="shared" si="86"/>
        <v>156697.9194165098</v>
      </c>
      <c r="Y388" s="14">
        <f t="shared" si="87"/>
        <v>4.465279611006534E-2</v>
      </c>
      <c r="Z388" s="6" t="str">
        <f t="shared" si="88"/>
        <v>Il PAC conviene</v>
      </c>
    </row>
    <row r="389" spans="1:26" x14ac:dyDescent="0.25">
      <c r="A389" s="7">
        <v>44681</v>
      </c>
      <c r="B389" s="8">
        <v>12854.799805000001</v>
      </c>
      <c r="C389" s="11">
        <f t="shared" si="84"/>
        <v>12854.799805000001</v>
      </c>
      <c r="D389" s="11">
        <f t="shared" si="83"/>
        <v>12642.099609000001</v>
      </c>
      <c r="E389" s="11">
        <f t="shared" si="83"/>
        <v>11503.719727</v>
      </c>
      <c r="F389" s="11">
        <f t="shared" si="83"/>
        <v>12947.969727</v>
      </c>
      <c r="G389" s="11">
        <f t="shared" si="83"/>
        <v>12272.030273</v>
      </c>
      <c r="H389" s="11">
        <f t="shared" si="83"/>
        <v>10971.219727</v>
      </c>
      <c r="I389" s="11">
        <f t="shared" si="83"/>
        <v>11405.570313</v>
      </c>
      <c r="J389" s="11">
        <f t="shared" si="83"/>
        <v>12030.059569999999</v>
      </c>
      <c r="K389" s="11">
        <f t="shared" si="83"/>
        <v>10939.759765999999</v>
      </c>
      <c r="L389" s="11">
        <f t="shared" si="83"/>
        <v>12101.929688</v>
      </c>
      <c r="M389" s="11">
        <f t="shared" si="83"/>
        <v>12042.120117</v>
      </c>
      <c r="N389" s="11">
        <f t="shared" si="83"/>
        <v>13181.349609000001</v>
      </c>
      <c r="O389" s="11">
        <f t="shared" si="83"/>
        <v>13245.990234000001</v>
      </c>
      <c r="P389" s="11">
        <f t="shared" si="83"/>
        <v>14254.089844</v>
      </c>
      <c r="Q389" s="11">
        <f t="shared" si="83"/>
        <v>15179.209961</v>
      </c>
      <c r="R389" s="11">
        <f t="shared" si="83"/>
        <v>15757</v>
      </c>
      <c r="S389" s="11">
        <f t="shared" si="83"/>
        <v>15501.070313</v>
      </c>
      <c r="T389" s="11">
        <f t="shared" si="82"/>
        <v>14715.240234000001</v>
      </c>
      <c r="U389" s="12" cm="1">
        <f t="array" ref="U389">quota_mese*SUMPRODUCT(1/C389:T389)</f>
        <v>11.707483725169707</v>
      </c>
      <c r="V389" s="13">
        <f t="shared" si="89"/>
        <v>172278.4355515175</v>
      </c>
      <c r="W389" s="14">
        <f t="shared" si="85"/>
        <v>0.14852290367678322</v>
      </c>
      <c r="X389" s="13">
        <f t="shared" si="86"/>
        <v>171709.09454703872</v>
      </c>
      <c r="Y389" s="14">
        <f t="shared" si="87"/>
        <v>0.14472729698025821</v>
      </c>
      <c r="Z389" s="6" t="str">
        <f t="shared" si="88"/>
        <v>In Linea</v>
      </c>
    </row>
    <row r="390" spans="1:26" x14ac:dyDescent="0.25">
      <c r="A390" s="7">
        <v>44712</v>
      </c>
      <c r="B390" s="8">
        <v>12642.099609000001</v>
      </c>
      <c r="C390" s="11">
        <f t="shared" si="84"/>
        <v>12642.099609000001</v>
      </c>
      <c r="D390" s="11">
        <f t="shared" si="83"/>
        <v>11503.719727</v>
      </c>
      <c r="E390" s="11">
        <f t="shared" si="83"/>
        <v>12947.969727</v>
      </c>
      <c r="F390" s="11">
        <f t="shared" si="83"/>
        <v>12272.030273</v>
      </c>
      <c r="G390" s="11">
        <f t="shared" si="83"/>
        <v>10971.219727</v>
      </c>
      <c r="H390" s="11">
        <f t="shared" si="83"/>
        <v>11405.570313</v>
      </c>
      <c r="I390" s="11">
        <f t="shared" si="83"/>
        <v>12030.059569999999</v>
      </c>
      <c r="J390" s="11">
        <f t="shared" si="83"/>
        <v>10939.759765999999</v>
      </c>
      <c r="K390" s="11">
        <f t="shared" si="83"/>
        <v>12101.929688</v>
      </c>
      <c r="L390" s="11">
        <f t="shared" si="83"/>
        <v>12042.120117</v>
      </c>
      <c r="M390" s="11">
        <f t="shared" si="83"/>
        <v>13181.349609000001</v>
      </c>
      <c r="N390" s="11">
        <f t="shared" si="83"/>
        <v>13245.990234000001</v>
      </c>
      <c r="O390" s="11">
        <f t="shared" si="83"/>
        <v>14254.089844</v>
      </c>
      <c r="P390" s="11">
        <f t="shared" si="83"/>
        <v>15179.209961</v>
      </c>
      <c r="Q390" s="11">
        <f t="shared" si="83"/>
        <v>15757</v>
      </c>
      <c r="R390" s="11">
        <f t="shared" si="83"/>
        <v>15501.070313</v>
      </c>
      <c r="S390" s="11">
        <f t="shared" si="83"/>
        <v>14715.240234000001</v>
      </c>
      <c r="T390" s="11">
        <f t="shared" si="82"/>
        <v>14409.780273</v>
      </c>
      <c r="U390" s="12" cm="1">
        <f t="array" ref="U390">quota_mese*SUMPRODUCT(1/C390:T390)</f>
        <v>11.637528361904064</v>
      </c>
      <c r="V390" s="13">
        <f t="shared" si="89"/>
        <v>167694.22661584319</v>
      </c>
      <c r="W390" s="14">
        <f t="shared" si="85"/>
        <v>0.117961510772288</v>
      </c>
      <c r="X390" s="13">
        <f t="shared" si="86"/>
        <v>170973.73915731817</v>
      </c>
      <c r="Y390" s="14">
        <f t="shared" si="87"/>
        <v>0.13982492771545441</v>
      </c>
      <c r="Z390" s="6" t="str">
        <f t="shared" si="88"/>
        <v>In Linea</v>
      </c>
    </row>
    <row r="391" spans="1:26" x14ac:dyDescent="0.25">
      <c r="A391" s="7">
        <v>44742</v>
      </c>
      <c r="B391" s="8">
        <v>11503.719727</v>
      </c>
      <c r="C391" s="11">
        <f t="shared" si="84"/>
        <v>11503.719727</v>
      </c>
      <c r="D391" s="11">
        <f t="shared" si="83"/>
        <v>12947.969727</v>
      </c>
      <c r="E391" s="11">
        <f t="shared" si="83"/>
        <v>12272.030273</v>
      </c>
      <c r="F391" s="11">
        <f t="shared" si="83"/>
        <v>10971.219727</v>
      </c>
      <c r="G391" s="11">
        <f t="shared" si="83"/>
        <v>11405.570313</v>
      </c>
      <c r="H391" s="11">
        <f t="shared" si="83"/>
        <v>12030.059569999999</v>
      </c>
      <c r="I391" s="11">
        <f t="shared" si="83"/>
        <v>10939.759765999999</v>
      </c>
      <c r="J391" s="11">
        <f t="shared" si="83"/>
        <v>12101.929688</v>
      </c>
      <c r="K391" s="11">
        <f t="shared" si="83"/>
        <v>12042.120117</v>
      </c>
      <c r="L391" s="11">
        <f t="shared" si="83"/>
        <v>13181.349609000001</v>
      </c>
      <c r="M391" s="11">
        <f t="shared" si="83"/>
        <v>13245.990234000001</v>
      </c>
      <c r="N391" s="11">
        <f t="shared" si="83"/>
        <v>14254.089844</v>
      </c>
      <c r="O391" s="11">
        <f t="shared" si="83"/>
        <v>15179.209961</v>
      </c>
      <c r="P391" s="11">
        <f t="shared" si="83"/>
        <v>15757</v>
      </c>
      <c r="Q391" s="11">
        <f t="shared" si="83"/>
        <v>15501.070313</v>
      </c>
      <c r="R391" s="11">
        <f t="shared" si="83"/>
        <v>14715.240234000001</v>
      </c>
      <c r="S391" s="11">
        <f t="shared" si="83"/>
        <v>14409.780273</v>
      </c>
      <c r="T391" s="11">
        <f t="shared" si="82"/>
        <v>15947.870117</v>
      </c>
      <c r="U391" s="12" cm="1">
        <f t="array" ref="U391">quota_mese*SUMPRODUCT(1/C391:T391)</f>
        <v>11.5008909721469</v>
      </c>
      <c r="V391" s="13">
        <f t="shared" si="89"/>
        <v>183414.71545357662</v>
      </c>
      <c r="W391" s="14">
        <f t="shared" si="85"/>
        <v>0.22276476969051084</v>
      </c>
      <c r="X391" s="13">
        <f t="shared" si="86"/>
        <v>207948.43531656917</v>
      </c>
      <c r="Y391" s="14">
        <f t="shared" si="87"/>
        <v>0.38632290211046105</v>
      </c>
      <c r="Z391" s="6" t="str">
        <f t="shared" si="88"/>
        <v>Il PAC NON conviene</v>
      </c>
    </row>
    <row r="392" spans="1:26" x14ac:dyDescent="0.25">
      <c r="A392" s="7">
        <v>44773</v>
      </c>
      <c r="B392" s="8">
        <v>12947.969727</v>
      </c>
      <c r="C392" s="11">
        <f t="shared" si="84"/>
        <v>12947.969727</v>
      </c>
      <c r="D392" s="11">
        <f t="shared" si="83"/>
        <v>12272.030273</v>
      </c>
      <c r="E392" s="11">
        <f t="shared" si="83"/>
        <v>10971.219727</v>
      </c>
      <c r="F392" s="11">
        <f t="shared" si="83"/>
        <v>11405.570313</v>
      </c>
      <c r="G392" s="11">
        <f t="shared" si="83"/>
        <v>12030.059569999999</v>
      </c>
      <c r="H392" s="11">
        <f t="shared" si="83"/>
        <v>10939.759765999999</v>
      </c>
      <c r="I392" s="11">
        <f t="shared" si="83"/>
        <v>12101.929688</v>
      </c>
      <c r="J392" s="11">
        <f t="shared" si="83"/>
        <v>12042.120117</v>
      </c>
      <c r="K392" s="11">
        <f t="shared" si="83"/>
        <v>13181.349609000001</v>
      </c>
      <c r="L392" s="11">
        <f t="shared" si="83"/>
        <v>13245.990234000001</v>
      </c>
      <c r="M392" s="11">
        <f t="shared" si="83"/>
        <v>14254.089844</v>
      </c>
      <c r="N392" s="11">
        <f t="shared" si="83"/>
        <v>15179.209961</v>
      </c>
      <c r="O392" s="11">
        <f t="shared" si="83"/>
        <v>15757</v>
      </c>
      <c r="P392" s="11">
        <f t="shared" si="83"/>
        <v>15501.070313</v>
      </c>
      <c r="Q392" s="11">
        <f t="shared" si="83"/>
        <v>14715.240234000001</v>
      </c>
      <c r="R392" s="11">
        <f t="shared" si="83"/>
        <v>14409.780273</v>
      </c>
      <c r="S392" s="11">
        <f t="shared" si="83"/>
        <v>15947.870117</v>
      </c>
      <c r="T392" s="11">
        <f t="shared" si="82"/>
        <v>16825.929688</v>
      </c>
      <c r="U392" s="12" cm="1">
        <f t="array" ref="U392">quota_mese*SUMPRODUCT(1/C392:T392)</f>
        <v>11.271754936217128</v>
      </c>
      <c r="V392" s="13">
        <f t="shared" si="89"/>
        <v>189657.75601715632</v>
      </c>
      <c r="W392" s="14">
        <f t="shared" si="85"/>
        <v>0.26438504011437547</v>
      </c>
      <c r="X392" s="13">
        <f t="shared" si="86"/>
        <v>194925.49846923194</v>
      </c>
      <c r="Y392" s="14">
        <f t="shared" si="87"/>
        <v>0.29950332312821293</v>
      </c>
      <c r="Z392" s="6" t="str">
        <f t="shared" si="88"/>
        <v>Il PAC NON conviene</v>
      </c>
    </row>
    <row r="393" spans="1:26" x14ac:dyDescent="0.25">
      <c r="A393" s="7">
        <v>44804</v>
      </c>
      <c r="B393" s="8">
        <v>12272.030273</v>
      </c>
      <c r="C393" s="11">
        <f t="shared" si="84"/>
        <v>12272.030273</v>
      </c>
      <c r="D393" s="11">
        <f t="shared" si="83"/>
        <v>10971.219727</v>
      </c>
      <c r="E393" s="11">
        <f t="shared" si="83"/>
        <v>11405.570313</v>
      </c>
      <c r="F393" s="11">
        <f t="shared" si="83"/>
        <v>12030.059569999999</v>
      </c>
      <c r="G393" s="11">
        <f t="shared" si="83"/>
        <v>10939.759765999999</v>
      </c>
      <c r="H393" s="11">
        <f t="shared" si="83"/>
        <v>12101.929688</v>
      </c>
      <c r="I393" s="11">
        <f t="shared" si="83"/>
        <v>12042.120117</v>
      </c>
      <c r="J393" s="11">
        <f t="shared" si="83"/>
        <v>13181.349609000001</v>
      </c>
      <c r="K393" s="11">
        <f t="shared" si="83"/>
        <v>13245.990234000001</v>
      </c>
      <c r="L393" s="11">
        <f t="shared" si="83"/>
        <v>14254.089844</v>
      </c>
      <c r="M393" s="11">
        <f t="shared" si="83"/>
        <v>15179.209961</v>
      </c>
      <c r="N393" s="11">
        <f t="shared" si="83"/>
        <v>15757</v>
      </c>
      <c r="O393" s="11">
        <f t="shared" si="83"/>
        <v>15501.070313</v>
      </c>
      <c r="P393" s="11">
        <f t="shared" si="83"/>
        <v>14715.240234000001</v>
      </c>
      <c r="Q393" s="11">
        <f t="shared" si="83"/>
        <v>14409.780273</v>
      </c>
      <c r="R393" s="11">
        <f t="shared" si="83"/>
        <v>15947.870117</v>
      </c>
      <c r="S393" s="11">
        <f t="shared" si="83"/>
        <v>16825.929688</v>
      </c>
      <c r="T393" s="11">
        <f t="shared" si="82"/>
        <v>17137.240234000001</v>
      </c>
      <c r="U393" s="12" cm="1">
        <f t="array" ref="U393">quota_mese*SUMPRODUCT(1/C393:T393)</f>
        <v>11.114423829345073</v>
      </c>
      <c r="V393" s="13">
        <f t="shared" si="89"/>
        <v>190470.55122598074</v>
      </c>
      <c r="W393" s="14">
        <f t="shared" si="85"/>
        <v>0.26980367483987155</v>
      </c>
      <c r="X393" s="13">
        <f t="shared" si="86"/>
        <v>209467.05458799351</v>
      </c>
      <c r="Y393" s="14">
        <f t="shared" si="87"/>
        <v>0.39644703058662345</v>
      </c>
      <c r="Z393" s="6" t="str">
        <f t="shared" si="88"/>
        <v>Il PAC NON conviene</v>
      </c>
    </row>
    <row r="394" spans="1:26" x14ac:dyDescent="0.25">
      <c r="A394" s="7">
        <v>44834</v>
      </c>
      <c r="B394" s="8">
        <v>10971.219727</v>
      </c>
      <c r="C394" s="11">
        <f t="shared" si="84"/>
        <v>10971.219727</v>
      </c>
      <c r="D394" s="11">
        <f t="shared" si="83"/>
        <v>11405.570313</v>
      </c>
      <c r="E394" s="11">
        <f t="shared" si="83"/>
        <v>12030.059569999999</v>
      </c>
      <c r="F394" s="11">
        <f t="shared" si="83"/>
        <v>10939.759765999999</v>
      </c>
      <c r="G394" s="11">
        <f t="shared" si="83"/>
        <v>12101.929688</v>
      </c>
      <c r="H394" s="11">
        <f t="shared" si="83"/>
        <v>12042.120117</v>
      </c>
      <c r="I394" s="11">
        <f t="shared" si="83"/>
        <v>13181.349609000001</v>
      </c>
      <c r="J394" s="11">
        <f t="shared" si="83"/>
        <v>13245.990234000001</v>
      </c>
      <c r="K394" s="11">
        <f t="shared" si="83"/>
        <v>14254.089844</v>
      </c>
      <c r="L394" s="11">
        <f t="shared" si="83"/>
        <v>15179.209961</v>
      </c>
      <c r="M394" s="11">
        <f t="shared" si="83"/>
        <v>15757</v>
      </c>
      <c r="N394" s="11">
        <f t="shared" si="83"/>
        <v>15501.070313</v>
      </c>
      <c r="O394" s="11">
        <f t="shared" si="83"/>
        <v>14715.240234000001</v>
      </c>
      <c r="P394" s="11">
        <f t="shared" si="83"/>
        <v>14409.780273</v>
      </c>
      <c r="Q394" s="11">
        <f t="shared" si="83"/>
        <v>15947.870117</v>
      </c>
      <c r="R394" s="11">
        <f t="shared" si="83"/>
        <v>16825.929688</v>
      </c>
      <c r="S394" s="11">
        <f t="shared" si="83"/>
        <v>17137.240234000001</v>
      </c>
      <c r="T394" s="11">
        <f t="shared" si="82"/>
        <v>18043.849609000001</v>
      </c>
      <c r="U394" s="12" cm="1">
        <f t="array" ref="U394">quota_mese*SUMPRODUCT(1/C394:T394)</f>
        <v>10.897210803212348</v>
      </c>
      <c r="V394" s="13">
        <f t="shared" si="89"/>
        <v>196627.63289073372</v>
      </c>
      <c r="W394" s="14">
        <f t="shared" si="85"/>
        <v>0.31085088593822485</v>
      </c>
      <c r="X394" s="13">
        <f t="shared" si="86"/>
        <v>246697.95234245065</v>
      </c>
      <c r="Y394" s="14">
        <f t="shared" si="87"/>
        <v>0.6446530156163377</v>
      </c>
      <c r="Z394" s="6" t="str">
        <f t="shared" si="88"/>
        <v>Il PAC NON conviene</v>
      </c>
    </row>
    <row r="395" spans="1:26" x14ac:dyDescent="0.25">
      <c r="A395" s="7">
        <v>44865</v>
      </c>
      <c r="B395" s="8">
        <v>11405.570313</v>
      </c>
      <c r="C395" s="11">
        <f t="shared" si="84"/>
        <v>11405.570313</v>
      </c>
      <c r="D395" s="11">
        <f t="shared" si="83"/>
        <v>12030.059569999999</v>
      </c>
      <c r="E395" s="11">
        <f t="shared" si="83"/>
        <v>10939.759765999999</v>
      </c>
      <c r="F395" s="11">
        <f t="shared" si="83"/>
        <v>12101.929688</v>
      </c>
      <c r="G395" s="11">
        <f t="shared" si="83"/>
        <v>12042.120117</v>
      </c>
      <c r="H395" s="11">
        <f t="shared" si="83"/>
        <v>13181.349609000001</v>
      </c>
      <c r="I395" s="11">
        <f t="shared" si="83"/>
        <v>13245.990234000001</v>
      </c>
      <c r="J395" s="11">
        <f t="shared" si="83"/>
        <v>14254.089844</v>
      </c>
      <c r="K395" s="11">
        <f t="shared" si="83"/>
        <v>15179.209961</v>
      </c>
      <c r="L395" s="11">
        <f t="shared" si="83"/>
        <v>15757</v>
      </c>
      <c r="M395" s="11">
        <f t="shared" si="83"/>
        <v>15501.070313</v>
      </c>
      <c r="N395" s="11">
        <f t="shared" si="83"/>
        <v>14715.240234000001</v>
      </c>
      <c r="O395" s="11">
        <f t="shared" si="83"/>
        <v>14409.780273</v>
      </c>
      <c r="P395" s="11">
        <f t="shared" si="83"/>
        <v>15947.870117</v>
      </c>
      <c r="Q395" s="11">
        <f t="shared" si="83"/>
        <v>16825.929688</v>
      </c>
      <c r="R395" s="11">
        <f t="shared" si="83"/>
        <v>17137.240234000001</v>
      </c>
      <c r="S395" s="11">
        <f t="shared" si="83"/>
        <v>18043.849609000001</v>
      </c>
      <c r="T395" s="11">
        <f t="shared" si="82"/>
        <v>18254.689452999999</v>
      </c>
      <c r="U395" s="12" cm="1">
        <f t="array" ref="U395">quota_mese*SUMPRODUCT(1/C395:T395)</f>
        <v>10.594151436641338</v>
      </c>
      <c r="V395" s="13">
        <f t="shared" si="89"/>
        <v>193392.94449394144</v>
      </c>
      <c r="W395" s="14">
        <f t="shared" si="85"/>
        <v>0.28928629662627636</v>
      </c>
      <c r="X395" s="13">
        <f t="shared" si="86"/>
        <v>240075.97540554477</v>
      </c>
      <c r="Y395" s="14">
        <f t="shared" si="87"/>
        <v>0.60050650270363182</v>
      </c>
      <c r="Z395" s="6" t="str">
        <f t="shared" si="88"/>
        <v>Il PAC NON conviene</v>
      </c>
    </row>
    <row r="396" spans="1:26" x14ac:dyDescent="0.25">
      <c r="A396" s="7">
        <v>44895</v>
      </c>
      <c r="B396" s="8">
        <v>12030.059569999999</v>
      </c>
      <c r="C396" s="11">
        <f t="shared" si="84"/>
        <v>12030.059569999999</v>
      </c>
      <c r="D396" s="11">
        <f t="shared" si="83"/>
        <v>10939.759765999999</v>
      </c>
      <c r="E396" s="11">
        <f t="shared" si="83"/>
        <v>12101.929688</v>
      </c>
      <c r="F396" s="11">
        <f t="shared" si="83"/>
        <v>12042.120117</v>
      </c>
      <c r="G396" s="11">
        <f t="shared" si="83"/>
        <v>13181.349609000001</v>
      </c>
      <c r="H396" s="11">
        <f t="shared" si="83"/>
        <v>13245.990234000001</v>
      </c>
      <c r="I396" s="11">
        <f t="shared" si="83"/>
        <v>14254.089844</v>
      </c>
      <c r="J396" s="11">
        <f t="shared" si="83"/>
        <v>15179.209961</v>
      </c>
      <c r="K396" s="11">
        <f t="shared" si="83"/>
        <v>15757</v>
      </c>
      <c r="L396" s="11">
        <f t="shared" si="83"/>
        <v>15501.070313</v>
      </c>
      <c r="M396" s="11">
        <f t="shared" si="83"/>
        <v>14715.240234000001</v>
      </c>
      <c r="N396" s="11">
        <f t="shared" si="83"/>
        <v>14409.780273</v>
      </c>
      <c r="O396" s="11">
        <f t="shared" si="83"/>
        <v>15947.870117</v>
      </c>
      <c r="P396" s="11">
        <f t="shared" si="83"/>
        <v>16825.929688</v>
      </c>
      <c r="Q396" s="11">
        <f t="shared" si="83"/>
        <v>17137.240234000001</v>
      </c>
      <c r="R396" s="11">
        <f t="shared" si="83"/>
        <v>18043.849609000001</v>
      </c>
      <c r="S396" s="11">
        <f t="shared" si="83"/>
        <v>18254.689452999999</v>
      </c>
      <c r="T396" s="11">
        <f t="shared" si="82"/>
        <v>17440.689452999999</v>
      </c>
      <c r="U396" s="12" cm="1">
        <f t="array" ref="U396">quota_mese*SUMPRODUCT(1/C396:T396)</f>
        <v>10.341324148389893</v>
      </c>
      <c r="V396" s="13">
        <f t="shared" si="89"/>
        <v>180359.82300487781</v>
      </c>
      <c r="W396" s="14">
        <f t="shared" si="85"/>
        <v>0.20239882003251863</v>
      </c>
      <c r="X396" s="13">
        <f t="shared" si="86"/>
        <v>217463.87893821544</v>
      </c>
      <c r="Y396" s="14">
        <f t="shared" si="87"/>
        <v>0.44975919292143618</v>
      </c>
      <c r="Z396" s="6" t="str">
        <f t="shared" si="88"/>
        <v>Il PAC NON conviene</v>
      </c>
    </row>
    <row r="397" spans="1:26" x14ac:dyDescent="0.25">
      <c r="A397" s="7">
        <v>44926</v>
      </c>
      <c r="B397" s="8">
        <v>10939.759765999999</v>
      </c>
      <c r="C397" s="11">
        <f t="shared" si="84"/>
        <v>10939.759765999999</v>
      </c>
      <c r="D397" s="11">
        <f t="shared" si="83"/>
        <v>12101.929688</v>
      </c>
      <c r="E397" s="11">
        <f t="shared" si="83"/>
        <v>12042.120117</v>
      </c>
      <c r="F397" s="11">
        <f t="shared" si="83"/>
        <v>13181.349609000001</v>
      </c>
      <c r="G397" s="11">
        <f t="shared" si="83"/>
        <v>13245.990234000001</v>
      </c>
      <c r="H397" s="11">
        <f t="shared" si="83"/>
        <v>14254.089844</v>
      </c>
      <c r="I397" s="11">
        <f t="shared" si="83"/>
        <v>15179.209961</v>
      </c>
      <c r="J397" s="11">
        <f t="shared" si="83"/>
        <v>15757</v>
      </c>
      <c r="K397" s="11">
        <f t="shared" si="83"/>
        <v>15501.070313</v>
      </c>
      <c r="L397" s="11">
        <f t="shared" si="83"/>
        <v>14715.240234000001</v>
      </c>
      <c r="M397" s="11">
        <f t="shared" si="83"/>
        <v>14409.780273</v>
      </c>
      <c r="N397" s="11">
        <f t="shared" si="83"/>
        <v>15947.870117</v>
      </c>
      <c r="O397" s="11">
        <f t="shared" si="83"/>
        <v>16825.929688</v>
      </c>
      <c r="P397" s="11">
        <f t="shared" si="83"/>
        <v>17137.240234000001</v>
      </c>
      <c r="Q397" s="11">
        <f t="shared" si="83"/>
        <v>18043.849609000001</v>
      </c>
      <c r="R397" s="11">
        <f t="shared" si="83"/>
        <v>18254.689452999999</v>
      </c>
      <c r="S397" s="11">
        <f t="shared" si="83"/>
        <v>17440.689452999999</v>
      </c>
      <c r="T397" s="11">
        <f t="shared" si="82"/>
        <v>18536.650390999999</v>
      </c>
      <c r="U397" s="12" cm="1">
        <f t="array" ref="U397">quota_mese*SUMPRODUCT(1/C397:T397)</f>
        <v>10.098174742233013</v>
      </c>
      <c r="V397" s="13">
        <f t="shared" si="89"/>
        <v>187186.33478399989</v>
      </c>
      <c r="W397" s="14">
        <f t="shared" si="85"/>
        <v>0.24790889855999931</v>
      </c>
      <c r="X397" s="13">
        <f t="shared" si="86"/>
        <v>254164.40745724508</v>
      </c>
      <c r="Y397" s="14">
        <f t="shared" si="87"/>
        <v>0.6944293830483006</v>
      </c>
      <c r="Z397" s="6" t="str">
        <f t="shared" si="88"/>
        <v>Il PAC NON conviene</v>
      </c>
    </row>
    <row r="398" spans="1:26" x14ac:dyDescent="0.25">
      <c r="A398" s="7">
        <v>44957</v>
      </c>
      <c r="B398" s="8">
        <v>12101.929688</v>
      </c>
      <c r="C398" s="11">
        <f t="shared" si="84"/>
        <v>12101.929688</v>
      </c>
      <c r="D398" s="11">
        <f t="shared" si="83"/>
        <v>12042.120117</v>
      </c>
      <c r="E398" s="11">
        <f t="shared" si="83"/>
        <v>13181.349609000001</v>
      </c>
      <c r="F398" s="11">
        <f t="shared" si="83"/>
        <v>13245.990234000001</v>
      </c>
      <c r="G398" s="11">
        <f t="shared" si="83"/>
        <v>14254.089844</v>
      </c>
      <c r="H398" s="11">
        <f t="shared" si="83"/>
        <v>15179.209961</v>
      </c>
      <c r="I398" s="11">
        <f t="shared" si="83"/>
        <v>15757</v>
      </c>
      <c r="J398" s="11">
        <f t="shared" si="83"/>
        <v>15501.070313</v>
      </c>
      <c r="K398" s="11">
        <f t="shared" si="83"/>
        <v>14715.240234000001</v>
      </c>
      <c r="L398" s="11">
        <f t="shared" si="83"/>
        <v>14409.780273</v>
      </c>
      <c r="M398" s="11">
        <f t="shared" si="83"/>
        <v>15947.870117</v>
      </c>
      <c r="N398" s="11">
        <f t="shared" si="83"/>
        <v>16825.929688</v>
      </c>
      <c r="O398" s="11">
        <f t="shared" si="83"/>
        <v>17137.240234000001</v>
      </c>
      <c r="P398" s="11">
        <f t="shared" si="83"/>
        <v>18043.849609000001</v>
      </c>
      <c r="Q398" s="11">
        <f t="shared" si="83"/>
        <v>18254.689452999999</v>
      </c>
      <c r="R398" s="11">
        <f t="shared" si="83"/>
        <v>17440.689452999999</v>
      </c>
      <c r="S398" s="11">
        <f t="shared" si="83"/>
        <v>18536.650390999999</v>
      </c>
      <c r="T398" s="11">
        <f t="shared" si="82"/>
        <v>19682.869140999999</v>
      </c>
      <c r="U398" s="12" cm="1">
        <f t="array" ref="U398">quota_mese*SUMPRODUCT(1/C398:T398)</f>
        <v>9.7598073727830812</v>
      </c>
      <c r="V398" s="13">
        <f t="shared" si="89"/>
        <v>192101.01135985638</v>
      </c>
      <c r="W398" s="14">
        <f t="shared" si="85"/>
        <v>0.28067340906570926</v>
      </c>
      <c r="X398" s="13">
        <f t="shared" si="86"/>
        <v>243963.60310021989</v>
      </c>
      <c r="Y398" s="14">
        <f t="shared" si="87"/>
        <v>0.62642402066813263</v>
      </c>
      <c r="Z398" s="6" t="str">
        <f t="shared" si="88"/>
        <v>Il PAC NON conviene</v>
      </c>
    </row>
    <row r="399" spans="1:26" x14ac:dyDescent="0.25">
      <c r="A399" s="7">
        <v>44985</v>
      </c>
      <c r="B399" s="8">
        <v>12042.120117</v>
      </c>
      <c r="C399" s="11">
        <f t="shared" si="84"/>
        <v>12042.120117</v>
      </c>
      <c r="D399" s="11">
        <f t="shared" si="83"/>
        <v>13181.349609000001</v>
      </c>
      <c r="E399" s="11">
        <f t="shared" si="83"/>
        <v>13245.990234000001</v>
      </c>
      <c r="F399" s="11">
        <f t="shared" si="83"/>
        <v>14254.089844</v>
      </c>
      <c r="G399" s="11">
        <f t="shared" si="83"/>
        <v>15179.209961</v>
      </c>
      <c r="H399" s="11">
        <f t="shared" si="83"/>
        <v>15757</v>
      </c>
      <c r="I399" s="11">
        <f t="shared" si="83"/>
        <v>15501.070313</v>
      </c>
      <c r="J399" s="11">
        <f t="shared" si="83"/>
        <v>14715.240234000001</v>
      </c>
      <c r="K399" s="11">
        <f t="shared" si="83"/>
        <v>14409.780273</v>
      </c>
      <c r="L399" s="11">
        <f t="shared" si="83"/>
        <v>15947.870117</v>
      </c>
      <c r="M399" s="11">
        <f t="shared" si="83"/>
        <v>16825.929688</v>
      </c>
      <c r="N399" s="11">
        <f t="shared" si="83"/>
        <v>17137.240234000001</v>
      </c>
      <c r="O399" s="11">
        <f t="shared" si="83"/>
        <v>18043.849609000001</v>
      </c>
      <c r="P399" s="11">
        <f t="shared" si="83"/>
        <v>18254.689452999999</v>
      </c>
      <c r="Q399" s="11">
        <f t="shared" si="83"/>
        <v>17440.689452999999</v>
      </c>
      <c r="R399" s="11">
        <f t="shared" si="83"/>
        <v>18536.650390999999</v>
      </c>
      <c r="S399" s="11">
        <f t="shared" si="83"/>
        <v>19682.869140999999</v>
      </c>
      <c r="T399" s="11">
        <f t="shared" si="82"/>
        <v>20267.908202999999</v>
      </c>
      <c r="U399" s="12" cm="1">
        <f t="array" ref="U399">quota_mese*SUMPRODUCT(1/C399:T399)</f>
        <v>9.4823709776002154</v>
      </c>
      <c r="V399" s="13">
        <f t="shared" si="89"/>
        <v>192187.82452079252</v>
      </c>
      <c r="W399" s="14">
        <f t="shared" si="85"/>
        <v>0.28125216347195003</v>
      </c>
      <c r="X399" s="13">
        <f t="shared" si="86"/>
        <v>252462.70597800578</v>
      </c>
      <c r="Y399" s="14">
        <f t="shared" si="87"/>
        <v>0.6830847065200385</v>
      </c>
      <c r="Z399" s="6" t="str">
        <f t="shared" si="88"/>
        <v>Il PAC NON conviene</v>
      </c>
    </row>
    <row r="400" spans="1:26" x14ac:dyDescent="0.25">
      <c r="A400" s="7">
        <v>45016</v>
      </c>
      <c r="B400" s="8">
        <v>13181.349609000001</v>
      </c>
      <c r="C400" s="11">
        <f t="shared" si="84"/>
        <v>13181.349609000001</v>
      </c>
      <c r="D400" s="11">
        <f t="shared" si="83"/>
        <v>13245.990234000001</v>
      </c>
      <c r="E400" s="11">
        <f t="shared" si="83"/>
        <v>14254.089844</v>
      </c>
      <c r="F400" s="11">
        <f t="shared" si="83"/>
        <v>15179.209961</v>
      </c>
      <c r="G400" s="11">
        <f t="shared" si="83"/>
        <v>15757</v>
      </c>
      <c r="H400" s="11">
        <f t="shared" si="83"/>
        <v>15501.070313</v>
      </c>
      <c r="I400" s="11">
        <f t="shared" si="83"/>
        <v>14715.240234000001</v>
      </c>
      <c r="J400" s="11">
        <f t="shared" si="83"/>
        <v>14409.780273</v>
      </c>
      <c r="K400" s="11">
        <f t="shared" si="83"/>
        <v>15947.870117</v>
      </c>
      <c r="L400" s="11">
        <f t="shared" si="83"/>
        <v>16825.929688</v>
      </c>
      <c r="M400" s="11">
        <f t="shared" si="83"/>
        <v>17137.240234000001</v>
      </c>
      <c r="N400" s="11">
        <f t="shared" si="83"/>
        <v>18043.849609000001</v>
      </c>
      <c r="O400" s="11">
        <f t="shared" si="83"/>
        <v>18254.689452999999</v>
      </c>
      <c r="P400" s="11">
        <f t="shared" si="83"/>
        <v>17440.689452999999</v>
      </c>
      <c r="Q400" s="11">
        <f t="shared" si="83"/>
        <v>18536.650390999999</v>
      </c>
      <c r="R400" s="11">
        <f t="shared" si="83"/>
        <v>19682.869140999999</v>
      </c>
      <c r="S400" s="11">
        <f t="shared" ref="O400:T416" si="90">R401</f>
        <v>20267.908202999999</v>
      </c>
      <c r="T400" s="11">
        <f t="shared" si="90"/>
        <v>0</v>
      </c>
      <c r="U400" s="12"/>
      <c r="V400" s="13"/>
      <c r="W400" s="14"/>
      <c r="X400" s="13"/>
      <c r="Y400" s="14"/>
      <c r="Z400" s="6"/>
    </row>
    <row r="401" spans="1:26" x14ac:dyDescent="0.25">
      <c r="A401" s="7">
        <v>45046</v>
      </c>
      <c r="B401" s="8">
        <v>13245.990234000001</v>
      </c>
      <c r="C401" s="11">
        <f t="shared" si="84"/>
        <v>13245.990234000001</v>
      </c>
      <c r="D401" s="11">
        <f t="shared" ref="D401:N416" si="91">C402</f>
        <v>14254.089844</v>
      </c>
      <c r="E401" s="11">
        <f t="shared" si="91"/>
        <v>15179.209961</v>
      </c>
      <c r="F401" s="11">
        <f t="shared" si="91"/>
        <v>15757</v>
      </c>
      <c r="G401" s="11">
        <f t="shared" si="91"/>
        <v>15501.070313</v>
      </c>
      <c r="H401" s="11">
        <f t="shared" si="91"/>
        <v>14715.240234000001</v>
      </c>
      <c r="I401" s="11">
        <f t="shared" si="91"/>
        <v>14409.780273</v>
      </c>
      <c r="J401" s="11">
        <f t="shared" si="91"/>
        <v>15947.870117</v>
      </c>
      <c r="K401" s="11">
        <f t="shared" si="91"/>
        <v>16825.929688</v>
      </c>
      <c r="L401" s="11">
        <f t="shared" si="91"/>
        <v>17137.240234000001</v>
      </c>
      <c r="M401" s="11">
        <f t="shared" si="91"/>
        <v>18043.849609000001</v>
      </c>
      <c r="N401" s="11">
        <f t="shared" si="91"/>
        <v>18254.689452999999</v>
      </c>
      <c r="O401" s="11">
        <f t="shared" si="90"/>
        <v>17440.689452999999</v>
      </c>
      <c r="P401" s="11">
        <f t="shared" si="90"/>
        <v>18536.650390999999</v>
      </c>
      <c r="Q401" s="11">
        <f t="shared" si="90"/>
        <v>19682.869140999999</v>
      </c>
      <c r="R401" s="11">
        <f t="shared" si="90"/>
        <v>20267.908202999999</v>
      </c>
      <c r="S401" s="11">
        <f t="shared" si="90"/>
        <v>0</v>
      </c>
      <c r="T401" s="11">
        <f t="shared" si="90"/>
        <v>0</v>
      </c>
      <c r="U401" s="12"/>
      <c r="V401" s="13"/>
      <c r="W401" s="14"/>
      <c r="X401" s="13"/>
      <c r="Y401" s="14"/>
      <c r="Z401" s="6"/>
    </row>
    <row r="402" spans="1:26" x14ac:dyDescent="0.25">
      <c r="A402" s="7">
        <v>45077</v>
      </c>
      <c r="B402" s="8">
        <v>14254.089844</v>
      </c>
      <c r="C402" s="11">
        <f t="shared" si="84"/>
        <v>14254.089844</v>
      </c>
      <c r="D402" s="11">
        <f t="shared" si="91"/>
        <v>15179.209961</v>
      </c>
      <c r="E402" s="11">
        <f t="shared" si="91"/>
        <v>15757</v>
      </c>
      <c r="F402" s="11">
        <f t="shared" si="91"/>
        <v>15501.070313</v>
      </c>
      <c r="G402" s="11">
        <f t="shared" si="91"/>
        <v>14715.240234000001</v>
      </c>
      <c r="H402" s="11">
        <f t="shared" si="91"/>
        <v>14409.780273</v>
      </c>
      <c r="I402" s="11">
        <f t="shared" si="91"/>
        <v>15947.870117</v>
      </c>
      <c r="J402" s="11">
        <f t="shared" si="91"/>
        <v>16825.929688</v>
      </c>
      <c r="K402" s="11">
        <f t="shared" si="91"/>
        <v>17137.240234000001</v>
      </c>
      <c r="L402" s="11">
        <f t="shared" si="91"/>
        <v>18043.849609000001</v>
      </c>
      <c r="M402" s="11">
        <f t="shared" si="91"/>
        <v>18254.689452999999</v>
      </c>
      <c r="N402" s="11">
        <f t="shared" si="91"/>
        <v>17440.689452999999</v>
      </c>
      <c r="O402" s="11">
        <f t="shared" si="90"/>
        <v>18536.650390999999</v>
      </c>
      <c r="P402" s="11">
        <f t="shared" si="90"/>
        <v>19682.869140999999</v>
      </c>
      <c r="Q402" s="11">
        <f t="shared" si="90"/>
        <v>20267.908202999999</v>
      </c>
      <c r="R402" s="11">
        <f t="shared" si="90"/>
        <v>0</v>
      </c>
      <c r="S402" s="11">
        <f t="shared" si="90"/>
        <v>0</v>
      </c>
      <c r="T402" s="11">
        <f t="shared" si="90"/>
        <v>0</v>
      </c>
      <c r="U402" s="12"/>
      <c r="V402" s="13"/>
      <c r="W402" s="14"/>
      <c r="X402" s="13"/>
      <c r="Y402" s="14"/>
      <c r="Z402" s="6"/>
    </row>
    <row r="403" spans="1:26" x14ac:dyDescent="0.25">
      <c r="A403" s="7">
        <v>45107</v>
      </c>
      <c r="B403" s="8">
        <v>15179.209961</v>
      </c>
      <c r="C403" s="11">
        <f t="shared" si="84"/>
        <v>15179.209961</v>
      </c>
      <c r="D403" s="11">
        <f t="shared" si="91"/>
        <v>15757</v>
      </c>
      <c r="E403" s="11">
        <f t="shared" si="91"/>
        <v>15501.070313</v>
      </c>
      <c r="F403" s="11">
        <f t="shared" si="91"/>
        <v>14715.240234000001</v>
      </c>
      <c r="G403" s="11">
        <f t="shared" si="91"/>
        <v>14409.780273</v>
      </c>
      <c r="H403" s="11">
        <f t="shared" si="91"/>
        <v>15947.870117</v>
      </c>
      <c r="I403" s="11">
        <f t="shared" si="91"/>
        <v>16825.929688</v>
      </c>
      <c r="J403" s="11">
        <f t="shared" si="91"/>
        <v>17137.240234000001</v>
      </c>
      <c r="K403" s="11">
        <f t="shared" si="91"/>
        <v>18043.849609000001</v>
      </c>
      <c r="L403" s="11">
        <f t="shared" si="91"/>
        <v>18254.689452999999</v>
      </c>
      <c r="M403" s="11">
        <f t="shared" si="91"/>
        <v>17440.689452999999</v>
      </c>
      <c r="N403" s="11">
        <f t="shared" si="91"/>
        <v>18536.650390999999</v>
      </c>
      <c r="O403" s="11">
        <f t="shared" si="90"/>
        <v>19682.869140999999</v>
      </c>
      <c r="P403" s="11">
        <f t="shared" si="90"/>
        <v>20267.908202999999</v>
      </c>
      <c r="Q403" s="11">
        <f t="shared" si="90"/>
        <v>0</v>
      </c>
      <c r="R403" s="11">
        <f t="shared" si="90"/>
        <v>0</v>
      </c>
      <c r="S403" s="11">
        <f t="shared" si="90"/>
        <v>0</v>
      </c>
      <c r="T403" s="11">
        <f t="shared" si="90"/>
        <v>0</v>
      </c>
      <c r="U403" s="12"/>
      <c r="V403" s="13"/>
      <c r="W403" s="14"/>
      <c r="X403" s="13"/>
      <c r="Y403" s="14"/>
      <c r="Z403" s="6"/>
    </row>
    <row r="404" spans="1:26" x14ac:dyDescent="0.25">
      <c r="A404" s="7">
        <v>45138</v>
      </c>
      <c r="B404" s="8">
        <v>15757</v>
      </c>
      <c r="C404" s="11">
        <f t="shared" si="84"/>
        <v>15757</v>
      </c>
      <c r="D404" s="11">
        <f t="shared" si="91"/>
        <v>15501.070313</v>
      </c>
      <c r="E404" s="11">
        <f t="shared" si="91"/>
        <v>14715.240234000001</v>
      </c>
      <c r="F404" s="11">
        <f t="shared" si="91"/>
        <v>14409.780273</v>
      </c>
      <c r="G404" s="11">
        <f t="shared" si="91"/>
        <v>15947.870117</v>
      </c>
      <c r="H404" s="11">
        <f t="shared" si="91"/>
        <v>16825.929688</v>
      </c>
      <c r="I404" s="11">
        <f t="shared" si="91"/>
        <v>17137.240234000001</v>
      </c>
      <c r="J404" s="11">
        <f t="shared" si="91"/>
        <v>18043.849609000001</v>
      </c>
      <c r="K404" s="11">
        <f t="shared" si="91"/>
        <v>18254.689452999999</v>
      </c>
      <c r="L404" s="11">
        <f t="shared" si="91"/>
        <v>17440.689452999999</v>
      </c>
      <c r="M404" s="11">
        <f t="shared" si="91"/>
        <v>18536.650390999999</v>
      </c>
      <c r="N404" s="11">
        <f t="shared" si="91"/>
        <v>19682.869140999999</v>
      </c>
      <c r="O404" s="11">
        <f t="shared" si="90"/>
        <v>20267.908202999999</v>
      </c>
      <c r="P404" s="11">
        <f t="shared" si="90"/>
        <v>0</v>
      </c>
      <c r="Q404" s="11">
        <f t="shared" si="90"/>
        <v>0</v>
      </c>
      <c r="R404" s="11">
        <f t="shared" si="90"/>
        <v>0</v>
      </c>
      <c r="S404" s="11">
        <f t="shared" si="90"/>
        <v>0</v>
      </c>
      <c r="T404" s="11">
        <f t="shared" si="90"/>
        <v>0</v>
      </c>
      <c r="U404" s="12"/>
      <c r="V404" s="13"/>
      <c r="W404" s="14"/>
      <c r="X404" s="13"/>
      <c r="Y404" s="14"/>
      <c r="Z404" s="6"/>
    </row>
    <row r="405" spans="1:26" x14ac:dyDescent="0.25">
      <c r="A405" s="7">
        <v>45169</v>
      </c>
      <c r="B405" s="8">
        <v>15501.070313</v>
      </c>
      <c r="C405" s="11">
        <f t="shared" si="84"/>
        <v>15501.070313</v>
      </c>
      <c r="D405" s="11">
        <f t="shared" si="91"/>
        <v>14715.240234000001</v>
      </c>
      <c r="E405" s="11">
        <f t="shared" si="91"/>
        <v>14409.780273</v>
      </c>
      <c r="F405" s="11">
        <f t="shared" si="91"/>
        <v>15947.870117</v>
      </c>
      <c r="G405" s="11">
        <f t="shared" si="91"/>
        <v>16825.929688</v>
      </c>
      <c r="H405" s="11">
        <f t="shared" si="91"/>
        <v>17137.240234000001</v>
      </c>
      <c r="I405" s="11">
        <f t="shared" si="91"/>
        <v>18043.849609000001</v>
      </c>
      <c r="J405" s="11">
        <f t="shared" si="91"/>
        <v>18254.689452999999</v>
      </c>
      <c r="K405" s="11">
        <f t="shared" si="91"/>
        <v>17440.689452999999</v>
      </c>
      <c r="L405" s="11">
        <f t="shared" si="91"/>
        <v>18536.650390999999</v>
      </c>
      <c r="M405" s="11">
        <f t="shared" si="91"/>
        <v>19682.869140999999</v>
      </c>
      <c r="N405" s="11">
        <f t="shared" si="91"/>
        <v>20267.908202999999</v>
      </c>
      <c r="O405" s="11">
        <f t="shared" si="90"/>
        <v>0</v>
      </c>
      <c r="P405" s="11">
        <f t="shared" si="90"/>
        <v>0</v>
      </c>
      <c r="Q405" s="11">
        <f t="shared" si="90"/>
        <v>0</v>
      </c>
      <c r="R405" s="11">
        <f t="shared" si="90"/>
        <v>0</v>
      </c>
      <c r="S405" s="11">
        <f t="shared" si="90"/>
        <v>0</v>
      </c>
      <c r="T405" s="11">
        <f t="shared" si="90"/>
        <v>0</v>
      </c>
      <c r="U405" s="12"/>
      <c r="V405" s="13"/>
      <c r="W405" s="14"/>
      <c r="X405" s="13"/>
      <c r="Y405" s="14"/>
      <c r="Z405" s="6"/>
    </row>
    <row r="406" spans="1:26" x14ac:dyDescent="0.25">
      <c r="A406" s="7">
        <v>45199</v>
      </c>
      <c r="B406" s="8">
        <v>14715.240234000001</v>
      </c>
      <c r="C406" s="11">
        <f t="shared" si="84"/>
        <v>14715.240234000001</v>
      </c>
      <c r="D406" s="11">
        <f t="shared" si="91"/>
        <v>14409.780273</v>
      </c>
      <c r="E406" s="11">
        <f t="shared" si="91"/>
        <v>15947.870117</v>
      </c>
      <c r="F406" s="11">
        <f t="shared" si="91"/>
        <v>16825.929688</v>
      </c>
      <c r="G406" s="11">
        <f t="shared" si="91"/>
        <v>17137.240234000001</v>
      </c>
      <c r="H406" s="11">
        <f t="shared" si="91"/>
        <v>18043.849609000001</v>
      </c>
      <c r="I406" s="11">
        <f t="shared" si="91"/>
        <v>18254.689452999999</v>
      </c>
      <c r="J406" s="11">
        <f t="shared" si="91"/>
        <v>17440.689452999999</v>
      </c>
      <c r="K406" s="11">
        <f t="shared" si="91"/>
        <v>18536.650390999999</v>
      </c>
      <c r="L406" s="11">
        <f t="shared" si="91"/>
        <v>19682.869140999999</v>
      </c>
      <c r="M406" s="11">
        <f t="shared" si="91"/>
        <v>20267.908202999999</v>
      </c>
      <c r="N406" s="11">
        <f t="shared" si="91"/>
        <v>0</v>
      </c>
      <c r="O406" s="11">
        <f t="shared" si="90"/>
        <v>0</v>
      </c>
      <c r="P406" s="11">
        <f t="shared" si="90"/>
        <v>0</v>
      </c>
      <c r="Q406" s="11">
        <f t="shared" si="90"/>
        <v>0</v>
      </c>
      <c r="R406" s="11">
        <f t="shared" si="90"/>
        <v>0</v>
      </c>
      <c r="S406" s="11">
        <f t="shared" si="90"/>
        <v>0</v>
      </c>
      <c r="T406" s="11">
        <f t="shared" si="90"/>
        <v>0</v>
      </c>
      <c r="U406" s="12"/>
      <c r="V406" s="13"/>
      <c r="W406" s="14"/>
      <c r="X406" s="13"/>
      <c r="Y406" s="14"/>
      <c r="Z406" s="6"/>
    </row>
    <row r="407" spans="1:26" x14ac:dyDescent="0.25">
      <c r="A407" s="7">
        <v>45230</v>
      </c>
      <c r="B407" s="8">
        <v>14409.780273</v>
      </c>
      <c r="C407" s="11">
        <f t="shared" si="84"/>
        <v>14409.780273</v>
      </c>
      <c r="D407" s="11">
        <f t="shared" si="91"/>
        <v>15947.870117</v>
      </c>
      <c r="E407" s="11">
        <f t="shared" si="91"/>
        <v>16825.929688</v>
      </c>
      <c r="F407" s="11">
        <f t="shared" si="91"/>
        <v>17137.240234000001</v>
      </c>
      <c r="G407" s="11">
        <f t="shared" si="91"/>
        <v>18043.849609000001</v>
      </c>
      <c r="H407" s="11">
        <f t="shared" si="91"/>
        <v>18254.689452999999</v>
      </c>
      <c r="I407" s="11">
        <f t="shared" si="91"/>
        <v>17440.689452999999</v>
      </c>
      <c r="J407" s="11">
        <f t="shared" si="91"/>
        <v>18536.650390999999</v>
      </c>
      <c r="K407" s="11">
        <f t="shared" si="91"/>
        <v>19682.869140999999</v>
      </c>
      <c r="L407" s="11">
        <f t="shared" si="91"/>
        <v>20267.908202999999</v>
      </c>
      <c r="M407" s="11">
        <f t="shared" si="91"/>
        <v>0</v>
      </c>
      <c r="N407" s="11">
        <f t="shared" si="91"/>
        <v>0</v>
      </c>
      <c r="O407" s="11">
        <f t="shared" si="90"/>
        <v>0</v>
      </c>
      <c r="P407" s="11">
        <f t="shared" si="90"/>
        <v>0</v>
      </c>
      <c r="Q407" s="11">
        <f t="shared" si="90"/>
        <v>0</v>
      </c>
      <c r="R407" s="11">
        <f t="shared" si="90"/>
        <v>0</v>
      </c>
      <c r="S407" s="11">
        <f t="shared" si="90"/>
        <v>0</v>
      </c>
      <c r="T407" s="11">
        <f t="shared" si="90"/>
        <v>0</v>
      </c>
      <c r="U407" s="12"/>
      <c r="V407" s="13"/>
      <c r="W407" s="14"/>
      <c r="X407" s="13"/>
      <c r="Y407" s="14"/>
      <c r="Z407" s="6"/>
    </row>
    <row r="408" spans="1:26" x14ac:dyDescent="0.25">
      <c r="A408" s="7">
        <v>45260</v>
      </c>
      <c r="B408" s="8">
        <v>15947.870117</v>
      </c>
      <c r="C408" s="11">
        <f t="shared" si="84"/>
        <v>15947.870117</v>
      </c>
      <c r="D408" s="11">
        <f t="shared" si="91"/>
        <v>16825.929688</v>
      </c>
      <c r="E408" s="11">
        <f t="shared" si="91"/>
        <v>17137.240234000001</v>
      </c>
      <c r="F408" s="11">
        <f t="shared" si="91"/>
        <v>18043.849609000001</v>
      </c>
      <c r="G408" s="11">
        <f t="shared" si="91"/>
        <v>18254.689452999999</v>
      </c>
      <c r="H408" s="11">
        <f t="shared" si="91"/>
        <v>17440.689452999999</v>
      </c>
      <c r="I408" s="11">
        <f t="shared" si="91"/>
        <v>18536.650390999999</v>
      </c>
      <c r="J408" s="11">
        <f t="shared" si="91"/>
        <v>19682.869140999999</v>
      </c>
      <c r="K408" s="11">
        <f t="shared" si="91"/>
        <v>20267.908202999999</v>
      </c>
      <c r="L408" s="11">
        <f t="shared" si="91"/>
        <v>0</v>
      </c>
      <c r="M408" s="11">
        <f t="shared" si="91"/>
        <v>0</v>
      </c>
      <c r="N408" s="11">
        <f t="shared" si="91"/>
        <v>0</v>
      </c>
      <c r="O408" s="11">
        <f t="shared" si="90"/>
        <v>0</v>
      </c>
      <c r="P408" s="11">
        <f t="shared" si="90"/>
        <v>0</v>
      </c>
      <c r="Q408" s="11">
        <f t="shared" si="90"/>
        <v>0</v>
      </c>
      <c r="R408" s="11">
        <f t="shared" si="90"/>
        <v>0</v>
      </c>
      <c r="S408" s="11">
        <f t="shared" si="90"/>
        <v>0</v>
      </c>
      <c r="T408" s="11">
        <f t="shared" si="90"/>
        <v>0</v>
      </c>
      <c r="U408" s="12"/>
      <c r="V408" s="13"/>
      <c r="W408" s="14"/>
      <c r="X408" s="13"/>
      <c r="Y408" s="14"/>
      <c r="Z408" s="6"/>
    </row>
    <row r="409" spans="1:26" x14ac:dyDescent="0.25">
      <c r="A409" s="7">
        <v>45291</v>
      </c>
      <c r="B409" s="8">
        <v>16825.929688</v>
      </c>
      <c r="C409" s="11">
        <f t="shared" si="84"/>
        <v>16825.929688</v>
      </c>
      <c r="D409" s="11">
        <f t="shared" si="91"/>
        <v>17137.240234000001</v>
      </c>
      <c r="E409" s="11">
        <f t="shared" si="91"/>
        <v>18043.849609000001</v>
      </c>
      <c r="F409" s="11">
        <f t="shared" si="91"/>
        <v>18254.689452999999</v>
      </c>
      <c r="G409" s="11">
        <f t="shared" si="91"/>
        <v>17440.689452999999</v>
      </c>
      <c r="H409" s="11">
        <f t="shared" si="91"/>
        <v>18536.650390999999</v>
      </c>
      <c r="I409" s="11">
        <f t="shared" si="91"/>
        <v>19682.869140999999</v>
      </c>
      <c r="J409" s="11">
        <f t="shared" si="91"/>
        <v>20267.908202999999</v>
      </c>
      <c r="K409" s="11">
        <f t="shared" si="91"/>
        <v>0</v>
      </c>
      <c r="L409" s="11">
        <f t="shared" si="91"/>
        <v>0</v>
      </c>
      <c r="M409" s="11">
        <f t="shared" si="91"/>
        <v>0</v>
      </c>
      <c r="N409" s="11">
        <f t="shared" si="91"/>
        <v>0</v>
      </c>
      <c r="O409" s="11">
        <f t="shared" si="90"/>
        <v>0</v>
      </c>
      <c r="P409" s="11">
        <f t="shared" si="90"/>
        <v>0</v>
      </c>
      <c r="Q409" s="11">
        <f t="shared" si="90"/>
        <v>0</v>
      </c>
      <c r="R409" s="11">
        <f t="shared" si="90"/>
        <v>0</v>
      </c>
      <c r="S409" s="11">
        <f t="shared" si="90"/>
        <v>0</v>
      </c>
      <c r="T409" s="11">
        <f t="shared" si="90"/>
        <v>0</v>
      </c>
      <c r="U409" s="12"/>
      <c r="V409" s="13"/>
      <c r="W409" s="14"/>
      <c r="X409" s="13"/>
      <c r="Y409" s="14"/>
      <c r="Z409" s="6"/>
    </row>
    <row r="410" spans="1:26" x14ac:dyDescent="0.25">
      <c r="A410" s="7">
        <v>45322</v>
      </c>
      <c r="B410" s="8">
        <v>17137.240234000001</v>
      </c>
      <c r="C410" s="11">
        <f t="shared" si="84"/>
        <v>17137.240234000001</v>
      </c>
      <c r="D410" s="11">
        <f t="shared" si="91"/>
        <v>18043.849609000001</v>
      </c>
      <c r="E410" s="11">
        <f t="shared" si="91"/>
        <v>18254.689452999999</v>
      </c>
      <c r="F410" s="11">
        <f t="shared" si="91"/>
        <v>17440.689452999999</v>
      </c>
      <c r="G410" s="11">
        <f t="shared" si="91"/>
        <v>18536.650390999999</v>
      </c>
      <c r="H410" s="11">
        <f t="shared" si="91"/>
        <v>19682.869140999999</v>
      </c>
      <c r="I410" s="11">
        <f t="shared" si="91"/>
        <v>20267.908202999999</v>
      </c>
      <c r="J410" s="11">
        <f t="shared" si="91"/>
        <v>0</v>
      </c>
      <c r="K410" s="11">
        <f t="shared" si="91"/>
        <v>0</v>
      </c>
      <c r="L410" s="11">
        <f t="shared" si="91"/>
        <v>0</v>
      </c>
      <c r="M410" s="11">
        <f t="shared" si="91"/>
        <v>0</v>
      </c>
      <c r="N410" s="11">
        <f t="shared" si="91"/>
        <v>0</v>
      </c>
      <c r="O410" s="11">
        <f t="shared" si="90"/>
        <v>0</v>
      </c>
      <c r="P410" s="11">
        <f t="shared" si="90"/>
        <v>0</v>
      </c>
      <c r="Q410" s="11">
        <f t="shared" si="90"/>
        <v>0</v>
      </c>
      <c r="R410" s="11">
        <f t="shared" si="90"/>
        <v>0</v>
      </c>
      <c r="S410" s="11">
        <f t="shared" si="90"/>
        <v>0</v>
      </c>
      <c r="T410" s="11">
        <f t="shared" si="90"/>
        <v>0</v>
      </c>
      <c r="U410" s="12"/>
      <c r="V410" s="13"/>
      <c r="W410" s="14"/>
      <c r="X410" s="13"/>
      <c r="Y410" s="14"/>
      <c r="Z410" s="6"/>
    </row>
    <row r="411" spans="1:26" x14ac:dyDescent="0.25">
      <c r="A411" s="7">
        <v>45351</v>
      </c>
      <c r="B411" s="8">
        <v>18043.849609000001</v>
      </c>
      <c r="C411" s="11">
        <f t="shared" si="84"/>
        <v>18043.849609000001</v>
      </c>
      <c r="D411" s="11">
        <f t="shared" si="91"/>
        <v>18254.689452999999</v>
      </c>
      <c r="E411" s="11">
        <f t="shared" si="91"/>
        <v>17440.689452999999</v>
      </c>
      <c r="F411" s="11">
        <f t="shared" si="91"/>
        <v>18536.650390999999</v>
      </c>
      <c r="G411" s="11">
        <f t="shared" si="91"/>
        <v>19682.869140999999</v>
      </c>
      <c r="H411" s="11">
        <f t="shared" si="91"/>
        <v>20267.908202999999</v>
      </c>
      <c r="I411" s="11">
        <f t="shared" si="91"/>
        <v>0</v>
      </c>
      <c r="J411" s="11">
        <f t="shared" si="91"/>
        <v>0</v>
      </c>
      <c r="K411" s="11">
        <f t="shared" si="91"/>
        <v>0</v>
      </c>
      <c r="L411" s="11">
        <f t="shared" si="91"/>
        <v>0</v>
      </c>
      <c r="M411" s="11">
        <f t="shared" si="91"/>
        <v>0</v>
      </c>
      <c r="N411" s="11">
        <f t="shared" si="91"/>
        <v>0</v>
      </c>
      <c r="O411" s="11">
        <f t="shared" si="90"/>
        <v>0</v>
      </c>
      <c r="P411" s="11">
        <f t="shared" si="90"/>
        <v>0</v>
      </c>
      <c r="Q411" s="11">
        <f t="shared" si="90"/>
        <v>0</v>
      </c>
      <c r="R411" s="11">
        <f t="shared" si="90"/>
        <v>0</v>
      </c>
      <c r="S411" s="11">
        <f t="shared" si="90"/>
        <v>0</v>
      </c>
      <c r="T411" s="11">
        <f t="shared" si="90"/>
        <v>0</v>
      </c>
      <c r="U411" s="12"/>
      <c r="V411" s="13"/>
      <c r="W411" s="14"/>
      <c r="X411" s="13"/>
      <c r="Y411" s="14"/>
      <c r="Z411" s="6"/>
    </row>
    <row r="412" spans="1:26" x14ac:dyDescent="0.25">
      <c r="A412" s="7">
        <v>45382</v>
      </c>
      <c r="B412" s="8">
        <v>18254.689452999999</v>
      </c>
      <c r="C412" s="11">
        <f t="shared" si="84"/>
        <v>18254.689452999999</v>
      </c>
      <c r="D412" s="11">
        <f t="shared" si="91"/>
        <v>17440.689452999999</v>
      </c>
      <c r="E412" s="11">
        <f t="shared" si="91"/>
        <v>18536.650390999999</v>
      </c>
      <c r="F412" s="11">
        <f t="shared" si="91"/>
        <v>19682.869140999999</v>
      </c>
      <c r="G412" s="11">
        <f t="shared" si="91"/>
        <v>20267.908202999999</v>
      </c>
      <c r="H412" s="11">
        <f t="shared" si="91"/>
        <v>0</v>
      </c>
      <c r="I412" s="11">
        <f t="shared" si="91"/>
        <v>0</v>
      </c>
      <c r="J412" s="11">
        <f t="shared" si="91"/>
        <v>0</v>
      </c>
      <c r="K412" s="11">
        <f t="shared" si="91"/>
        <v>0</v>
      </c>
      <c r="L412" s="11">
        <f t="shared" si="91"/>
        <v>0</v>
      </c>
      <c r="M412" s="11">
        <f t="shared" si="91"/>
        <v>0</v>
      </c>
      <c r="N412" s="11">
        <f t="shared" si="91"/>
        <v>0</v>
      </c>
      <c r="O412" s="11">
        <f t="shared" si="90"/>
        <v>0</v>
      </c>
      <c r="P412" s="11">
        <f t="shared" si="90"/>
        <v>0</v>
      </c>
      <c r="Q412" s="11">
        <f t="shared" si="90"/>
        <v>0</v>
      </c>
      <c r="R412" s="11">
        <f t="shared" si="90"/>
        <v>0</v>
      </c>
      <c r="S412" s="11">
        <f t="shared" si="90"/>
        <v>0</v>
      </c>
      <c r="T412" s="11">
        <f t="shared" si="90"/>
        <v>0</v>
      </c>
      <c r="U412" s="12"/>
      <c r="V412" s="13"/>
      <c r="W412" s="14"/>
      <c r="X412" s="13"/>
      <c r="Y412" s="14"/>
      <c r="Z412" s="6"/>
    </row>
    <row r="413" spans="1:26" x14ac:dyDescent="0.25">
      <c r="A413" s="7">
        <v>45412</v>
      </c>
      <c r="B413" s="8">
        <v>17440.689452999999</v>
      </c>
      <c r="C413" s="11">
        <f t="shared" si="84"/>
        <v>17440.689452999999</v>
      </c>
      <c r="D413" s="11">
        <f t="shared" si="91"/>
        <v>18536.650390999999</v>
      </c>
      <c r="E413" s="11">
        <f t="shared" si="91"/>
        <v>19682.869140999999</v>
      </c>
      <c r="F413" s="11">
        <f t="shared" si="91"/>
        <v>20267.908202999999</v>
      </c>
      <c r="G413" s="11">
        <f t="shared" si="91"/>
        <v>0</v>
      </c>
      <c r="H413" s="11">
        <f t="shared" si="91"/>
        <v>0</v>
      </c>
      <c r="I413" s="11">
        <f t="shared" si="91"/>
        <v>0</v>
      </c>
      <c r="J413" s="11">
        <f t="shared" si="91"/>
        <v>0</v>
      </c>
      <c r="K413" s="11">
        <f t="shared" si="91"/>
        <v>0</v>
      </c>
      <c r="L413" s="11">
        <f t="shared" si="91"/>
        <v>0</v>
      </c>
      <c r="M413" s="11">
        <f t="shared" si="91"/>
        <v>0</v>
      </c>
      <c r="N413" s="11">
        <f t="shared" si="91"/>
        <v>0</v>
      </c>
      <c r="O413" s="11">
        <f t="shared" si="90"/>
        <v>0</v>
      </c>
      <c r="P413" s="11">
        <f t="shared" si="90"/>
        <v>0</v>
      </c>
      <c r="Q413" s="11">
        <f t="shared" si="90"/>
        <v>0</v>
      </c>
      <c r="R413" s="11">
        <f t="shared" si="90"/>
        <v>0</v>
      </c>
      <c r="S413" s="11">
        <f t="shared" si="90"/>
        <v>0</v>
      </c>
      <c r="T413" s="11">
        <f t="shared" si="90"/>
        <v>0</v>
      </c>
      <c r="U413" s="12"/>
      <c r="V413" s="13"/>
      <c r="W413" s="14"/>
      <c r="X413" s="13"/>
      <c r="Y413" s="14"/>
      <c r="Z413" s="6"/>
    </row>
    <row r="414" spans="1:26" x14ac:dyDescent="0.25">
      <c r="A414" s="7">
        <v>45443</v>
      </c>
      <c r="B414" s="8">
        <v>18536.650390999999</v>
      </c>
      <c r="C414" s="11">
        <f t="shared" si="84"/>
        <v>18536.650390999999</v>
      </c>
      <c r="D414" s="11">
        <f t="shared" si="91"/>
        <v>19682.869140999999</v>
      </c>
      <c r="E414" s="11">
        <f t="shared" si="91"/>
        <v>20267.908202999999</v>
      </c>
      <c r="F414" s="11">
        <f t="shared" si="91"/>
        <v>0</v>
      </c>
      <c r="G414" s="11">
        <f t="shared" si="91"/>
        <v>0</v>
      </c>
      <c r="H414" s="11">
        <f t="shared" si="91"/>
        <v>0</v>
      </c>
      <c r="I414" s="11">
        <f t="shared" si="91"/>
        <v>0</v>
      </c>
      <c r="J414" s="11">
        <f t="shared" si="91"/>
        <v>0</v>
      </c>
      <c r="K414" s="11">
        <f t="shared" si="91"/>
        <v>0</v>
      </c>
      <c r="L414" s="11">
        <f t="shared" si="91"/>
        <v>0</v>
      </c>
      <c r="M414" s="11">
        <f t="shared" si="91"/>
        <v>0</v>
      </c>
      <c r="N414" s="11">
        <f t="shared" si="91"/>
        <v>0</v>
      </c>
      <c r="O414" s="11">
        <f t="shared" si="90"/>
        <v>0</v>
      </c>
      <c r="P414" s="11">
        <f t="shared" si="90"/>
        <v>0</v>
      </c>
      <c r="Q414" s="11">
        <f t="shared" si="90"/>
        <v>0</v>
      </c>
      <c r="R414" s="11">
        <f t="shared" si="90"/>
        <v>0</v>
      </c>
      <c r="S414" s="11">
        <f t="shared" si="90"/>
        <v>0</v>
      </c>
      <c r="T414" s="11">
        <f t="shared" si="90"/>
        <v>0</v>
      </c>
      <c r="U414" s="12"/>
      <c r="V414" s="13"/>
      <c r="W414" s="14"/>
      <c r="X414" s="13"/>
      <c r="Y414" s="14"/>
      <c r="Z414" s="6"/>
    </row>
    <row r="415" spans="1:26" x14ac:dyDescent="0.25">
      <c r="A415" s="7">
        <v>45473</v>
      </c>
      <c r="B415" s="8">
        <v>19682.869140999999</v>
      </c>
      <c r="C415" s="11">
        <f t="shared" si="84"/>
        <v>19682.869140999999</v>
      </c>
      <c r="D415" s="11">
        <f t="shared" si="91"/>
        <v>20267.908202999999</v>
      </c>
      <c r="E415" s="11">
        <f t="shared" si="91"/>
        <v>0</v>
      </c>
      <c r="F415" s="11">
        <f t="shared" si="91"/>
        <v>0</v>
      </c>
      <c r="G415" s="11">
        <f t="shared" si="91"/>
        <v>0</v>
      </c>
      <c r="H415" s="11">
        <f t="shared" si="91"/>
        <v>0</v>
      </c>
      <c r="I415" s="11">
        <f t="shared" si="91"/>
        <v>0</v>
      </c>
      <c r="J415" s="11">
        <f t="shared" si="91"/>
        <v>0</v>
      </c>
      <c r="K415" s="11">
        <f t="shared" si="91"/>
        <v>0</v>
      </c>
      <c r="L415" s="11">
        <f t="shared" si="91"/>
        <v>0</v>
      </c>
      <c r="M415" s="11">
        <f t="shared" si="91"/>
        <v>0</v>
      </c>
      <c r="N415" s="11">
        <f t="shared" si="91"/>
        <v>0</v>
      </c>
      <c r="O415" s="11">
        <f t="shared" si="90"/>
        <v>0</v>
      </c>
      <c r="P415" s="11">
        <f t="shared" si="90"/>
        <v>0</v>
      </c>
      <c r="Q415" s="11">
        <f t="shared" si="90"/>
        <v>0</v>
      </c>
      <c r="R415" s="11">
        <f t="shared" si="90"/>
        <v>0</v>
      </c>
      <c r="S415" s="11">
        <f t="shared" si="90"/>
        <v>0</v>
      </c>
      <c r="T415" s="11">
        <f t="shared" si="90"/>
        <v>0</v>
      </c>
      <c r="U415" s="12"/>
      <c r="V415" s="13"/>
      <c r="W415" s="14"/>
      <c r="X415" s="13"/>
      <c r="Y415" s="14"/>
      <c r="Z415" s="6"/>
    </row>
    <row r="416" spans="1:26" x14ac:dyDescent="0.25">
      <c r="A416" s="7">
        <v>45485</v>
      </c>
      <c r="B416" s="8">
        <v>20267.908202999999</v>
      </c>
      <c r="C416" s="11">
        <f t="shared" si="84"/>
        <v>20267.908202999999</v>
      </c>
      <c r="D416" s="11">
        <f t="shared" si="91"/>
        <v>0</v>
      </c>
      <c r="E416" s="11">
        <f t="shared" si="91"/>
        <v>0</v>
      </c>
      <c r="F416" s="11">
        <f t="shared" si="91"/>
        <v>0</v>
      </c>
      <c r="G416" s="11">
        <f t="shared" si="91"/>
        <v>0</v>
      </c>
      <c r="H416" s="11">
        <f t="shared" si="91"/>
        <v>0</v>
      </c>
      <c r="I416" s="11">
        <f t="shared" si="91"/>
        <v>0</v>
      </c>
      <c r="J416" s="11">
        <f t="shared" si="91"/>
        <v>0</v>
      </c>
      <c r="K416" s="11">
        <f t="shared" si="91"/>
        <v>0</v>
      </c>
      <c r="L416" s="11">
        <f t="shared" si="91"/>
        <v>0</v>
      </c>
      <c r="M416" s="11">
        <f t="shared" si="91"/>
        <v>0</v>
      </c>
      <c r="N416" s="11">
        <f t="shared" si="91"/>
        <v>0</v>
      </c>
      <c r="O416" s="11">
        <f t="shared" si="90"/>
        <v>0</v>
      </c>
      <c r="P416" s="11">
        <f t="shared" si="90"/>
        <v>0</v>
      </c>
      <c r="Q416" s="11">
        <f t="shared" si="90"/>
        <v>0</v>
      </c>
      <c r="R416" s="11">
        <f t="shared" si="90"/>
        <v>0</v>
      </c>
      <c r="S416" s="11">
        <f t="shared" si="90"/>
        <v>0</v>
      </c>
      <c r="T416" s="11">
        <f t="shared" si="90"/>
        <v>0</v>
      </c>
      <c r="U416" s="12"/>
      <c r="V416" s="13"/>
      <c r="W416" s="14"/>
      <c r="X416" s="13"/>
      <c r="Y416" s="14"/>
      <c r="Z416" s="6"/>
    </row>
  </sheetData>
  <autoFilter ref="A1:Z416" xr:uid="{CD638CA0-352E-4620-A323-B2DA8DC2E53C}"/>
  <dataConsolidate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2CAB-3CE1-457F-9333-ED97A4B0C3F1}">
  <sheetPr>
    <tabColor rgb="FFFFFF00"/>
  </sheetPr>
  <dimension ref="A1:C37"/>
  <sheetViews>
    <sheetView workbookViewId="0">
      <selection activeCell="N41" sqref="N41"/>
    </sheetView>
  </sheetViews>
  <sheetFormatPr defaultRowHeight="15" x14ac:dyDescent="0.25"/>
  <cols>
    <col min="2" max="2" width="9.42578125" bestFit="1" customWidth="1"/>
  </cols>
  <sheetData>
    <row r="1" spans="1:3" x14ac:dyDescent="0.25">
      <c r="A1" s="6"/>
      <c r="B1" s="6" t="s">
        <v>22</v>
      </c>
      <c r="C1" s="6" t="s">
        <v>24</v>
      </c>
    </row>
    <row r="2" spans="1:3" x14ac:dyDescent="0.25">
      <c r="A2" s="26" t="s">
        <v>44</v>
      </c>
      <c r="B2" s="6">
        <f>COUNTIF(Nasdaq!W:W,"&lt;-65%")</f>
        <v>0</v>
      </c>
      <c r="C2" s="6">
        <f>COUNTIF(Nasdaq!Y:Y,"&lt;-65%")</f>
        <v>2</v>
      </c>
    </row>
    <row r="3" spans="1:3" x14ac:dyDescent="0.25">
      <c r="A3" s="27">
        <v>-0.6</v>
      </c>
      <c r="B3" s="6">
        <f>COUNTIFS(Nasdaq!W:W,"&lt;"&amp;$A3,Nasdaq!W:W,"&gt;=-65%")</f>
        <v>0</v>
      </c>
      <c r="C3" s="6">
        <f>COUNTIFS(Nasdaq!Y:Y,"&lt;"&amp;$A3,Nasdaq!Y:Y,"&gt;=-65%")</f>
        <v>3</v>
      </c>
    </row>
    <row r="4" spans="1:3" x14ac:dyDescent="0.25">
      <c r="A4" s="27">
        <v>-0.55000000000000004</v>
      </c>
      <c r="B4" s="6">
        <f>COUNTIFS(Nasdaq!W:W,"&lt;"&amp;$A4,Nasdaq!W:W,"&gt;="&amp;$A3)</f>
        <v>0</v>
      </c>
      <c r="C4" s="6">
        <f>COUNTIFS(Nasdaq!Y:Y,"&lt;"&amp;$A4,Nasdaq!Y:Y,"&gt;="&amp;$A3)</f>
        <v>6</v>
      </c>
    </row>
    <row r="5" spans="1:3" x14ac:dyDescent="0.25">
      <c r="A5" s="27">
        <v>-0.5</v>
      </c>
      <c r="B5" s="6">
        <f>COUNTIFS(Nasdaq!W:W,"&lt;"&amp;$A5,Nasdaq!W:W,"&gt;="&amp;$A4)</f>
        <v>0</v>
      </c>
      <c r="C5" s="6">
        <f>COUNTIFS(Nasdaq!Y:Y,"&lt;"&amp;$A5,Nasdaq!Y:Y,"&gt;="&amp;$A4)</f>
        <v>1</v>
      </c>
    </row>
    <row r="6" spans="1:3" x14ac:dyDescent="0.25">
      <c r="A6" s="27">
        <v>-0.45</v>
      </c>
      <c r="B6" s="6">
        <f>COUNTIFS(Nasdaq!W:W,"&lt;"&amp;$A6,Nasdaq!W:W,"&gt;="&amp;$A5)</f>
        <v>2</v>
      </c>
      <c r="C6" s="6">
        <f>COUNTIFS(Nasdaq!Y:Y,"&lt;"&amp;$A6,Nasdaq!Y:Y,"&gt;="&amp;$A5)</f>
        <v>6</v>
      </c>
    </row>
    <row r="7" spans="1:3" x14ac:dyDescent="0.25">
      <c r="A7" s="27">
        <v>-0.4</v>
      </c>
      <c r="B7" s="6">
        <f>COUNTIFS(Nasdaq!W:W,"&lt;"&amp;$A7,Nasdaq!W:W,"&gt;="&amp;$A6)</f>
        <v>0</v>
      </c>
      <c r="C7" s="6">
        <f>COUNTIFS(Nasdaq!Y:Y,"&lt;"&amp;$A7,Nasdaq!Y:Y,"&gt;="&amp;$A6)</f>
        <v>5</v>
      </c>
    </row>
    <row r="8" spans="1:3" x14ac:dyDescent="0.25">
      <c r="A8" s="27">
        <v>-0.35</v>
      </c>
      <c r="B8" s="6">
        <f>COUNTIFS(Nasdaq!W:W,"&lt;"&amp;$A8,Nasdaq!W:W,"&gt;="&amp;$A7)</f>
        <v>6</v>
      </c>
      <c r="C8" s="6">
        <f>COUNTIFS(Nasdaq!Y:Y,"&lt;"&amp;$A8,Nasdaq!Y:Y,"&gt;="&amp;$A7)</f>
        <v>4</v>
      </c>
    </row>
    <row r="9" spans="1:3" x14ac:dyDescent="0.25">
      <c r="A9" s="27">
        <v>-0.3</v>
      </c>
      <c r="B9" s="6">
        <f>COUNTIFS(Nasdaq!W:W,"&lt;"&amp;$A9,Nasdaq!W:W,"&gt;="&amp;$A8)</f>
        <v>9</v>
      </c>
      <c r="C9" s="6">
        <f>COUNTIFS(Nasdaq!Y:Y,"&lt;"&amp;$A9,Nasdaq!Y:Y,"&gt;="&amp;$A8)</f>
        <v>5</v>
      </c>
    </row>
    <row r="10" spans="1:3" x14ac:dyDescent="0.25">
      <c r="A10" s="27">
        <v>-0.25</v>
      </c>
      <c r="B10" s="6">
        <f>COUNTIFS(Nasdaq!W:W,"&lt;"&amp;$A10,Nasdaq!W:W,"&gt;="&amp;$A9)</f>
        <v>1</v>
      </c>
      <c r="C10" s="6">
        <f>COUNTIFS(Nasdaq!Y:Y,"&lt;"&amp;$A10,Nasdaq!Y:Y,"&gt;="&amp;$A9)</f>
        <v>2</v>
      </c>
    </row>
    <row r="11" spans="1:3" x14ac:dyDescent="0.25">
      <c r="A11" s="27">
        <v>-0.2</v>
      </c>
      <c r="B11" s="6">
        <f>COUNTIFS(Nasdaq!W:W,"&lt;"&amp;$A11,Nasdaq!W:W,"&gt;="&amp;$A10)</f>
        <v>8</v>
      </c>
      <c r="C11" s="6">
        <f>COUNTIFS(Nasdaq!Y:Y,"&lt;"&amp;$A11,Nasdaq!Y:Y,"&gt;="&amp;$A10)</f>
        <v>5</v>
      </c>
    </row>
    <row r="12" spans="1:3" x14ac:dyDescent="0.25">
      <c r="A12" s="27">
        <v>-0.15</v>
      </c>
      <c r="B12" s="6">
        <f>COUNTIFS(Nasdaq!W:W,"&lt;"&amp;$A12,Nasdaq!W:W,"&gt;="&amp;$A11)</f>
        <v>11</v>
      </c>
      <c r="C12" s="6">
        <f>COUNTIFS(Nasdaq!Y:Y,"&lt;"&amp;$A12,Nasdaq!Y:Y,"&gt;="&amp;$A11)</f>
        <v>7</v>
      </c>
    </row>
    <row r="13" spans="1:3" x14ac:dyDescent="0.25">
      <c r="A13" s="27">
        <v>-0.1</v>
      </c>
      <c r="B13" s="6">
        <f>COUNTIFS(Nasdaq!W:W,"&lt;"&amp;$A13,Nasdaq!W:W,"&gt;="&amp;$A12)</f>
        <v>7</v>
      </c>
      <c r="C13" s="6">
        <f>COUNTIFS(Nasdaq!Y:Y,"&lt;"&amp;$A13,Nasdaq!Y:Y,"&gt;="&amp;$A12)</f>
        <v>5</v>
      </c>
    </row>
    <row r="14" spans="1:3" x14ac:dyDescent="0.25">
      <c r="A14" s="27">
        <v>-0.05</v>
      </c>
      <c r="B14" s="6">
        <f>COUNTIFS(Nasdaq!W:W,"&lt;"&amp;$A14,Nasdaq!W:W,"&gt;="&amp;$A13)</f>
        <v>7</v>
      </c>
      <c r="C14" s="6">
        <f>COUNTIFS(Nasdaq!Y:Y,"&lt;"&amp;$A14,Nasdaq!Y:Y,"&gt;="&amp;$A13)</f>
        <v>6</v>
      </c>
    </row>
    <row r="15" spans="1:3" x14ac:dyDescent="0.25">
      <c r="A15" s="27">
        <v>0</v>
      </c>
      <c r="B15" s="6">
        <f>COUNTIFS(Nasdaq!W:W,"&lt;"&amp;$A15,Nasdaq!W:W,"&gt;="&amp;$A14)</f>
        <v>17</v>
      </c>
      <c r="C15" s="6">
        <f>COUNTIFS(Nasdaq!Y:Y,"&lt;"&amp;$A15,Nasdaq!Y:Y,"&gt;="&amp;$A14)</f>
        <v>6</v>
      </c>
    </row>
    <row r="16" spans="1:3" x14ac:dyDescent="0.25">
      <c r="A16" s="27">
        <v>0.05</v>
      </c>
      <c r="B16" s="6">
        <f>COUNTIFS(Nasdaq!W:W,"&lt;"&amp;$A16,Nasdaq!W:W,"&gt;="&amp;$A15)</f>
        <v>33</v>
      </c>
      <c r="C16" s="6">
        <f>COUNTIFS(Nasdaq!Y:Y,"&lt;"&amp;$A16,Nasdaq!Y:Y,"&gt;="&amp;$A15)</f>
        <v>17</v>
      </c>
    </row>
    <row r="17" spans="1:3" x14ac:dyDescent="0.25">
      <c r="A17" s="27">
        <v>0.1</v>
      </c>
      <c r="B17" s="6">
        <f>COUNTIFS(Nasdaq!W:W,"&lt;"&amp;$A17,Nasdaq!W:W,"&gt;="&amp;$A16)</f>
        <v>63</v>
      </c>
      <c r="C17" s="6">
        <f>COUNTIFS(Nasdaq!Y:Y,"&lt;"&amp;$A17,Nasdaq!Y:Y,"&gt;="&amp;$A16)</f>
        <v>27</v>
      </c>
    </row>
    <row r="18" spans="1:3" x14ac:dyDescent="0.25">
      <c r="A18" s="27">
        <v>0.15</v>
      </c>
      <c r="B18" s="6">
        <f>COUNTIFS(Nasdaq!W:W,"&lt;"&amp;$A18,Nasdaq!W:W,"&gt;="&amp;$A17)</f>
        <v>56</v>
      </c>
      <c r="C18" s="6">
        <f>COUNTIFS(Nasdaq!Y:Y,"&lt;"&amp;$A18,Nasdaq!Y:Y,"&gt;="&amp;$A17)</f>
        <v>35</v>
      </c>
    </row>
    <row r="19" spans="1:3" x14ac:dyDescent="0.25">
      <c r="A19" s="27">
        <v>0.2</v>
      </c>
      <c r="B19" s="6">
        <f>COUNTIFS(Nasdaq!W:W,"&lt;"&amp;$A19,Nasdaq!W:W,"&gt;="&amp;$A18)</f>
        <v>53</v>
      </c>
      <c r="C19" s="6">
        <f>COUNTIFS(Nasdaq!Y:Y,"&lt;"&amp;$A19,Nasdaq!Y:Y,"&gt;="&amp;$A18)</f>
        <v>39</v>
      </c>
    </row>
    <row r="20" spans="1:3" x14ac:dyDescent="0.25">
      <c r="A20" s="27">
        <v>0.25</v>
      </c>
      <c r="B20" s="6">
        <f>COUNTIFS(Nasdaq!W:W,"&lt;"&amp;$A20,Nasdaq!W:W,"&gt;="&amp;$A19)</f>
        <v>42</v>
      </c>
      <c r="C20" s="6">
        <f>COUNTIFS(Nasdaq!Y:Y,"&lt;"&amp;$A20,Nasdaq!Y:Y,"&gt;="&amp;$A19)</f>
        <v>23</v>
      </c>
    </row>
    <row r="21" spans="1:3" x14ac:dyDescent="0.25">
      <c r="A21" s="27">
        <v>0.3</v>
      </c>
      <c r="B21" s="6">
        <f>COUNTIFS(Nasdaq!W:W,"&lt;"&amp;$A21,Nasdaq!W:W,"&gt;="&amp;$A20)</f>
        <v>28</v>
      </c>
      <c r="C21" s="6">
        <f>COUNTIFS(Nasdaq!Y:Y,"&lt;"&amp;$A21,Nasdaq!Y:Y,"&gt;="&amp;$A20)</f>
        <v>24</v>
      </c>
    </row>
    <row r="22" spans="1:3" x14ac:dyDescent="0.25">
      <c r="A22" s="27">
        <v>0.35</v>
      </c>
      <c r="B22" s="6">
        <f>COUNTIFS(Nasdaq!W:W,"&lt;"&amp;$A22,Nasdaq!W:W,"&gt;="&amp;$A21)</f>
        <v>26</v>
      </c>
      <c r="C22" s="6">
        <f>COUNTIFS(Nasdaq!Y:Y,"&lt;"&amp;$A22,Nasdaq!Y:Y,"&gt;="&amp;$A21)</f>
        <v>20</v>
      </c>
    </row>
    <row r="23" spans="1:3" x14ac:dyDescent="0.25">
      <c r="A23" s="27">
        <v>0.4</v>
      </c>
      <c r="B23" s="6">
        <f>COUNTIFS(Nasdaq!W:W,"&lt;"&amp;$A23,Nasdaq!W:W,"&gt;="&amp;$A22)</f>
        <v>9</v>
      </c>
      <c r="C23" s="6">
        <f>COUNTIFS(Nasdaq!Y:Y,"&lt;"&amp;$A23,Nasdaq!Y:Y,"&gt;="&amp;$A22)</f>
        <v>27</v>
      </c>
    </row>
    <row r="24" spans="1:3" x14ac:dyDescent="0.25">
      <c r="A24" s="27">
        <v>0.45</v>
      </c>
      <c r="B24" s="6">
        <f>COUNTIFS(Nasdaq!W:W,"&lt;"&amp;$A24,Nasdaq!W:W,"&gt;="&amp;$A23)</f>
        <v>4</v>
      </c>
      <c r="C24" s="6">
        <f>COUNTIFS(Nasdaq!Y:Y,"&lt;"&amp;$A24,Nasdaq!Y:Y,"&gt;="&amp;$A23)</f>
        <v>18</v>
      </c>
    </row>
    <row r="25" spans="1:3" x14ac:dyDescent="0.25">
      <c r="A25" s="27">
        <v>0.5</v>
      </c>
      <c r="B25" s="6">
        <f>COUNTIFS(Nasdaq!W:W,"&lt;"&amp;$A25,Nasdaq!W:W,"&gt;="&amp;$A24)</f>
        <v>3</v>
      </c>
      <c r="C25" s="6">
        <f>COUNTIFS(Nasdaq!Y:Y,"&lt;"&amp;$A25,Nasdaq!Y:Y,"&gt;="&amp;$A24)</f>
        <v>22</v>
      </c>
    </row>
    <row r="26" spans="1:3" x14ac:dyDescent="0.25">
      <c r="A26" s="27">
        <v>0.55000000000000004</v>
      </c>
      <c r="B26" s="6">
        <f>COUNTIFS(Nasdaq!W:W,"&lt;"&amp;$A26,Nasdaq!W:W,"&gt;="&amp;$A25)</f>
        <v>5</v>
      </c>
      <c r="C26" s="6">
        <f>COUNTIFS(Nasdaq!Y:Y,"&lt;"&amp;$A26,Nasdaq!Y:Y,"&gt;="&amp;$A25)</f>
        <v>8</v>
      </c>
    </row>
    <row r="27" spans="1:3" x14ac:dyDescent="0.25">
      <c r="A27" s="27">
        <v>0.6</v>
      </c>
      <c r="B27" s="6">
        <f>COUNTIFS(Nasdaq!W:W,"&lt;"&amp;$A27,Nasdaq!W:W,"&gt;="&amp;$A26)</f>
        <v>2</v>
      </c>
      <c r="C27" s="6">
        <f>COUNTIFS(Nasdaq!Y:Y,"&lt;"&amp;$A27,Nasdaq!Y:Y,"&gt;="&amp;$A26)</f>
        <v>17</v>
      </c>
    </row>
    <row r="28" spans="1:3" x14ac:dyDescent="0.25">
      <c r="A28" s="28" t="s">
        <v>43</v>
      </c>
      <c r="B28" s="6">
        <f>COUNTIF(Nasdaq!W:W,"&gt;="&amp;$A27)</f>
        <v>6</v>
      </c>
      <c r="C28" s="6">
        <f>COUNTIF(Nasdaq!Y:Y,"&gt;="&amp;$A27)</f>
        <v>58</v>
      </c>
    </row>
    <row r="29" spans="1:3" x14ac:dyDescent="0.25">
      <c r="A29" s="27"/>
      <c r="B29" s="6">
        <f>SUM(B2:B28)</f>
        <v>398</v>
      </c>
      <c r="C29" s="6">
        <f>SUM(C2:C28)</f>
        <v>398</v>
      </c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2278-1510-40BA-A57A-D1BD66C7935E}">
  <sheetPr>
    <tabColor theme="3" tint="0.749992370372631"/>
  </sheetPr>
  <dimension ref="A1:AH180"/>
  <sheetViews>
    <sheetView workbookViewId="0">
      <pane ySplit="1" topLeftCell="A2" activePane="bottomLeft" state="frozen"/>
      <selection pane="bottomLeft" activeCell="AI18" sqref="AI18"/>
    </sheetView>
  </sheetViews>
  <sheetFormatPr defaultRowHeight="15" outlineLevelCol="1" x14ac:dyDescent="0.25"/>
  <cols>
    <col min="2" max="2" width="11.7109375" customWidth="1"/>
    <col min="3" max="20" width="6.5703125" style="9" hidden="1" customWidth="1" outlineLevel="1"/>
    <col min="21" max="21" width="9.140625" collapsed="1"/>
    <col min="22" max="22" width="11.5703125" style="10" customWidth="1"/>
    <col min="23" max="23" width="9.42578125" style="10" customWidth="1"/>
    <col min="24" max="24" width="11.5703125" style="10" customWidth="1"/>
    <col min="25" max="25" width="9.42578125" style="10" customWidth="1"/>
    <col min="26" max="26" width="19.28515625" bestFit="1" customWidth="1"/>
    <col min="27" max="27" width="10.7109375" customWidth="1"/>
    <col min="28" max="30" width="20.7109375" customWidth="1"/>
    <col min="31" max="31" width="10.7109375" customWidth="1"/>
    <col min="32" max="34" width="20.7109375" customWidth="1"/>
  </cols>
  <sheetData>
    <row r="1" spans="1:34" s="17" customFormat="1" ht="30" x14ac:dyDescent="0.25">
      <c r="A1" s="4" t="s">
        <v>2</v>
      </c>
      <c r="B1" s="5" t="s">
        <v>19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5" t="s">
        <v>23</v>
      </c>
      <c r="V1" s="16" t="s">
        <v>25</v>
      </c>
      <c r="W1" s="16" t="s">
        <v>26</v>
      </c>
      <c r="X1" s="18" t="s">
        <v>27</v>
      </c>
      <c r="Y1" s="18" t="s">
        <v>28</v>
      </c>
      <c r="Z1" s="5" t="s">
        <v>29</v>
      </c>
      <c r="AB1" s="19" t="s">
        <v>22</v>
      </c>
      <c r="AC1" s="20" t="s">
        <v>24</v>
      </c>
      <c r="AD1" s="5"/>
      <c r="AF1" s="5" t="s">
        <v>36</v>
      </c>
      <c r="AG1" s="19" t="s">
        <v>22</v>
      </c>
      <c r="AH1" s="20" t="s">
        <v>24</v>
      </c>
    </row>
    <row r="2" spans="1:34" x14ac:dyDescent="0.25">
      <c r="A2" s="7">
        <v>40086</v>
      </c>
      <c r="B2" s="8">
        <v>18.399999999999999</v>
      </c>
      <c r="C2" s="11">
        <f t="shared" ref="C2:C65" si="0">B2</f>
        <v>18.399999999999999</v>
      </c>
      <c r="D2" s="11">
        <f>C3</f>
        <v>18.399999999999999</v>
      </c>
      <c r="E2" s="11">
        <f t="shared" ref="E2:T17" si="1">D3</f>
        <v>18.399999999999999</v>
      </c>
      <c r="F2" s="11">
        <f t="shared" si="1"/>
        <v>18.399999999999999</v>
      </c>
      <c r="G2" s="11">
        <f t="shared" si="1"/>
        <v>17.870000999999998</v>
      </c>
      <c r="H2" s="11">
        <f t="shared" si="1"/>
        <v>18.32</v>
      </c>
      <c r="I2" s="11">
        <f t="shared" si="1"/>
        <v>19.790001</v>
      </c>
      <c r="J2" s="11">
        <f t="shared" si="1"/>
        <v>20.09</v>
      </c>
      <c r="K2" s="11">
        <f t="shared" si="1"/>
        <v>19.52</v>
      </c>
      <c r="L2" s="11">
        <f t="shared" si="1"/>
        <v>19.004999000000002</v>
      </c>
      <c r="M2" s="11">
        <f t="shared" si="1"/>
        <v>19.184999000000001</v>
      </c>
      <c r="N2" s="11">
        <f t="shared" si="1"/>
        <v>19.030000999999999</v>
      </c>
      <c r="O2" s="11">
        <f t="shared" si="1"/>
        <v>19.450001</v>
      </c>
      <c r="P2" s="11">
        <f t="shared" si="1"/>
        <v>19.584999</v>
      </c>
      <c r="Q2" s="11">
        <f t="shared" si="1"/>
        <v>20.495000999999998</v>
      </c>
      <c r="R2" s="11">
        <f t="shared" si="1"/>
        <v>21.629999000000002</v>
      </c>
      <c r="S2" s="11">
        <f t="shared" si="1"/>
        <v>21.5</v>
      </c>
      <c r="T2" s="11">
        <f t="shared" si="1"/>
        <v>21.875</v>
      </c>
      <c r="U2" s="12" cm="1">
        <f t="array" ref="U2">quota_mese*SUMPRODUCT(1/C2:T2)</f>
        <v>7720.7199843665803</v>
      </c>
      <c r="V2" s="13">
        <f>U2*T2</f>
        <v>168890.74965801893</v>
      </c>
      <c r="W2" s="14">
        <f t="shared" ref="W2:W65" si="2">V2/capitale -1</f>
        <v>0.12593833105345964</v>
      </c>
      <c r="X2" s="13">
        <f t="shared" ref="X2:X65" si="3">(capitale/C2)*T2</f>
        <v>178328.80434782611</v>
      </c>
      <c r="Y2" s="14">
        <f t="shared" ref="Y2:Y65" si="4">X2/capitale -1</f>
        <v>0.18885869565217406</v>
      </c>
      <c r="Z2" s="6" t="str">
        <f t="shared" ref="Z2:Z65" si="5">IF(ABS((X2-V2)/X2)&lt;=2.5%, "In Linea", IF(X2&gt;V2, "Il PAC NON conviene", "Il PAC conviene"))</f>
        <v>Il PAC NON conviene</v>
      </c>
      <c r="AB2" s="21">
        <f>MIN(W2:W180)</f>
        <v>-8.1976067836504463E-2</v>
      </c>
      <c r="AC2" s="21">
        <f>MIN(Y2:Y180)</f>
        <v>-6.2767774780326469E-2</v>
      </c>
      <c r="AD2" s="6" t="s">
        <v>30</v>
      </c>
      <c r="AF2" s="22" t="s">
        <v>38</v>
      </c>
      <c r="AG2" s="6">
        <f>COUNTIFS(W:W,"&lt;0%",W:W,"&gt;=-10%")</f>
        <v>20</v>
      </c>
      <c r="AH2" s="6">
        <f>COUNTIFS(Y:Y,"&lt;0%",Y:Y,"&gt;=-10%")</f>
        <v>11</v>
      </c>
    </row>
    <row r="3" spans="1:34" x14ac:dyDescent="0.25">
      <c r="A3" s="7">
        <v>40116</v>
      </c>
      <c r="B3" s="8">
        <v>18.399999999999999</v>
      </c>
      <c r="C3" s="11">
        <f t="shared" si="0"/>
        <v>18.399999999999999</v>
      </c>
      <c r="D3" s="11">
        <f t="shared" ref="D3:S32" si="6">C4</f>
        <v>18.399999999999999</v>
      </c>
      <c r="E3" s="11">
        <f t="shared" si="1"/>
        <v>18.399999999999999</v>
      </c>
      <c r="F3" s="11">
        <f t="shared" si="1"/>
        <v>17.870000999999998</v>
      </c>
      <c r="G3" s="11">
        <f t="shared" si="1"/>
        <v>18.32</v>
      </c>
      <c r="H3" s="11">
        <f t="shared" si="1"/>
        <v>19.790001</v>
      </c>
      <c r="I3" s="11">
        <f t="shared" si="1"/>
        <v>20.09</v>
      </c>
      <c r="J3" s="11">
        <f t="shared" si="1"/>
        <v>19.52</v>
      </c>
      <c r="K3" s="11">
        <f t="shared" si="1"/>
        <v>19.004999000000002</v>
      </c>
      <c r="L3" s="11">
        <f t="shared" si="1"/>
        <v>19.184999000000001</v>
      </c>
      <c r="M3" s="11">
        <f t="shared" si="1"/>
        <v>19.030000999999999</v>
      </c>
      <c r="N3" s="11">
        <f t="shared" si="1"/>
        <v>19.450001</v>
      </c>
      <c r="O3" s="11">
        <f t="shared" si="1"/>
        <v>19.584999</v>
      </c>
      <c r="P3" s="11">
        <f t="shared" si="1"/>
        <v>20.495000999999998</v>
      </c>
      <c r="Q3" s="11">
        <f t="shared" si="1"/>
        <v>21.629999000000002</v>
      </c>
      <c r="R3" s="11">
        <f t="shared" si="1"/>
        <v>21.5</v>
      </c>
      <c r="S3" s="11">
        <f t="shared" si="1"/>
        <v>21.875</v>
      </c>
      <c r="T3" s="11">
        <f t="shared" si="1"/>
        <v>20.954999999999998</v>
      </c>
      <c r="U3" s="12" cm="1">
        <f t="array" ref="U3">quota_mese*SUMPRODUCT(1/C3:T3)</f>
        <v>7665.4989966738367</v>
      </c>
      <c r="V3" s="13">
        <f t="shared" ref="V3:V66" si="7">U3*T3</f>
        <v>160630.53147530023</v>
      </c>
      <c r="W3" s="14">
        <f t="shared" si="2"/>
        <v>7.0870209835334874E-2</v>
      </c>
      <c r="X3" s="13">
        <f t="shared" si="3"/>
        <v>170828.80434782608</v>
      </c>
      <c r="Y3" s="14">
        <f t="shared" si="4"/>
        <v>0.13885869565217379</v>
      </c>
      <c r="Z3" s="6" t="str">
        <f t="shared" si="5"/>
        <v>Il PAC NON conviene</v>
      </c>
      <c r="AB3" s="21">
        <f>MAX(W2:W180)</f>
        <v>0.26148794541296771</v>
      </c>
      <c r="AC3" s="21">
        <f>MAX(Y2:Y180)</f>
        <v>0.59046584656702716</v>
      </c>
      <c r="AD3" s="6" t="s">
        <v>31</v>
      </c>
      <c r="AF3" s="24" t="s">
        <v>39</v>
      </c>
      <c r="AG3" s="6">
        <f>COUNTIFS(W:W,"&lt;-10%",W:W,"&gt;=-20%")</f>
        <v>0</v>
      </c>
      <c r="AH3" s="6">
        <f>COUNTIFS(Y:Y,"&lt;-10%",Y:Y,"&gt;=-20%")</f>
        <v>0</v>
      </c>
    </row>
    <row r="4" spans="1:34" x14ac:dyDescent="0.25">
      <c r="A4" s="7">
        <v>40147</v>
      </c>
      <c r="B4" s="8">
        <v>18.399999999999999</v>
      </c>
      <c r="C4" s="11">
        <f t="shared" si="0"/>
        <v>18.399999999999999</v>
      </c>
      <c r="D4" s="11">
        <f t="shared" si="6"/>
        <v>18.399999999999999</v>
      </c>
      <c r="E4" s="11">
        <f t="shared" si="1"/>
        <v>17.870000999999998</v>
      </c>
      <c r="F4" s="11">
        <f t="shared" si="1"/>
        <v>18.32</v>
      </c>
      <c r="G4" s="11">
        <f t="shared" si="1"/>
        <v>19.790001</v>
      </c>
      <c r="H4" s="11">
        <f t="shared" si="1"/>
        <v>20.09</v>
      </c>
      <c r="I4" s="11">
        <f t="shared" si="1"/>
        <v>19.52</v>
      </c>
      <c r="J4" s="11">
        <f t="shared" si="1"/>
        <v>19.004999000000002</v>
      </c>
      <c r="K4" s="11">
        <f t="shared" si="1"/>
        <v>19.184999000000001</v>
      </c>
      <c r="L4" s="11">
        <f t="shared" si="1"/>
        <v>19.030000999999999</v>
      </c>
      <c r="M4" s="11">
        <f t="shared" si="1"/>
        <v>19.450001</v>
      </c>
      <c r="N4" s="11">
        <f t="shared" si="1"/>
        <v>19.584999</v>
      </c>
      <c r="O4" s="11">
        <f t="shared" si="1"/>
        <v>20.495000999999998</v>
      </c>
      <c r="P4" s="11">
        <f t="shared" si="1"/>
        <v>21.629999000000002</v>
      </c>
      <c r="Q4" s="11">
        <f t="shared" si="1"/>
        <v>21.5</v>
      </c>
      <c r="R4" s="11">
        <f t="shared" si="1"/>
        <v>21.875</v>
      </c>
      <c r="S4" s="11">
        <f t="shared" si="1"/>
        <v>20.954999999999998</v>
      </c>
      <c r="T4" s="11">
        <f t="shared" si="1"/>
        <v>20.950001</v>
      </c>
      <c r="U4" s="12" cm="1">
        <f t="array" ref="U4">quota_mese*SUMPRODUCT(1/C4:T4)</f>
        <v>7610.3729011072364</v>
      </c>
      <c r="V4" s="13">
        <f t="shared" si="7"/>
        <v>159437.3198885695</v>
      </c>
      <c r="W4" s="14">
        <f t="shared" si="2"/>
        <v>6.291546592379671E-2</v>
      </c>
      <c r="X4" s="13">
        <f t="shared" si="3"/>
        <v>170788.05163043481</v>
      </c>
      <c r="Y4" s="14">
        <f t="shared" si="4"/>
        <v>0.13858701086956549</v>
      </c>
      <c r="Z4" s="6" t="str">
        <f t="shared" si="5"/>
        <v>Il PAC NON conviene</v>
      </c>
      <c r="AB4" s="21">
        <f>AVERAGE(W2:W180)</f>
        <v>8.5133681028319669E-2</v>
      </c>
      <c r="AC4" s="21">
        <f>AVERAGE(Y2:Y180)</f>
        <v>0.17016132882664428</v>
      </c>
      <c r="AD4" s="6" t="s">
        <v>32</v>
      </c>
      <c r="AF4" s="24" t="s">
        <v>40</v>
      </c>
      <c r="AG4" s="6">
        <f>COUNTIFS(W:W,"&lt;-20%",W:W,"&gt;=-30%")</f>
        <v>0</v>
      </c>
      <c r="AH4" s="6">
        <f>COUNTIFS(Y:Y,"&lt;-20%",Y:Y,"&gt;=-30%")</f>
        <v>0</v>
      </c>
    </row>
    <row r="5" spans="1:34" x14ac:dyDescent="0.25">
      <c r="A5" s="7">
        <v>40178</v>
      </c>
      <c r="B5" s="8">
        <v>18.399999999999999</v>
      </c>
      <c r="C5" s="11">
        <f t="shared" si="0"/>
        <v>18.399999999999999</v>
      </c>
      <c r="D5" s="11">
        <f t="shared" si="6"/>
        <v>17.870000999999998</v>
      </c>
      <c r="E5" s="11">
        <f t="shared" si="1"/>
        <v>18.32</v>
      </c>
      <c r="F5" s="11">
        <f t="shared" si="1"/>
        <v>19.790001</v>
      </c>
      <c r="G5" s="11">
        <f t="shared" si="1"/>
        <v>20.09</v>
      </c>
      <c r="H5" s="11">
        <f t="shared" si="1"/>
        <v>19.52</v>
      </c>
      <c r="I5" s="11">
        <f t="shared" si="1"/>
        <v>19.004999000000002</v>
      </c>
      <c r="J5" s="11">
        <f t="shared" si="1"/>
        <v>19.184999000000001</v>
      </c>
      <c r="K5" s="11">
        <f t="shared" si="1"/>
        <v>19.030000999999999</v>
      </c>
      <c r="L5" s="11">
        <f t="shared" si="1"/>
        <v>19.450001</v>
      </c>
      <c r="M5" s="11">
        <f t="shared" si="1"/>
        <v>19.584999</v>
      </c>
      <c r="N5" s="11">
        <f t="shared" si="1"/>
        <v>20.495000999999998</v>
      </c>
      <c r="O5" s="11">
        <f t="shared" si="1"/>
        <v>21.629999000000002</v>
      </c>
      <c r="P5" s="11">
        <f t="shared" si="1"/>
        <v>21.5</v>
      </c>
      <c r="Q5" s="11">
        <f t="shared" si="1"/>
        <v>21.875</v>
      </c>
      <c r="R5" s="11">
        <f t="shared" si="1"/>
        <v>20.954999999999998</v>
      </c>
      <c r="S5" s="11">
        <f t="shared" si="1"/>
        <v>20.950001</v>
      </c>
      <c r="T5" s="11">
        <f t="shared" si="1"/>
        <v>21.209999</v>
      </c>
      <c r="U5" s="12" cm="1">
        <f t="array" ref="U5">quota_mese*SUMPRODUCT(1/C5:T5)</f>
        <v>7550.3708014071071</v>
      </c>
      <c r="V5" s="13">
        <f t="shared" si="7"/>
        <v>160143.35714747393</v>
      </c>
      <c r="W5" s="14">
        <f t="shared" si="2"/>
        <v>6.7622380983159536E-2</v>
      </c>
      <c r="X5" s="13">
        <f t="shared" si="3"/>
        <v>172907.60054347827</v>
      </c>
      <c r="Y5" s="14">
        <f t="shared" si="4"/>
        <v>0.15271733695652179</v>
      </c>
      <c r="Z5" s="6" t="str">
        <f t="shared" si="5"/>
        <v>Il PAC NON conviene</v>
      </c>
      <c r="AF5" s="24" t="s">
        <v>41</v>
      </c>
      <c r="AG5" s="6">
        <f>COUNTIFS(W:W,"&lt;-30%",W:W,"&gt;=-40%")</f>
        <v>0</v>
      </c>
      <c r="AH5" s="6">
        <f>COUNTIFS(Y:Y,"&lt;-30%",Y:Y,"&gt;=-40%")</f>
        <v>0</v>
      </c>
    </row>
    <row r="6" spans="1:34" x14ac:dyDescent="0.25">
      <c r="A6" s="7">
        <v>40207</v>
      </c>
      <c r="B6" s="8">
        <v>17.870000999999998</v>
      </c>
      <c r="C6" s="11">
        <f t="shared" si="0"/>
        <v>17.870000999999998</v>
      </c>
      <c r="D6" s="11">
        <f t="shared" si="6"/>
        <v>18.32</v>
      </c>
      <c r="E6" s="11">
        <f t="shared" si="1"/>
        <v>19.790001</v>
      </c>
      <c r="F6" s="11">
        <f t="shared" si="1"/>
        <v>20.09</v>
      </c>
      <c r="G6" s="11">
        <f t="shared" si="1"/>
        <v>19.52</v>
      </c>
      <c r="H6" s="11">
        <f t="shared" si="1"/>
        <v>19.004999000000002</v>
      </c>
      <c r="I6" s="11">
        <f t="shared" si="1"/>
        <v>19.184999000000001</v>
      </c>
      <c r="J6" s="11">
        <f t="shared" si="1"/>
        <v>19.030000999999999</v>
      </c>
      <c r="K6" s="11">
        <f t="shared" si="1"/>
        <v>19.450001</v>
      </c>
      <c r="L6" s="11">
        <f t="shared" si="1"/>
        <v>19.584999</v>
      </c>
      <c r="M6" s="11">
        <f t="shared" si="1"/>
        <v>20.495000999999998</v>
      </c>
      <c r="N6" s="11">
        <f t="shared" si="1"/>
        <v>21.629999000000002</v>
      </c>
      <c r="O6" s="11">
        <f t="shared" si="1"/>
        <v>21.5</v>
      </c>
      <c r="P6" s="11">
        <f t="shared" si="1"/>
        <v>21.875</v>
      </c>
      <c r="Q6" s="11">
        <f t="shared" si="1"/>
        <v>20.954999999999998</v>
      </c>
      <c r="R6" s="11">
        <f t="shared" si="1"/>
        <v>20.950001</v>
      </c>
      <c r="S6" s="11">
        <f t="shared" si="1"/>
        <v>21.209999</v>
      </c>
      <c r="T6" s="11">
        <f t="shared" si="1"/>
        <v>20.639999</v>
      </c>
      <c r="U6" s="12" cm="1">
        <f t="array" ref="U6">quota_mese*SUMPRODUCT(1/C6:T6)</f>
        <v>7501.2190402696842</v>
      </c>
      <c r="V6" s="13">
        <f t="shared" si="7"/>
        <v>154825.15348994723</v>
      </c>
      <c r="W6" s="14">
        <f t="shared" si="2"/>
        <v>3.2167689932981469E-2</v>
      </c>
      <c r="X6" s="13">
        <f t="shared" si="3"/>
        <v>173251.24100440735</v>
      </c>
      <c r="Y6" s="14">
        <f t="shared" si="4"/>
        <v>0.15500827336271561</v>
      </c>
      <c r="Z6" s="6" t="str">
        <f t="shared" si="5"/>
        <v>Il PAC NON conviene</v>
      </c>
      <c r="AB6" s="6" t="s">
        <v>33</v>
      </c>
      <c r="AC6" s="6">
        <f>COUNTIF(Z:Z,"="&amp;AB6)</f>
        <v>124</v>
      </c>
      <c r="AF6" s="24" t="s">
        <v>42</v>
      </c>
      <c r="AG6" s="6">
        <f>COUNTIFS(W:W,"&lt;-40%",W:W,"&gt;=-50%")</f>
        <v>0</v>
      </c>
      <c r="AH6" s="6">
        <f>COUNTIFS(Y:Y,"&lt;-40%",Y:Y,"&gt;=-50%")</f>
        <v>0</v>
      </c>
    </row>
    <row r="7" spans="1:34" x14ac:dyDescent="0.25">
      <c r="A7" s="7">
        <v>40235</v>
      </c>
      <c r="B7" s="8">
        <v>18.32</v>
      </c>
      <c r="C7" s="11">
        <f t="shared" si="0"/>
        <v>18.32</v>
      </c>
      <c r="D7" s="11">
        <f t="shared" si="6"/>
        <v>19.790001</v>
      </c>
      <c r="E7" s="11">
        <f t="shared" si="1"/>
        <v>20.09</v>
      </c>
      <c r="F7" s="11">
        <f t="shared" si="1"/>
        <v>19.52</v>
      </c>
      <c r="G7" s="11">
        <f t="shared" si="1"/>
        <v>19.004999000000002</v>
      </c>
      <c r="H7" s="11">
        <f t="shared" si="1"/>
        <v>19.184999000000001</v>
      </c>
      <c r="I7" s="11">
        <f t="shared" si="1"/>
        <v>19.030000999999999</v>
      </c>
      <c r="J7" s="11">
        <f t="shared" si="1"/>
        <v>19.450001</v>
      </c>
      <c r="K7" s="11">
        <f t="shared" si="1"/>
        <v>19.584999</v>
      </c>
      <c r="L7" s="11">
        <f t="shared" si="1"/>
        <v>20.495000999999998</v>
      </c>
      <c r="M7" s="11">
        <f t="shared" si="1"/>
        <v>21.629999000000002</v>
      </c>
      <c r="N7" s="11">
        <f t="shared" si="1"/>
        <v>21.5</v>
      </c>
      <c r="O7" s="11">
        <f t="shared" si="1"/>
        <v>21.875</v>
      </c>
      <c r="P7" s="11">
        <f t="shared" si="1"/>
        <v>20.954999999999998</v>
      </c>
      <c r="Q7" s="11">
        <f t="shared" si="1"/>
        <v>20.950001</v>
      </c>
      <c r="R7" s="11">
        <f t="shared" si="1"/>
        <v>21.209999</v>
      </c>
      <c r="S7" s="11">
        <f t="shared" si="1"/>
        <v>20.639999</v>
      </c>
      <c r="T7" s="11">
        <f t="shared" si="1"/>
        <v>20.719999000000001</v>
      </c>
      <c r="U7" s="12" cm="1">
        <f t="array" ref="U7">quota_mese*SUMPRODUCT(1/C7:T7)</f>
        <v>7437.0760795513306</v>
      </c>
      <c r="V7" s="13">
        <f t="shared" si="7"/>
        <v>154096.20893122751</v>
      </c>
      <c r="W7" s="14">
        <f t="shared" si="2"/>
        <v>2.7308059541516716E-2</v>
      </c>
      <c r="X7" s="13">
        <f t="shared" si="3"/>
        <v>169650.64683406116</v>
      </c>
      <c r="Y7" s="14">
        <f t="shared" si="4"/>
        <v>0.13100431222707432</v>
      </c>
      <c r="Z7" s="6" t="str">
        <f t="shared" si="5"/>
        <v>Il PAC NON conviene</v>
      </c>
      <c r="AB7" s="6" t="s">
        <v>34</v>
      </c>
      <c r="AC7" s="6">
        <f>COUNTIF(Z:Z,"="&amp;AB7)</f>
        <v>27</v>
      </c>
      <c r="AF7" s="22" t="s">
        <v>37</v>
      </c>
      <c r="AG7" s="6">
        <f>COUNTIFS(W:W,"&lt;-50%",W:W,"&gt;=-99999%")</f>
        <v>0</v>
      </c>
      <c r="AH7" s="6">
        <f>COUNTIFS(Y:Y,"&lt;-50%",Y:Y,"&gt;=-99999%")</f>
        <v>0</v>
      </c>
    </row>
    <row r="8" spans="1:34" x14ac:dyDescent="0.25">
      <c r="A8" s="7">
        <v>40268</v>
      </c>
      <c r="B8" s="8">
        <v>19.790001</v>
      </c>
      <c r="C8" s="11">
        <f t="shared" si="0"/>
        <v>19.790001</v>
      </c>
      <c r="D8" s="11">
        <f t="shared" si="6"/>
        <v>20.09</v>
      </c>
      <c r="E8" s="11">
        <f t="shared" si="1"/>
        <v>19.52</v>
      </c>
      <c r="F8" s="11">
        <f t="shared" si="1"/>
        <v>19.004999000000002</v>
      </c>
      <c r="G8" s="11">
        <f t="shared" si="1"/>
        <v>19.184999000000001</v>
      </c>
      <c r="H8" s="11">
        <f t="shared" si="1"/>
        <v>19.030000999999999</v>
      </c>
      <c r="I8" s="11">
        <f t="shared" si="1"/>
        <v>19.450001</v>
      </c>
      <c r="J8" s="11">
        <f t="shared" si="1"/>
        <v>19.584999</v>
      </c>
      <c r="K8" s="11">
        <f t="shared" si="1"/>
        <v>20.495000999999998</v>
      </c>
      <c r="L8" s="11">
        <f t="shared" si="1"/>
        <v>21.629999000000002</v>
      </c>
      <c r="M8" s="11">
        <f t="shared" si="1"/>
        <v>21.5</v>
      </c>
      <c r="N8" s="11">
        <f t="shared" si="1"/>
        <v>21.875</v>
      </c>
      <c r="O8" s="11">
        <f t="shared" si="1"/>
        <v>20.954999999999998</v>
      </c>
      <c r="P8" s="11">
        <f t="shared" si="1"/>
        <v>20.950001</v>
      </c>
      <c r="Q8" s="11">
        <f t="shared" si="1"/>
        <v>21.209999</v>
      </c>
      <c r="R8" s="11">
        <f t="shared" si="1"/>
        <v>20.639999</v>
      </c>
      <c r="S8" s="11">
        <f t="shared" si="1"/>
        <v>20.719999000000001</v>
      </c>
      <c r="T8" s="11">
        <f t="shared" si="1"/>
        <v>19.045000000000002</v>
      </c>
      <c r="U8" s="12" cm="1">
        <f t="array" ref="U8">quota_mese*SUMPRODUCT(1/C8:T8)</f>
        <v>7419.7599704203858</v>
      </c>
      <c r="V8" s="13">
        <f t="shared" si="7"/>
        <v>141309.32863665625</v>
      </c>
      <c r="W8" s="14">
        <f t="shared" si="2"/>
        <v>-5.7937809088958292E-2</v>
      </c>
      <c r="X8" s="13">
        <f t="shared" si="3"/>
        <v>144353.20139700852</v>
      </c>
      <c r="Y8" s="14">
        <f t="shared" si="4"/>
        <v>-3.7645324019943138E-2</v>
      </c>
      <c r="Z8" s="6" t="str">
        <f t="shared" si="5"/>
        <v>In Linea</v>
      </c>
      <c r="AB8" s="6" t="s">
        <v>35</v>
      </c>
      <c r="AC8" s="6">
        <f>COUNTIF(Z:Z,"="&amp;AB8)</f>
        <v>11</v>
      </c>
      <c r="AF8" s="23"/>
      <c r="AG8" s="23">
        <f>SUM(AG2:AG7)</f>
        <v>20</v>
      </c>
      <c r="AH8" s="23">
        <f>SUM(AH2:AH7)</f>
        <v>11</v>
      </c>
    </row>
    <row r="9" spans="1:34" x14ac:dyDescent="0.25">
      <c r="A9" s="7">
        <v>40298</v>
      </c>
      <c r="B9" s="8">
        <v>20.09</v>
      </c>
      <c r="C9" s="11">
        <f t="shared" si="0"/>
        <v>20.09</v>
      </c>
      <c r="D9" s="11">
        <f t="shared" si="6"/>
        <v>19.52</v>
      </c>
      <c r="E9" s="11">
        <f t="shared" si="1"/>
        <v>19.004999000000002</v>
      </c>
      <c r="F9" s="11">
        <f t="shared" si="1"/>
        <v>19.184999000000001</v>
      </c>
      <c r="G9" s="11">
        <f t="shared" si="1"/>
        <v>19.030000999999999</v>
      </c>
      <c r="H9" s="11">
        <f t="shared" si="1"/>
        <v>19.450001</v>
      </c>
      <c r="I9" s="11">
        <f t="shared" si="1"/>
        <v>19.584999</v>
      </c>
      <c r="J9" s="11">
        <f t="shared" si="1"/>
        <v>20.495000999999998</v>
      </c>
      <c r="K9" s="11">
        <f t="shared" si="1"/>
        <v>21.629999000000002</v>
      </c>
      <c r="L9" s="11">
        <f t="shared" si="1"/>
        <v>21.5</v>
      </c>
      <c r="M9" s="11">
        <f t="shared" si="1"/>
        <v>21.875</v>
      </c>
      <c r="N9" s="11">
        <f t="shared" si="1"/>
        <v>20.954999999999998</v>
      </c>
      <c r="O9" s="11">
        <f t="shared" si="1"/>
        <v>20.950001</v>
      </c>
      <c r="P9" s="11">
        <f t="shared" si="1"/>
        <v>21.209999</v>
      </c>
      <c r="Q9" s="11">
        <f t="shared" si="1"/>
        <v>20.639999</v>
      </c>
      <c r="R9" s="11">
        <f t="shared" si="1"/>
        <v>20.719999000000001</v>
      </c>
      <c r="S9" s="11">
        <f t="shared" si="1"/>
        <v>19.045000000000002</v>
      </c>
      <c r="T9" s="11">
        <f t="shared" si="1"/>
        <v>19.084999</v>
      </c>
      <c r="U9" s="12" cm="1">
        <f t="array" ref="U9">quota_mese*SUMPRODUCT(1/C9:T9)</f>
        <v>7435.3150108882191</v>
      </c>
      <c r="V9" s="13">
        <f t="shared" si="7"/>
        <v>141902.97954748664</v>
      </c>
      <c r="W9" s="14">
        <f t="shared" si="2"/>
        <v>-5.3980136350089025E-2</v>
      </c>
      <c r="X9" s="13">
        <f t="shared" si="3"/>
        <v>142496.25933300148</v>
      </c>
      <c r="Y9" s="14">
        <f t="shared" si="4"/>
        <v>-5.0024937779990175E-2</v>
      </c>
      <c r="Z9" s="6" t="str">
        <f t="shared" si="5"/>
        <v>In Linea</v>
      </c>
    </row>
    <row r="10" spans="1:34" x14ac:dyDescent="0.25">
      <c r="A10" s="7">
        <v>40329</v>
      </c>
      <c r="B10" s="8">
        <v>19.52</v>
      </c>
      <c r="C10" s="11">
        <f t="shared" si="0"/>
        <v>19.52</v>
      </c>
      <c r="D10" s="11">
        <f t="shared" si="6"/>
        <v>19.004999000000002</v>
      </c>
      <c r="E10" s="11">
        <f t="shared" si="1"/>
        <v>19.184999000000001</v>
      </c>
      <c r="F10" s="11">
        <f t="shared" si="1"/>
        <v>19.030000999999999</v>
      </c>
      <c r="G10" s="11">
        <f t="shared" si="1"/>
        <v>19.450001</v>
      </c>
      <c r="H10" s="11">
        <f t="shared" si="1"/>
        <v>19.584999</v>
      </c>
      <c r="I10" s="11">
        <f t="shared" si="1"/>
        <v>20.495000999999998</v>
      </c>
      <c r="J10" s="11">
        <f t="shared" si="1"/>
        <v>21.629999000000002</v>
      </c>
      <c r="K10" s="11">
        <f t="shared" si="1"/>
        <v>21.5</v>
      </c>
      <c r="L10" s="11">
        <f t="shared" si="1"/>
        <v>21.875</v>
      </c>
      <c r="M10" s="11">
        <f t="shared" si="1"/>
        <v>20.954999999999998</v>
      </c>
      <c r="N10" s="11">
        <f t="shared" si="1"/>
        <v>20.950001</v>
      </c>
      <c r="O10" s="11">
        <f t="shared" si="1"/>
        <v>21.209999</v>
      </c>
      <c r="P10" s="11">
        <f t="shared" si="1"/>
        <v>20.639999</v>
      </c>
      <c r="Q10" s="11">
        <f t="shared" si="1"/>
        <v>20.719999000000001</v>
      </c>
      <c r="R10" s="11">
        <f t="shared" si="1"/>
        <v>19.045000000000002</v>
      </c>
      <c r="S10" s="11">
        <f t="shared" si="1"/>
        <v>19.084999</v>
      </c>
      <c r="T10" s="11">
        <f t="shared" si="1"/>
        <v>19.959999</v>
      </c>
      <c r="U10" s="12" cm="1">
        <f t="array" ref="U10">quota_mese*SUMPRODUCT(1/C10:T10)</f>
        <v>7438.0166354438088</v>
      </c>
      <c r="V10" s="13">
        <f t="shared" si="7"/>
        <v>148462.80460544178</v>
      </c>
      <c r="W10" s="14">
        <f t="shared" si="2"/>
        <v>-1.0247969297054849E-2</v>
      </c>
      <c r="X10" s="13">
        <f t="shared" si="3"/>
        <v>153381.13985655739</v>
      </c>
      <c r="Y10" s="14">
        <f t="shared" si="4"/>
        <v>2.254093237704935E-2</v>
      </c>
      <c r="Z10" s="6" t="str">
        <f t="shared" si="5"/>
        <v>Il PAC NON conviene</v>
      </c>
    </row>
    <row r="11" spans="1:34" x14ac:dyDescent="0.25">
      <c r="A11" s="7">
        <v>40359</v>
      </c>
      <c r="B11" s="8">
        <v>19.004999000000002</v>
      </c>
      <c r="C11" s="11">
        <f t="shared" si="0"/>
        <v>19.004999000000002</v>
      </c>
      <c r="D11" s="11">
        <f t="shared" si="6"/>
        <v>19.184999000000001</v>
      </c>
      <c r="E11" s="11">
        <f t="shared" si="1"/>
        <v>19.030000999999999</v>
      </c>
      <c r="F11" s="11">
        <f t="shared" si="1"/>
        <v>19.450001</v>
      </c>
      <c r="G11" s="11">
        <f t="shared" si="1"/>
        <v>19.584999</v>
      </c>
      <c r="H11" s="11">
        <f t="shared" si="1"/>
        <v>20.495000999999998</v>
      </c>
      <c r="I11" s="11">
        <f t="shared" si="1"/>
        <v>21.629999000000002</v>
      </c>
      <c r="J11" s="11">
        <f t="shared" si="1"/>
        <v>21.5</v>
      </c>
      <c r="K11" s="11">
        <f t="shared" si="1"/>
        <v>21.875</v>
      </c>
      <c r="L11" s="11">
        <f t="shared" si="1"/>
        <v>20.954999999999998</v>
      </c>
      <c r="M11" s="11">
        <f t="shared" si="1"/>
        <v>20.950001</v>
      </c>
      <c r="N11" s="11">
        <f t="shared" si="1"/>
        <v>21.209999</v>
      </c>
      <c r="O11" s="11">
        <f t="shared" si="1"/>
        <v>20.639999</v>
      </c>
      <c r="P11" s="11">
        <f t="shared" si="1"/>
        <v>20.719999000000001</v>
      </c>
      <c r="Q11" s="11">
        <f t="shared" si="1"/>
        <v>19.045000000000002</v>
      </c>
      <c r="R11" s="11">
        <f t="shared" si="1"/>
        <v>19.084999</v>
      </c>
      <c r="S11" s="11">
        <f t="shared" si="1"/>
        <v>19.959999</v>
      </c>
      <c r="T11" s="11">
        <f t="shared" si="1"/>
        <v>19.655000999999999</v>
      </c>
      <c r="U11" s="12" cm="1">
        <f t="array" ref="U11">quota_mese*SUMPRODUCT(1/C11:T11)</f>
        <v>7435.0843728794925</v>
      </c>
      <c r="V11" s="13">
        <f t="shared" si="7"/>
        <v>146136.59078403079</v>
      </c>
      <c r="W11" s="14">
        <f t="shared" si="2"/>
        <v>-2.5756061439794697E-2</v>
      </c>
      <c r="X11" s="13">
        <f t="shared" si="3"/>
        <v>155130.24494239644</v>
      </c>
      <c r="Y11" s="14">
        <f t="shared" si="4"/>
        <v>3.4201632949309557E-2</v>
      </c>
      <c r="Z11" s="6" t="str">
        <f t="shared" si="5"/>
        <v>Il PAC NON conviene</v>
      </c>
    </row>
    <row r="12" spans="1:34" x14ac:dyDescent="0.25">
      <c r="A12" s="7">
        <v>40389</v>
      </c>
      <c r="B12" s="8">
        <v>19.184999000000001</v>
      </c>
      <c r="C12" s="11">
        <f t="shared" si="0"/>
        <v>19.184999000000001</v>
      </c>
      <c r="D12" s="11">
        <f t="shared" si="6"/>
        <v>19.030000999999999</v>
      </c>
      <c r="E12" s="11">
        <f t="shared" si="1"/>
        <v>19.450001</v>
      </c>
      <c r="F12" s="11">
        <f t="shared" si="1"/>
        <v>19.584999</v>
      </c>
      <c r="G12" s="11">
        <f t="shared" si="1"/>
        <v>20.495000999999998</v>
      </c>
      <c r="H12" s="11">
        <f t="shared" si="1"/>
        <v>21.629999000000002</v>
      </c>
      <c r="I12" s="11">
        <f t="shared" si="1"/>
        <v>21.5</v>
      </c>
      <c r="J12" s="11">
        <f t="shared" si="1"/>
        <v>21.875</v>
      </c>
      <c r="K12" s="11">
        <f t="shared" si="1"/>
        <v>20.954999999999998</v>
      </c>
      <c r="L12" s="11">
        <f t="shared" si="1"/>
        <v>20.950001</v>
      </c>
      <c r="M12" s="11">
        <f t="shared" si="1"/>
        <v>21.209999</v>
      </c>
      <c r="N12" s="11">
        <f t="shared" si="1"/>
        <v>20.639999</v>
      </c>
      <c r="O12" s="11">
        <f t="shared" si="1"/>
        <v>20.719999000000001</v>
      </c>
      <c r="P12" s="11">
        <f t="shared" si="1"/>
        <v>19.045000000000002</v>
      </c>
      <c r="Q12" s="11">
        <f t="shared" si="1"/>
        <v>19.084999</v>
      </c>
      <c r="R12" s="11">
        <f t="shared" si="1"/>
        <v>19.959999</v>
      </c>
      <c r="S12" s="11">
        <f t="shared" si="1"/>
        <v>19.655000999999999</v>
      </c>
      <c r="T12" s="11">
        <f t="shared" si="1"/>
        <v>20.6</v>
      </c>
      <c r="U12" s="12" cm="1">
        <f t="array" ref="U12">quota_mese*SUMPRODUCT(1/C12:T12)</f>
        <v>7401.1339926796527</v>
      </c>
      <c r="V12" s="13">
        <f t="shared" si="7"/>
        <v>152463.36024920086</v>
      </c>
      <c r="W12" s="14">
        <f t="shared" si="2"/>
        <v>1.6422401661339014E-2</v>
      </c>
      <c r="X12" s="13">
        <f t="shared" si="3"/>
        <v>161063.33912240496</v>
      </c>
      <c r="Y12" s="14">
        <f t="shared" si="4"/>
        <v>7.3755594149366388E-2</v>
      </c>
      <c r="Z12" s="6" t="str">
        <f t="shared" si="5"/>
        <v>Il PAC NON conviene</v>
      </c>
    </row>
    <row r="13" spans="1:34" x14ac:dyDescent="0.25">
      <c r="A13" s="7">
        <v>40421</v>
      </c>
      <c r="B13" s="8">
        <v>19.030000999999999</v>
      </c>
      <c r="C13" s="11">
        <f t="shared" si="0"/>
        <v>19.030000999999999</v>
      </c>
      <c r="D13" s="11">
        <f t="shared" si="6"/>
        <v>19.450001</v>
      </c>
      <c r="E13" s="11">
        <f t="shared" si="1"/>
        <v>19.584999</v>
      </c>
      <c r="F13" s="11">
        <f t="shared" si="1"/>
        <v>20.495000999999998</v>
      </c>
      <c r="G13" s="11">
        <f t="shared" si="1"/>
        <v>21.629999000000002</v>
      </c>
      <c r="H13" s="11">
        <f t="shared" si="1"/>
        <v>21.5</v>
      </c>
      <c r="I13" s="11">
        <f t="shared" si="1"/>
        <v>21.875</v>
      </c>
      <c r="J13" s="11">
        <f t="shared" si="1"/>
        <v>20.954999999999998</v>
      </c>
      <c r="K13" s="11">
        <f t="shared" si="1"/>
        <v>20.950001</v>
      </c>
      <c r="L13" s="11">
        <f t="shared" si="1"/>
        <v>21.209999</v>
      </c>
      <c r="M13" s="11">
        <f t="shared" si="1"/>
        <v>20.639999</v>
      </c>
      <c r="N13" s="11">
        <f t="shared" si="1"/>
        <v>20.719999000000001</v>
      </c>
      <c r="O13" s="11">
        <f t="shared" si="1"/>
        <v>19.045000000000002</v>
      </c>
      <c r="P13" s="11">
        <f t="shared" si="1"/>
        <v>19.084999</v>
      </c>
      <c r="Q13" s="11">
        <f t="shared" si="1"/>
        <v>19.959999</v>
      </c>
      <c r="R13" s="11">
        <f t="shared" si="1"/>
        <v>19.655000999999999</v>
      </c>
      <c r="S13" s="11">
        <f t="shared" si="1"/>
        <v>20.6</v>
      </c>
      <c r="T13" s="11">
        <f t="shared" si="1"/>
        <v>21.530000999999999</v>
      </c>
      <c r="U13" s="12" cm="1">
        <f t="array" ref="U13">quota_mese*SUMPRODUCT(1/C13:T13)</f>
        <v>7353.8236449064652</v>
      </c>
      <c r="V13" s="13">
        <f t="shared" si="7"/>
        <v>158327.83042865983</v>
      </c>
      <c r="W13" s="14">
        <f t="shared" si="2"/>
        <v>5.5518869524398884E-2</v>
      </c>
      <c r="X13" s="13">
        <f t="shared" si="3"/>
        <v>169705.72676270484</v>
      </c>
      <c r="Y13" s="14">
        <f t="shared" si="4"/>
        <v>0.13137151175136563</v>
      </c>
      <c r="Z13" s="6" t="str">
        <f t="shared" si="5"/>
        <v>Il PAC NON conviene</v>
      </c>
    </row>
    <row r="14" spans="1:34" x14ac:dyDescent="0.25">
      <c r="A14" s="7">
        <v>40451</v>
      </c>
      <c r="B14" s="8">
        <v>19.450001</v>
      </c>
      <c r="C14" s="11">
        <f t="shared" si="0"/>
        <v>19.450001</v>
      </c>
      <c r="D14" s="11">
        <f t="shared" si="6"/>
        <v>19.584999</v>
      </c>
      <c r="E14" s="11">
        <f t="shared" si="1"/>
        <v>20.495000999999998</v>
      </c>
      <c r="F14" s="11">
        <f t="shared" si="1"/>
        <v>21.629999000000002</v>
      </c>
      <c r="G14" s="11">
        <f t="shared" si="1"/>
        <v>21.5</v>
      </c>
      <c r="H14" s="11">
        <f t="shared" si="1"/>
        <v>21.875</v>
      </c>
      <c r="I14" s="11">
        <f t="shared" si="1"/>
        <v>20.954999999999998</v>
      </c>
      <c r="J14" s="11">
        <f t="shared" si="1"/>
        <v>20.950001</v>
      </c>
      <c r="K14" s="11">
        <f t="shared" si="1"/>
        <v>21.209999</v>
      </c>
      <c r="L14" s="11">
        <f t="shared" si="1"/>
        <v>20.639999</v>
      </c>
      <c r="M14" s="11">
        <f t="shared" si="1"/>
        <v>20.719999000000001</v>
      </c>
      <c r="N14" s="11">
        <f t="shared" si="1"/>
        <v>19.045000000000002</v>
      </c>
      <c r="O14" s="11">
        <f t="shared" si="1"/>
        <v>19.084999</v>
      </c>
      <c r="P14" s="11">
        <f t="shared" si="1"/>
        <v>19.959999</v>
      </c>
      <c r="Q14" s="11">
        <f t="shared" si="1"/>
        <v>19.655000999999999</v>
      </c>
      <c r="R14" s="11">
        <f t="shared" si="1"/>
        <v>20.6</v>
      </c>
      <c r="S14" s="11">
        <f t="shared" si="1"/>
        <v>21.530000999999999</v>
      </c>
      <c r="T14" s="11">
        <f t="shared" si="1"/>
        <v>22.305</v>
      </c>
      <c r="U14" s="12" cm="1">
        <f t="array" ref="U14">quota_mese*SUMPRODUCT(1/C14:T14)</f>
        <v>7289.526914784039</v>
      </c>
      <c r="V14" s="13">
        <f t="shared" si="7"/>
        <v>162592.89783425798</v>
      </c>
      <c r="W14" s="14">
        <f t="shared" si="2"/>
        <v>8.3952652228386437E-2</v>
      </c>
      <c r="X14" s="13">
        <f t="shared" si="3"/>
        <v>172017.98601449945</v>
      </c>
      <c r="Y14" s="14">
        <f t="shared" si="4"/>
        <v>0.14678657342999624</v>
      </c>
      <c r="Z14" s="6" t="str">
        <f t="shared" si="5"/>
        <v>Il PAC NON conviene</v>
      </c>
    </row>
    <row r="15" spans="1:34" x14ac:dyDescent="0.25">
      <c r="A15" s="7">
        <v>40480</v>
      </c>
      <c r="B15" s="8">
        <v>19.584999</v>
      </c>
      <c r="C15" s="11">
        <f t="shared" si="0"/>
        <v>19.584999</v>
      </c>
      <c r="D15" s="11">
        <f t="shared" si="6"/>
        <v>20.495000999999998</v>
      </c>
      <c r="E15" s="11">
        <f t="shared" si="1"/>
        <v>21.629999000000002</v>
      </c>
      <c r="F15" s="11">
        <f t="shared" si="1"/>
        <v>21.5</v>
      </c>
      <c r="G15" s="11">
        <f t="shared" si="1"/>
        <v>21.875</v>
      </c>
      <c r="H15" s="11">
        <f t="shared" si="1"/>
        <v>20.954999999999998</v>
      </c>
      <c r="I15" s="11">
        <f t="shared" si="1"/>
        <v>20.950001</v>
      </c>
      <c r="J15" s="11">
        <f t="shared" si="1"/>
        <v>21.209999</v>
      </c>
      <c r="K15" s="11">
        <f t="shared" si="1"/>
        <v>20.639999</v>
      </c>
      <c r="L15" s="11">
        <f t="shared" si="1"/>
        <v>20.719999000000001</v>
      </c>
      <c r="M15" s="11">
        <f t="shared" si="1"/>
        <v>19.045000000000002</v>
      </c>
      <c r="N15" s="11">
        <f t="shared" si="1"/>
        <v>19.084999</v>
      </c>
      <c r="O15" s="11">
        <f t="shared" si="1"/>
        <v>19.959999</v>
      </c>
      <c r="P15" s="11">
        <f t="shared" si="1"/>
        <v>19.655000999999999</v>
      </c>
      <c r="Q15" s="11">
        <f t="shared" si="1"/>
        <v>20.6</v>
      </c>
      <c r="R15" s="11">
        <f t="shared" si="1"/>
        <v>21.530000999999999</v>
      </c>
      <c r="S15" s="11">
        <f t="shared" si="1"/>
        <v>22.305</v>
      </c>
      <c r="T15" s="11">
        <f t="shared" si="1"/>
        <v>22.535</v>
      </c>
      <c r="U15" s="12" cm="1">
        <f t="array" ref="U15">quota_mese*SUMPRODUCT(1/C15:T15)</f>
        <v>7230.8730557410418</v>
      </c>
      <c r="V15" s="13">
        <f t="shared" si="7"/>
        <v>162947.72431112439</v>
      </c>
      <c r="W15" s="14">
        <f t="shared" si="2"/>
        <v>8.6318162074162652E-2</v>
      </c>
      <c r="X15" s="13">
        <f t="shared" si="3"/>
        <v>172593.83061495179</v>
      </c>
      <c r="Y15" s="14">
        <f t="shared" si="4"/>
        <v>0.15062553743301188</v>
      </c>
      <c r="Z15" s="6" t="str">
        <f t="shared" si="5"/>
        <v>Il PAC NON conviene</v>
      </c>
    </row>
    <row r="16" spans="1:34" x14ac:dyDescent="0.25">
      <c r="A16" s="7">
        <v>40512</v>
      </c>
      <c r="B16" s="8">
        <v>20.495000999999998</v>
      </c>
      <c r="C16" s="11">
        <f t="shared" si="0"/>
        <v>20.495000999999998</v>
      </c>
      <c r="D16" s="11">
        <f t="shared" si="6"/>
        <v>21.629999000000002</v>
      </c>
      <c r="E16" s="11">
        <f t="shared" si="1"/>
        <v>21.5</v>
      </c>
      <c r="F16" s="11">
        <f t="shared" si="1"/>
        <v>21.875</v>
      </c>
      <c r="G16" s="11">
        <f t="shared" si="1"/>
        <v>20.954999999999998</v>
      </c>
      <c r="H16" s="11">
        <f t="shared" si="1"/>
        <v>20.950001</v>
      </c>
      <c r="I16" s="11">
        <f t="shared" si="1"/>
        <v>21.209999</v>
      </c>
      <c r="J16" s="11">
        <f t="shared" si="1"/>
        <v>20.639999</v>
      </c>
      <c r="K16" s="11">
        <f t="shared" si="1"/>
        <v>20.719999000000001</v>
      </c>
      <c r="L16" s="11">
        <f t="shared" si="1"/>
        <v>19.045000000000002</v>
      </c>
      <c r="M16" s="11">
        <f t="shared" si="1"/>
        <v>19.084999</v>
      </c>
      <c r="N16" s="11">
        <f t="shared" si="1"/>
        <v>19.959999</v>
      </c>
      <c r="O16" s="11">
        <f t="shared" si="1"/>
        <v>19.655000999999999</v>
      </c>
      <c r="P16" s="11">
        <f t="shared" si="1"/>
        <v>20.6</v>
      </c>
      <c r="Q16" s="11">
        <f t="shared" si="1"/>
        <v>21.530000999999999</v>
      </c>
      <c r="R16" s="11">
        <f t="shared" si="1"/>
        <v>22.305</v>
      </c>
      <c r="S16" s="11">
        <f t="shared" si="1"/>
        <v>22.535</v>
      </c>
      <c r="T16" s="11">
        <f t="shared" si="1"/>
        <v>22.360001</v>
      </c>
      <c r="U16" s="12" cm="1">
        <f t="array" ref="U16">quota_mese*SUMPRODUCT(1/C16:T16)</f>
        <v>7178.0666410320628</v>
      </c>
      <c r="V16" s="13">
        <f t="shared" si="7"/>
        <v>160501.57727154356</v>
      </c>
      <c r="W16" s="14">
        <f t="shared" si="2"/>
        <v>7.0010515143623664E-2</v>
      </c>
      <c r="X16" s="13">
        <f t="shared" si="3"/>
        <v>163649.66998537839</v>
      </c>
      <c r="Y16" s="14">
        <f t="shared" si="4"/>
        <v>9.0997799902522658E-2</v>
      </c>
      <c r="Z16" s="6" t="str">
        <f t="shared" si="5"/>
        <v>In Linea</v>
      </c>
    </row>
    <row r="17" spans="1:26" x14ac:dyDescent="0.25">
      <c r="A17" s="7">
        <v>40543</v>
      </c>
      <c r="B17" s="8">
        <v>21.629999000000002</v>
      </c>
      <c r="C17" s="11">
        <f t="shared" si="0"/>
        <v>21.629999000000002</v>
      </c>
      <c r="D17" s="11">
        <f t="shared" si="6"/>
        <v>21.5</v>
      </c>
      <c r="E17" s="11">
        <f t="shared" si="1"/>
        <v>21.875</v>
      </c>
      <c r="F17" s="11">
        <f t="shared" si="1"/>
        <v>20.954999999999998</v>
      </c>
      <c r="G17" s="11">
        <f t="shared" si="1"/>
        <v>20.950001</v>
      </c>
      <c r="H17" s="11">
        <f t="shared" si="1"/>
        <v>21.209999</v>
      </c>
      <c r="I17" s="11">
        <f t="shared" si="1"/>
        <v>20.639999</v>
      </c>
      <c r="J17" s="11">
        <f t="shared" si="1"/>
        <v>20.719999000000001</v>
      </c>
      <c r="K17" s="11">
        <f t="shared" si="1"/>
        <v>19.045000000000002</v>
      </c>
      <c r="L17" s="11">
        <f t="shared" si="1"/>
        <v>19.084999</v>
      </c>
      <c r="M17" s="11">
        <f t="shared" si="1"/>
        <v>19.959999</v>
      </c>
      <c r="N17" s="11">
        <f t="shared" si="1"/>
        <v>19.655000999999999</v>
      </c>
      <c r="O17" s="11">
        <f t="shared" si="1"/>
        <v>20.6</v>
      </c>
      <c r="P17" s="11">
        <f t="shared" si="1"/>
        <v>21.530000999999999</v>
      </c>
      <c r="Q17" s="11">
        <f t="shared" si="1"/>
        <v>22.305</v>
      </c>
      <c r="R17" s="11">
        <f t="shared" si="1"/>
        <v>22.535</v>
      </c>
      <c r="S17" s="11">
        <f t="shared" si="1"/>
        <v>22.360001</v>
      </c>
      <c r="T17" s="11">
        <f t="shared" ref="T17:T47" si="8">S18</f>
        <v>21.99</v>
      </c>
      <c r="U17" s="12" cm="1">
        <f t="array" ref="U17">quota_mese*SUMPRODUCT(1/C17:T17)</f>
        <v>7150.4235577034078</v>
      </c>
      <c r="V17" s="13">
        <f t="shared" si="7"/>
        <v>157237.81403389791</v>
      </c>
      <c r="W17" s="14">
        <f t="shared" si="2"/>
        <v>4.8252093559319365E-2</v>
      </c>
      <c r="X17" s="13">
        <f t="shared" si="3"/>
        <v>152496.53964385294</v>
      </c>
      <c r="Y17" s="14">
        <f t="shared" si="4"/>
        <v>1.6643597625686235E-2</v>
      </c>
      <c r="Z17" s="6" t="str">
        <f t="shared" si="5"/>
        <v>Il PAC conviene</v>
      </c>
    </row>
    <row r="18" spans="1:26" x14ac:dyDescent="0.25">
      <c r="A18" s="7">
        <v>40574</v>
      </c>
      <c r="B18" s="8">
        <v>21.5</v>
      </c>
      <c r="C18" s="11">
        <f t="shared" si="0"/>
        <v>21.5</v>
      </c>
      <c r="D18" s="11">
        <f t="shared" si="6"/>
        <v>21.875</v>
      </c>
      <c r="E18" s="11">
        <f t="shared" si="6"/>
        <v>20.954999999999998</v>
      </c>
      <c r="F18" s="11">
        <f t="shared" si="6"/>
        <v>20.950001</v>
      </c>
      <c r="G18" s="11">
        <f t="shared" si="6"/>
        <v>21.209999</v>
      </c>
      <c r="H18" s="11">
        <f t="shared" si="6"/>
        <v>20.639999</v>
      </c>
      <c r="I18" s="11">
        <f t="shared" si="6"/>
        <v>20.719999000000001</v>
      </c>
      <c r="J18" s="11">
        <f t="shared" si="6"/>
        <v>19.045000000000002</v>
      </c>
      <c r="K18" s="11">
        <f t="shared" si="6"/>
        <v>19.084999</v>
      </c>
      <c r="L18" s="11">
        <f t="shared" si="6"/>
        <v>19.959999</v>
      </c>
      <c r="M18" s="11">
        <f t="shared" si="6"/>
        <v>19.655000999999999</v>
      </c>
      <c r="N18" s="11">
        <f t="shared" si="6"/>
        <v>20.6</v>
      </c>
      <c r="O18" s="11">
        <f t="shared" si="6"/>
        <v>21.530000999999999</v>
      </c>
      <c r="P18" s="11">
        <f t="shared" si="6"/>
        <v>22.305</v>
      </c>
      <c r="Q18" s="11">
        <f t="shared" si="6"/>
        <v>22.535</v>
      </c>
      <c r="R18" s="11">
        <f t="shared" si="6"/>
        <v>22.360001</v>
      </c>
      <c r="S18" s="11">
        <f t="shared" si="6"/>
        <v>21.99</v>
      </c>
      <c r="T18" s="11">
        <f t="shared" si="8"/>
        <v>22.055</v>
      </c>
      <c r="U18" s="12" cm="1">
        <f t="array" ref="U18">quota_mese*SUMPRODUCT(1/C18:T18)</f>
        <v>7142.9994349444069</v>
      </c>
      <c r="V18" s="13">
        <f t="shared" si="7"/>
        <v>157538.8525376989</v>
      </c>
      <c r="W18" s="14">
        <f t="shared" si="2"/>
        <v>5.0259016917992616E-2</v>
      </c>
      <c r="X18" s="13">
        <f t="shared" si="3"/>
        <v>153872.09302325582</v>
      </c>
      <c r="Y18" s="14">
        <f t="shared" si="4"/>
        <v>2.5813953488372121E-2</v>
      </c>
      <c r="Z18" s="6" t="str">
        <f t="shared" si="5"/>
        <v>In Linea</v>
      </c>
    </row>
    <row r="19" spans="1:26" x14ac:dyDescent="0.25">
      <c r="A19" s="7">
        <v>40602</v>
      </c>
      <c r="B19" s="8">
        <v>21.875</v>
      </c>
      <c r="C19" s="11">
        <f t="shared" si="0"/>
        <v>21.875</v>
      </c>
      <c r="D19" s="11">
        <f t="shared" si="6"/>
        <v>20.954999999999998</v>
      </c>
      <c r="E19" s="11">
        <f t="shared" si="6"/>
        <v>20.950001</v>
      </c>
      <c r="F19" s="11">
        <f t="shared" si="6"/>
        <v>21.209999</v>
      </c>
      <c r="G19" s="11">
        <f t="shared" si="6"/>
        <v>20.639999</v>
      </c>
      <c r="H19" s="11">
        <f t="shared" si="6"/>
        <v>20.719999000000001</v>
      </c>
      <c r="I19" s="11">
        <f t="shared" si="6"/>
        <v>19.045000000000002</v>
      </c>
      <c r="J19" s="11">
        <f t="shared" si="6"/>
        <v>19.084999</v>
      </c>
      <c r="K19" s="11">
        <f t="shared" si="6"/>
        <v>19.959999</v>
      </c>
      <c r="L19" s="11">
        <f t="shared" si="6"/>
        <v>19.655000999999999</v>
      </c>
      <c r="M19" s="11">
        <f t="shared" si="6"/>
        <v>20.6</v>
      </c>
      <c r="N19" s="11">
        <f t="shared" si="6"/>
        <v>21.530000999999999</v>
      </c>
      <c r="O19" s="11">
        <f t="shared" si="6"/>
        <v>22.305</v>
      </c>
      <c r="P19" s="11">
        <f t="shared" si="6"/>
        <v>22.535</v>
      </c>
      <c r="Q19" s="11">
        <f t="shared" si="6"/>
        <v>22.360001</v>
      </c>
      <c r="R19" s="11">
        <f t="shared" si="6"/>
        <v>21.99</v>
      </c>
      <c r="S19" s="11">
        <f t="shared" si="6"/>
        <v>22.055</v>
      </c>
      <c r="T19" s="11">
        <f t="shared" si="8"/>
        <v>23.610001</v>
      </c>
      <c r="U19" s="12" cm="1">
        <f t="array" ref="U19">quota_mese*SUMPRODUCT(1/C19:T19)</f>
        <v>7108.3603070188619</v>
      </c>
      <c r="V19" s="13">
        <f t="shared" si="7"/>
        <v>167828.39395707563</v>
      </c>
      <c r="W19" s="14">
        <f t="shared" si="2"/>
        <v>0.11885595971383767</v>
      </c>
      <c r="X19" s="13">
        <f t="shared" si="3"/>
        <v>161897.14971428571</v>
      </c>
      <c r="Y19" s="14">
        <f t="shared" si="4"/>
        <v>7.9314331428571361E-2</v>
      </c>
      <c r="Z19" s="6" t="str">
        <f t="shared" si="5"/>
        <v>Il PAC conviene</v>
      </c>
    </row>
    <row r="20" spans="1:26" x14ac:dyDescent="0.25">
      <c r="A20" s="7">
        <v>40633</v>
      </c>
      <c r="B20" s="8">
        <v>20.954999999999998</v>
      </c>
      <c r="C20" s="11">
        <f t="shared" si="0"/>
        <v>20.954999999999998</v>
      </c>
      <c r="D20" s="11">
        <f t="shared" si="6"/>
        <v>20.950001</v>
      </c>
      <c r="E20" s="11">
        <f t="shared" si="6"/>
        <v>21.209999</v>
      </c>
      <c r="F20" s="11">
        <f t="shared" si="6"/>
        <v>20.639999</v>
      </c>
      <c r="G20" s="11">
        <f t="shared" si="6"/>
        <v>20.719999000000001</v>
      </c>
      <c r="H20" s="11">
        <f t="shared" si="6"/>
        <v>19.045000000000002</v>
      </c>
      <c r="I20" s="11">
        <f t="shared" si="6"/>
        <v>19.084999</v>
      </c>
      <c r="J20" s="11">
        <f t="shared" si="6"/>
        <v>19.959999</v>
      </c>
      <c r="K20" s="11">
        <f t="shared" si="6"/>
        <v>19.655000999999999</v>
      </c>
      <c r="L20" s="11">
        <f t="shared" si="6"/>
        <v>20.6</v>
      </c>
      <c r="M20" s="11">
        <f t="shared" si="6"/>
        <v>21.530000999999999</v>
      </c>
      <c r="N20" s="11">
        <f t="shared" si="6"/>
        <v>22.305</v>
      </c>
      <c r="O20" s="11">
        <f t="shared" si="6"/>
        <v>22.535</v>
      </c>
      <c r="P20" s="11">
        <f t="shared" si="6"/>
        <v>22.360001</v>
      </c>
      <c r="Q20" s="11">
        <f t="shared" si="6"/>
        <v>21.99</v>
      </c>
      <c r="R20" s="11">
        <f t="shared" si="6"/>
        <v>22.055</v>
      </c>
      <c r="S20" s="11">
        <f t="shared" si="6"/>
        <v>23.610001</v>
      </c>
      <c r="T20" s="11">
        <f t="shared" si="8"/>
        <v>23.5</v>
      </c>
      <c r="U20" s="12" cm="1">
        <f t="array" ref="U20">quota_mese*SUMPRODUCT(1/C20:T20)</f>
        <v>7082.0178551444951</v>
      </c>
      <c r="V20" s="13">
        <f t="shared" si="7"/>
        <v>166427.41959589563</v>
      </c>
      <c r="W20" s="14">
        <f t="shared" si="2"/>
        <v>0.10951613063930421</v>
      </c>
      <c r="X20" s="13">
        <f t="shared" si="3"/>
        <v>168217.60916249108</v>
      </c>
      <c r="Y20" s="14">
        <f t="shared" si="4"/>
        <v>0.12145072774994059</v>
      </c>
      <c r="Z20" s="6" t="str">
        <f t="shared" si="5"/>
        <v>In Linea</v>
      </c>
    </row>
    <row r="21" spans="1:26" x14ac:dyDescent="0.25">
      <c r="A21" s="7">
        <v>40662</v>
      </c>
      <c r="B21" s="8">
        <v>20.950001</v>
      </c>
      <c r="C21" s="11">
        <f t="shared" si="0"/>
        <v>20.950001</v>
      </c>
      <c r="D21" s="11">
        <f t="shared" si="6"/>
        <v>21.209999</v>
      </c>
      <c r="E21" s="11">
        <f t="shared" si="6"/>
        <v>20.639999</v>
      </c>
      <c r="F21" s="11">
        <f t="shared" si="6"/>
        <v>20.719999000000001</v>
      </c>
      <c r="G21" s="11">
        <f t="shared" si="6"/>
        <v>19.045000000000002</v>
      </c>
      <c r="H21" s="11">
        <f t="shared" si="6"/>
        <v>19.084999</v>
      </c>
      <c r="I21" s="11">
        <f t="shared" si="6"/>
        <v>19.959999</v>
      </c>
      <c r="J21" s="11">
        <f t="shared" si="6"/>
        <v>19.655000999999999</v>
      </c>
      <c r="K21" s="11">
        <f t="shared" si="6"/>
        <v>20.6</v>
      </c>
      <c r="L21" s="11">
        <f t="shared" si="6"/>
        <v>21.530000999999999</v>
      </c>
      <c r="M21" s="11">
        <f t="shared" si="6"/>
        <v>22.305</v>
      </c>
      <c r="N21" s="11">
        <f t="shared" si="6"/>
        <v>22.535</v>
      </c>
      <c r="O21" s="11">
        <f t="shared" si="6"/>
        <v>22.360001</v>
      </c>
      <c r="P21" s="11">
        <f t="shared" si="6"/>
        <v>21.99</v>
      </c>
      <c r="Q21" s="11">
        <f t="shared" si="6"/>
        <v>22.055</v>
      </c>
      <c r="R21" s="11">
        <f t="shared" si="6"/>
        <v>23.610001</v>
      </c>
      <c r="S21" s="11">
        <f t="shared" si="6"/>
        <v>23.5</v>
      </c>
      <c r="T21" s="11">
        <f t="shared" si="8"/>
        <v>23.65</v>
      </c>
      <c r="U21" s="12" cm="1">
        <f t="array" ref="U21">quota_mese*SUMPRODUCT(1/C21:T21)</f>
        <v>7036.7011095896969</v>
      </c>
      <c r="V21" s="13">
        <f t="shared" si="7"/>
        <v>166417.98124179631</v>
      </c>
      <c r="W21" s="14">
        <f t="shared" si="2"/>
        <v>0.10945320827864213</v>
      </c>
      <c r="X21" s="13">
        <f t="shared" si="3"/>
        <v>169331.7341607764</v>
      </c>
      <c r="Y21" s="14">
        <f t="shared" si="4"/>
        <v>0.12887822773850921</v>
      </c>
      <c r="Z21" s="6" t="str">
        <f t="shared" si="5"/>
        <v>In Linea</v>
      </c>
    </row>
    <row r="22" spans="1:26" x14ac:dyDescent="0.25">
      <c r="A22" s="7">
        <v>40694</v>
      </c>
      <c r="B22" s="8">
        <v>21.209999</v>
      </c>
      <c r="C22" s="11">
        <f t="shared" si="0"/>
        <v>21.209999</v>
      </c>
      <c r="D22" s="11">
        <f t="shared" si="6"/>
        <v>20.639999</v>
      </c>
      <c r="E22" s="11">
        <f t="shared" si="6"/>
        <v>20.719999000000001</v>
      </c>
      <c r="F22" s="11">
        <f t="shared" si="6"/>
        <v>19.045000000000002</v>
      </c>
      <c r="G22" s="11">
        <f t="shared" si="6"/>
        <v>19.084999</v>
      </c>
      <c r="H22" s="11">
        <f t="shared" si="6"/>
        <v>19.959999</v>
      </c>
      <c r="I22" s="11">
        <f t="shared" si="6"/>
        <v>19.655000999999999</v>
      </c>
      <c r="J22" s="11">
        <f t="shared" si="6"/>
        <v>20.6</v>
      </c>
      <c r="K22" s="11">
        <f t="shared" si="6"/>
        <v>21.530000999999999</v>
      </c>
      <c r="L22" s="11">
        <f t="shared" si="6"/>
        <v>22.305</v>
      </c>
      <c r="M22" s="11">
        <f t="shared" si="6"/>
        <v>22.535</v>
      </c>
      <c r="N22" s="11">
        <f t="shared" si="6"/>
        <v>22.360001</v>
      </c>
      <c r="O22" s="11">
        <f t="shared" si="6"/>
        <v>21.99</v>
      </c>
      <c r="P22" s="11">
        <f t="shared" si="6"/>
        <v>22.055</v>
      </c>
      <c r="Q22" s="11">
        <f t="shared" si="6"/>
        <v>23.610001</v>
      </c>
      <c r="R22" s="11">
        <f t="shared" si="6"/>
        <v>23.5</v>
      </c>
      <c r="S22" s="11">
        <f t="shared" si="6"/>
        <v>23.65</v>
      </c>
      <c r="T22" s="11">
        <f t="shared" si="8"/>
        <v>23.235001</v>
      </c>
      <c r="U22" s="12" cm="1">
        <f t="array" ref="U22">quota_mese*SUMPRODUCT(1/C22:T22)</f>
        <v>6997.58296795346</v>
      </c>
      <c r="V22" s="13">
        <f t="shared" si="7"/>
        <v>162588.8472579816</v>
      </c>
      <c r="W22" s="14">
        <f t="shared" si="2"/>
        <v>8.3925648386544038E-2</v>
      </c>
      <c r="X22" s="13">
        <f t="shared" si="3"/>
        <v>164321.08978411549</v>
      </c>
      <c r="Y22" s="14">
        <f t="shared" si="4"/>
        <v>9.5473931894103359E-2</v>
      </c>
      <c r="Z22" s="6" t="str">
        <f t="shared" si="5"/>
        <v>In Linea</v>
      </c>
    </row>
    <row r="23" spans="1:26" x14ac:dyDescent="0.25">
      <c r="A23" s="7">
        <v>40724</v>
      </c>
      <c r="B23" s="8">
        <v>20.639999</v>
      </c>
      <c r="C23" s="11">
        <f t="shared" si="0"/>
        <v>20.639999</v>
      </c>
      <c r="D23" s="11">
        <f t="shared" si="6"/>
        <v>20.719999000000001</v>
      </c>
      <c r="E23" s="11">
        <f t="shared" si="6"/>
        <v>19.045000000000002</v>
      </c>
      <c r="F23" s="11">
        <f t="shared" si="6"/>
        <v>19.084999</v>
      </c>
      <c r="G23" s="11">
        <f t="shared" si="6"/>
        <v>19.959999</v>
      </c>
      <c r="H23" s="11">
        <f t="shared" si="6"/>
        <v>19.655000999999999</v>
      </c>
      <c r="I23" s="11">
        <f t="shared" si="6"/>
        <v>20.6</v>
      </c>
      <c r="J23" s="11">
        <f t="shared" si="6"/>
        <v>21.530000999999999</v>
      </c>
      <c r="K23" s="11">
        <f t="shared" si="6"/>
        <v>22.305</v>
      </c>
      <c r="L23" s="11">
        <f t="shared" si="6"/>
        <v>22.535</v>
      </c>
      <c r="M23" s="11">
        <f t="shared" si="6"/>
        <v>22.360001</v>
      </c>
      <c r="N23" s="11">
        <f t="shared" si="6"/>
        <v>21.99</v>
      </c>
      <c r="O23" s="11">
        <f t="shared" si="6"/>
        <v>22.055</v>
      </c>
      <c r="P23" s="11">
        <f t="shared" si="6"/>
        <v>23.610001</v>
      </c>
      <c r="Q23" s="11">
        <f t="shared" si="6"/>
        <v>23.5</v>
      </c>
      <c r="R23" s="11">
        <f t="shared" si="6"/>
        <v>23.65</v>
      </c>
      <c r="S23" s="11">
        <f t="shared" si="6"/>
        <v>23.235001</v>
      </c>
      <c r="T23" s="11">
        <f t="shared" si="8"/>
        <v>23.475000000000001</v>
      </c>
      <c r="U23" s="12" cm="1">
        <f t="array" ref="U23">quota_mese*SUMPRODUCT(1/C23:T23)</f>
        <v>6959.6740923638135</v>
      </c>
      <c r="V23" s="13">
        <f t="shared" si="7"/>
        <v>163378.34931824054</v>
      </c>
      <c r="W23" s="14">
        <f t="shared" si="2"/>
        <v>8.918899545493697E-2</v>
      </c>
      <c r="X23" s="13">
        <f t="shared" si="3"/>
        <v>170603.20594007781</v>
      </c>
      <c r="Y23" s="14">
        <f t="shared" si="4"/>
        <v>0.13735470626718538</v>
      </c>
      <c r="Z23" s="6" t="str">
        <f t="shared" si="5"/>
        <v>Il PAC NON conviene</v>
      </c>
    </row>
    <row r="24" spans="1:26" x14ac:dyDescent="0.25">
      <c r="A24" s="7">
        <v>40753</v>
      </c>
      <c r="B24" s="8">
        <v>20.719999000000001</v>
      </c>
      <c r="C24" s="11">
        <f t="shared" si="0"/>
        <v>20.719999000000001</v>
      </c>
      <c r="D24" s="11">
        <f t="shared" si="6"/>
        <v>19.045000000000002</v>
      </c>
      <c r="E24" s="11">
        <f t="shared" si="6"/>
        <v>19.084999</v>
      </c>
      <c r="F24" s="11">
        <f t="shared" si="6"/>
        <v>19.959999</v>
      </c>
      <c r="G24" s="11">
        <f t="shared" si="6"/>
        <v>19.655000999999999</v>
      </c>
      <c r="H24" s="11">
        <f t="shared" si="6"/>
        <v>20.6</v>
      </c>
      <c r="I24" s="11">
        <f t="shared" si="6"/>
        <v>21.530000999999999</v>
      </c>
      <c r="J24" s="11">
        <f t="shared" si="6"/>
        <v>22.305</v>
      </c>
      <c r="K24" s="11">
        <f t="shared" si="6"/>
        <v>22.535</v>
      </c>
      <c r="L24" s="11">
        <f t="shared" si="6"/>
        <v>22.360001</v>
      </c>
      <c r="M24" s="11">
        <f t="shared" si="6"/>
        <v>21.99</v>
      </c>
      <c r="N24" s="11">
        <f t="shared" si="6"/>
        <v>22.055</v>
      </c>
      <c r="O24" s="11">
        <f t="shared" si="6"/>
        <v>23.610001</v>
      </c>
      <c r="P24" s="11">
        <f t="shared" si="6"/>
        <v>23.5</v>
      </c>
      <c r="Q24" s="11">
        <f t="shared" si="6"/>
        <v>23.65</v>
      </c>
      <c r="R24" s="11">
        <f t="shared" si="6"/>
        <v>23.235001</v>
      </c>
      <c r="S24" s="11">
        <f t="shared" si="6"/>
        <v>23.475000000000001</v>
      </c>
      <c r="T24" s="11">
        <f t="shared" si="8"/>
        <v>23.42</v>
      </c>
      <c r="U24" s="12" cm="1">
        <f t="array" ref="U24">quota_mese*SUMPRODUCT(1/C24:T24)</f>
        <v>6911.7485381879278</v>
      </c>
      <c r="V24" s="13">
        <f t="shared" si="7"/>
        <v>161873.15076436129</v>
      </c>
      <c r="W24" s="14">
        <f t="shared" si="2"/>
        <v>7.9154338429075155E-2</v>
      </c>
      <c r="X24" s="13">
        <f t="shared" si="3"/>
        <v>169546.34022907045</v>
      </c>
      <c r="Y24" s="14">
        <f t="shared" si="4"/>
        <v>0.13030893486046979</v>
      </c>
      <c r="Z24" s="6" t="str">
        <f t="shared" si="5"/>
        <v>Il PAC NON conviene</v>
      </c>
    </row>
    <row r="25" spans="1:26" x14ac:dyDescent="0.25">
      <c r="A25" s="7">
        <v>40786</v>
      </c>
      <c r="B25" s="8">
        <v>19.045000000000002</v>
      </c>
      <c r="C25" s="11">
        <f t="shared" si="0"/>
        <v>19.045000000000002</v>
      </c>
      <c r="D25" s="11">
        <f t="shared" si="6"/>
        <v>19.084999</v>
      </c>
      <c r="E25" s="11">
        <f t="shared" si="6"/>
        <v>19.959999</v>
      </c>
      <c r="F25" s="11">
        <f t="shared" si="6"/>
        <v>19.655000999999999</v>
      </c>
      <c r="G25" s="11">
        <f t="shared" si="6"/>
        <v>20.6</v>
      </c>
      <c r="H25" s="11">
        <f t="shared" si="6"/>
        <v>21.530000999999999</v>
      </c>
      <c r="I25" s="11">
        <f t="shared" si="6"/>
        <v>22.305</v>
      </c>
      <c r="J25" s="11">
        <f t="shared" si="6"/>
        <v>22.535</v>
      </c>
      <c r="K25" s="11">
        <f t="shared" si="6"/>
        <v>22.360001</v>
      </c>
      <c r="L25" s="11">
        <f t="shared" si="6"/>
        <v>21.99</v>
      </c>
      <c r="M25" s="11">
        <f t="shared" si="6"/>
        <v>22.055</v>
      </c>
      <c r="N25" s="11">
        <f t="shared" si="6"/>
        <v>23.610001</v>
      </c>
      <c r="O25" s="11">
        <f t="shared" si="6"/>
        <v>23.5</v>
      </c>
      <c r="P25" s="11">
        <f t="shared" si="6"/>
        <v>23.65</v>
      </c>
      <c r="Q25" s="11">
        <f t="shared" si="6"/>
        <v>23.235001</v>
      </c>
      <c r="R25" s="11">
        <f t="shared" si="6"/>
        <v>23.475000000000001</v>
      </c>
      <c r="S25" s="11">
        <f t="shared" si="6"/>
        <v>23.42</v>
      </c>
      <c r="T25" s="11">
        <f t="shared" si="8"/>
        <v>24.299999</v>
      </c>
      <c r="U25" s="12" cm="1">
        <f t="array" ref="U25">quota_mese*SUMPRODUCT(1/C25:T25)</f>
        <v>6852.4961588226988</v>
      </c>
      <c r="V25" s="13">
        <f t="shared" si="7"/>
        <v>166515.64980689541</v>
      </c>
      <c r="W25" s="14">
        <f t="shared" si="2"/>
        <v>0.11010433204596937</v>
      </c>
      <c r="X25" s="13">
        <f t="shared" si="3"/>
        <v>191388.80808611182</v>
      </c>
      <c r="Y25" s="14">
        <f t="shared" si="4"/>
        <v>0.27592538724074545</v>
      </c>
      <c r="Z25" s="6" t="str">
        <f t="shared" si="5"/>
        <v>Il PAC NON conviene</v>
      </c>
    </row>
    <row r="26" spans="1:26" x14ac:dyDescent="0.25">
      <c r="A26" s="7">
        <v>40816</v>
      </c>
      <c r="B26" s="8">
        <v>19.084999</v>
      </c>
      <c r="C26" s="11">
        <f t="shared" si="0"/>
        <v>19.084999</v>
      </c>
      <c r="D26" s="11">
        <f t="shared" si="6"/>
        <v>19.959999</v>
      </c>
      <c r="E26" s="11">
        <f t="shared" si="6"/>
        <v>19.655000999999999</v>
      </c>
      <c r="F26" s="11">
        <f t="shared" si="6"/>
        <v>20.6</v>
      </c>
      <c r="G26" s="11">
        <f t="shared" si="6"/>
        <v>21.530000999999999</v>
      </c>
      <c r="H26" s="11">
        <f t="shared" si="6"/>
        <v>22.305</v>
      </c>
      <c r="I26" s="11">
        <f t="shared" si="6"/>
        <v>22.535</v>
      </c>
      <c r="J26" s="11">
        <f t="shared" si="6"/>
        <v>22.360001</v>
      </c>
      <c r="K26" s="11">
        <f t="shared" si="6"/>
        <v>21.99</v>
      </c>
      <c r="L26" s="11">
        <f t="shared" si="6"/>
        <v>22.055</v>
      </c>
      <c r="M26" s="11">
        <f t="shared" si="6"/>
        <v>23.610001</v>
      </c>
      <c r="N26" s="11">
        <f t="shared" si="6"/>
        <v>23.5</v>
      </c>
      <c r="O26" s="11">
        <f t="shared" si="6"/>
        <v>23.65</v>
      </c>
      <c r="P26" s="11">
        <f t="shared" si="6"/>
        <v>23.235001</v>
      </c>
      <c r="Q26" s="11">
        <f t="shared" si="6"/>
        <v>23.475000000000001</v>
      </c>
      <c r="R26" s="11">
        <f t="shared" si="6"/>
        <v>23.42</v>
      </c>
      <c r="S26" s="11">
        <f t="shared" si="6"/>
        <v>24.299999</v>
      </c>
      <c r="T26" s="11">
        <f t="shared" si="8"/>
        <v>24.99</v>
      </c>
      <c r="U26" s="12" cm="1">
        <f t="array" ref="U26">quota_mese*SUMPRODUCT(1/C26:T26)</f>
        <v>6748.402714321418</v>
      </c>
      <c r="V26" s="13">
        <f t="shared" si="7"/>
        <v>168642.58383089222</v>
      </c>
      <c r="W26" s="14">
        <f t="shared" si="2"/>
        <v>0.12428389220594815</v>
      </c>
      <c r="X26" s="13">
        <f t="shared" si="3"/>
        <v>196410.80410850426</v>
      </c>
      <c r="Y26" s="14">
        <f t="shared" si="4"/>
        <v>0.30940536072336178</v>
      </c>
      <c r="Z26" s="6" t="str">
        <f t="shared" si="5"/>
        <v>Il PAC NON conviene</v>
      </c>
    </row>
    <row r="27" spans="1:26" x14ac:dyDescent="0.25">
      <c r="A27" s="7">
        <v>40847</v>
      </c>
      <c r="B27" s="8">
        <v>19.959999</v>
      </c>
      <c r="C27" s="11">
        <f t="shared" si="0"/>
        <v>19.959999</v>
      </c>
      <c r="D27" s="11">
        <f t="shared" si="6"/>
        <v>19.655000999999999</v>
      </c>
      <c r="E27" s="11">
        <f t="shared" si="6"/>
        <v>20.6</v>
      </c>
      <c r="F27" s="11">
        <f t="shared" si="6"/>
        <v>21.530000999999999</v>
      </c>
      <c r="G27" s="11">
        <f t="shared" si="6"/>
        <v>22.305</v>
      </c>
      <c r="H27" s="11">
        <f t="shared" si="6"/>
        <v>22.535</v>
      </c>
      <c r="I27" s="11">
        <f t="shared" si="6"/>
        <v>22.360001</v>
      </c>
      <c r="J27" s="11">
        <f t="shared" si="6"/>
        <v>21.99</v>
      </c>
      <c r="K27" s="11">
        <f t="shared" si="6"/>
        <v>22.055</v>
      </c>
      <c r="L27" s="11">
        <f t="shared" si="6"/>
        <v>23.610001</v>
      </c>
      <c r="M27" s="11">
        <f t="shared" si="6"/>
        <v>23.5</v>
      </c>
      <c r="N27" s="11">
        <f t="shared" si="6"/>
        <v>23.65</v>
      </c>
      <c r="O27" s="11">
        <f t="shared" si="6"/>
        <v>23.235001</v>
      </c>
      <c r="P27" s="11">
        <f t="shared" si="6"/>
        <v>23.475000000000001</v>
      </c>
      <c r="Q27" s="11">
        <f t="shared" si="6"/>
        <v>23.42</v>
      </c>
      <c r="R27" s="11">
        <f t="shared" si="6"/>
        <v>24.299999</v>
      </c>
      <c r="S27" s="11">
        <f t="shared" si="6"/>
        <v>24.99</v>
      </c>
      <c r="T27" s="11">
        <f t="shared" si="8"/>
        <v>26.094999000000001</v>
      </c>
      <c r="U27" s="12" cm="1">
        <f t="array" ref="U27">quota_mese*SUMPRODUCT(1/C27:T27)</f>
        <v>6631.1055951745793</v>
      </c>
      <c r="V27" s="13">
        <f t="shared" si="7"/>
        <v>173038.69387497506</v>
      </c>
      <c r="W27" s="14">
        <f t="shared" si="2"/>
        <v>0.15359129249983372</v>
      </c>
      <c r="X27" s="13">
        <f t="shared" si="3"/>
        <v>196104.71172869299</v>
      </c>
      <c r="Y27" s="14">
        <f t="shared" si="4"/>
        <v>0.30736474485795329</v>
      </c>
      <c r="Z27" s="6" t="str">
        <f t="shared" si="5"/>
        <v>Il PAC NON conviene</v>
      </c>
    </row>
    <row r="28" spans="1:26" x14ac:dyDescent="0.25">
      <c r="A28" s="7">
        <v>40877</v>
      </c>
      <c r="B28" s="8">
        <v>19.655000999999999</v>
      </c>
      <c r="C28" s="11">
        <f t="shared" si="0"/>
        <v>19.655000999999999</v>
      </c>
      <c r="D28" s="11">
        <f t="shared" si="6"/>
        <v>20.6</v>
      </c>
      <c r="E28" s="11">
        <f t="shared" si="6"/>
        <v>21.530000999999999</v>
      </c>
      <c r="F28" s="11">
        <f t="shared" si="6"/>
        <v>22.305</v>
      </c>
      <c r="G28" s="11">
        <f t="shared" si="6"/>
        <v>22.535</v>
      </c>
      <c r="H28" s="11">
        <f t="shared" si="6"/>
        <v>22.360001</v>
      </c>
      <c r="I28" s="11">
        <f t="shared" si="6"/>
        <v>21.99</v>
      </c>
      <c r="J28" s="11">
        <f t="shared" si="6"/>
        <v>22.055</v>
      </c>
      <c r="K28" s="11">
        <f t="shared" si="6"/>
        <v>23.610001</v>
      </c>
      <c r="L28" s="11">
        <f t="shared" si="6"/>
        <v>23.5</v>
      </c>
      <c r="M28" s="11">
        <f t="shared" si="6"/>
        <v>23.65</v>
      </c>
      <c r="N28" s="11">
        <f t="shared" si="6"/>
        <v>23.235001</v>
      </c>
      <c r="O28" s="11">
        <f t="shared" si="6"/>
        <v>23.475000000000001</v>
      </c>
      <c r="P28" s="11">
        <f t="shared" si="6"/>
        <v>23.42</v>
      </c>
      <c r="Q28" s="11">
        <f t="shared" si="6"/>
        <v>24.299999</v>
      </c>
      <c r="R28" s="11">
        <f t="shared" si="6"/>
        <v>24.99</v>
      </c>
      <c r="S28" s="11">
        <f t="shared" si="6"/>
        <v>26.094999000000001</v>
      </c>
      <c r="T28" s="11">
        <f t="shared" si="8"/>
        <v>26.135000000000002</v>
      </c>
      <c r="U28" s="12" cm="1">
        <f t="array" ref="U28">quota_mese*SUMPRODUCT(1/C28:T28)</f>
        <v>6532.4611199897727</v>
      </c>
      <c r="V28" s="13">
        <f t="shared" si="7"/>
        <v>170725.87137093273</v>
      </c>
      <c r="W28" s="14">
        <f t="shared" si="2"/>
        <v>0.13817247580621816</v>
      </c>
      <c r="X28" s="13">
        <f t="shared" si="3"/>
        <v>199453.05523006589</v>
      </c>
      <c r="Y28" s="14">
        <f t="shared" si="4"/>
        <v>0.32968703486710593</v>
      </c>
      <c r="Z28" s="6" t="str">
        <f t="shared" si="5"/>
        <v>Il PAC NON conviene</v>
      </c>
    </row>
    <row r="29" spans="1:26" x14ac:dyDescent="0.25">
      <c r="A29" s="7">
        <v>40907</v>
      </c>
      <c r="B29" s="8">
        <v>20.6</v>
      </c>
      <c r="C29" s="11">
        <f t="shared" si="0"/>
        <v>20.6</v>
      </c>
      <c r="D29" s="11">
        <f t="shared" si="6"/>
        <v>21.530000999999999</v>
      </c>
      <c r="E29" s="11">
        <f t="shared" si="6"/>
        <v>22.305</v>
      </c>
      <c r="F29" s="11">
        <f t="shared" si="6"/>
        <v>22.535</v>
      </c>
      <c r="G29" s="11">
        <f t="shared" si="6"/>
        <v>22.360001</v>
      </c>
      <c r="H29" s="11">
        <f t="shared" si="6"/>
        <v>21.99</v>
      </c>
      <c r="I29" s="11">
        <f t="shared" si="6"/>
        <v>22.055</v>
      </c>
      <c r="J29" s="11">
        <f t="shared" si="6"/>
        <v>23.610001</v>
      </c>
      <c r="K29" s="11">
        <f t="shared" si="6"/>
        <v>23.5</v>
      </c>
      <c r="L29" s="11">
        <f t="shared" si="6"/>
        <v>23.65</v>
      </c>
      <c r="M29" s="11">
        <f t="shared" si="6"/>
        <v>23.235001</v>
      </c>
      <c r="N29" s="11">
        <f t="shared" si="6"/>
        <v>23.475000000000001</v>
      </c>
      <c r="O29" s="11">
        <f t="shared" si="6"/>
        <v>23.42</v>
      </c>
      <c r="P29" s="11">
        <f t="shared" si="6"/>
        <v>24.299999</v>
      </c>
      <c r="Q29" s="11">
        <f t="shared" si="6"/>
        <v>24.99</v>
      </c>
      <c r="R29" s="11">
        <f t="shared" si="6"/>
        <v>26.094999000000001</v>
      </c>
      <c r="S29" s="11">
        <f t="shared" si="6"/>
        <v>26.135000000000002</v>
      </c>
      <c r="T29" s="11">
        <f t="shared" si="8"/>
        <v>26.704999999999998</v>
      </c>
      <c r="U29" s="12" cm="1">
        <f t="array" ref="U29">quota_mese*SUMPRODUCT(1/C29:T29)</f>
        <v>6420.5322403230939</v>
      </c>
      <c r="V29" s="13">
        <f t="shared" si="7"/>
        <v>171460.31347782823</v>
      </c>
      <c r="W29" s="14">
        <f t="shared" si="2"/>
        <v>0.14306875651885487</v>
      </c>
      <c r="X29" s="13">
        <f t="shared" si="3"/>
        <v>194453.88349514562</v>
      </c>
      <c r="Y29" s="14">
        <f t="shared" si="4"/>
        <v>0.29635922330097086</v>
      </c>
      <c r="Z29" s="6" t="str">
        <f t="shared" si="5"/>
        <v>Il PAC NON conviene</v>
      </c>
    </row>
    <row r="30" spans="1:26" x14ac:dyDescent="0.25">
      <c r="A30" s="7">
        <v>40939</v>
      </c>
      <c r="B30" s="8">
        <v>21.530000999999999</v>
      </c>
      <c r="C30" s="11">
        <f t="shared" si="0"/>
        <v>21.530000999999999</v>
      </c>
      <c r="D30" s="11">
        <f t="shared" si="6"/>
        <v>22.305</v>
      </c>
      <c r="E30" s="11">
        <f t="shared" si="6"/>
        <v>22.535</v>
      </c>
      <c r="F30" s="11">
        <f t="shared" si="6"/>
        <v>22.360001</v>
      </c>
      <c r="G30" s="11">
        <f t="shared" si="6"/>
        <v>21.99</v>
      </c>
      <c r="H30" s="11">
        <f t="shared" si="6"/>
        <v>22.055</v>
      </c>
      <c r="I30" s="11">
        <f t="shared" si="6"/>
        <v>23.610001</v>
      </c>
      <c r="J30" s="11">
        <f t="shared" si="6"/>
        <v>23.5</v>
      </c>
      <c r="K30" s="11">
        <f t="shared" si="6"/>
        <v>23.65</v>
      </c>
      <c r="L30" s="11">
        <f t="shared" si="6"/>
        <v>23.235001</v>
      </c>
      <c r="M30" s="11">
        <f t="shared" si="6"/>
        <v>23.475000000000001</v>
      </c>
      <c r="N30" s="11">
        <f t="shared" si="6"/>
        <v>23.42</v>
      </c>
      <c r="O30" s="11">
        <f t="shared" si="6"/>
        <v>24.299999</v>
      </c>
      <c r="P30" s="11">
        <f t="shared" si="6"/>
        <v>24.99</v>
      </c>
      <c r="Q30" s="11">
        <f t="shared" si="6"/>
        <v>26.094999000000001</v>
      </c>
      <c r="R30" s="11">
        <f t="shared" si="6"/>
        <v>26.135000000000002</v>
      </c>
      <c r="S30" s="11">
        <f t="shared" si="6"/>
        <v>26.704999999999998</v>
      </c>
      <c r="T30" s="11">
        <f t="shared" si="8"/>
        <v>25.9</v>
      </c>
      <c r="U30" s="12" cm="1">
        <f t="array" ref="U30">quota_mese*SUMPRODUCT(1/C30:T30)</f>
        <v>6337.7518177368465</v>
      </c>
      <c r="V30" s="13">
        <f t="shared" si="7"/>
        <v>164147.7720793843</v>
      </c>
      <c r="W30" s="14">
        <f t="shared" si="2"/>
        <v>9.4318480529228754E-2</v>
      </c>
      <c r="X30" s="13">
        <f t="shared" si="3"/>
        <v>180445.88107543517</v>
      </c>
      <c r="Y30" s="14">
        <f t="shared" si="4"/>
        <v>0.20297254050290126</v>
      </c>
      <c r="Z30" s="6" t="str">
        <f t="shared" si="5"/>
        <v>Il PAC NON conviene</v>
      </c>
    </row>
    <row r="31" spans="1:26" x14ac:dyDescent="0.25">
      <c r="A31" s="7">
        <v>40968</v>
      </c>
      <c r="B31" s="8">
        <v>22.305</v>
      </c>
      <c r="C31" s="11">
        <f t="shared" si="0"/>
        <v>22.305</v>
      </c>
      <c r="D31" s="11">
        <f t="shared" si="6"/>
        <v>22.535</v>
      </c>
      <c r="E31" s="11">
        <f t="shared" si="6"/>
        <v>22.360001</v>
      </c>
      <c r="F31" s="11">
        <f t="shared" si="6"/>
        <v>21.99</v>
      </c>
      <c r="G31" s="11">
        <f t="shared" si="6"/>
        <v>22.055</v>
      </c>
      <c r="H31" s="11">
        <f t="shared" si="6"/>
        <v>23.610001</v>
      </c>
      <c r="I31" s="11">
        <f t="shared" si="6"/>
        <v>23.5</v>
      </c>
      <c r="J31" s="11">
        <f t="shared" si="6"/>
        <v>23.65</v>
      </c>
      <c r="K31" s="11">
        <f t="shared" si="6"/>
        <v>23.235001</v>
      </c>
      <c r="L31" s="11">
        <f t="shared" si="6"/>
        <v>23.475000000000001</v>
      </c>
      <c r="M31" s="11">
        <f t="shared" si="6"/>
        <v>23.42</v>
      </c>
      <c r="N31" s="11">
        <f t="shared" si="6"/>
        <v>24.299999</v>
      </c>
      <c r="O31" s="11">
        <f t="shared" si="6"/>
        <v>24.99</v>
      </c>
      <c r="P31" s="11">
        <f t="shared" si="6"/>
        <v>26.094999000000001</v>
      </c>
      <c r="Q31" s="11">
        <f t="shared" si="6"/>
        <v>26.135000000000002</v>
      </c>
      <c r="R31" s="11">
        <f t="shared" si="6"/>
        <v>26.704999999999998</v>
      </c>
      <c r="S31" s="11">
        <f t="shared" si="6"/>
        <v>25.9</v>
      </c>
      <c r="T31" s="11">
        <f t="shared" si="8"/>
        <v>26.774999999999999</v>
      </c>
      <c r="U31" s="12" cm="1">
        <f t="array" ref="U31">quota_mese*SUMPRODUCT(1/C31:T31)</f>
        <v>6261.9306211264884</v>
      </c>
      <c r="V31" s="13">
        <f t="shared" si="7"/>
        <v>167663.19238066173</v>
      </c>
      <c r="W31" s="14">
        <f t="shared" si="2"/>
        <v>0.11775461587107827</v>
      </c>
      <c r="X31" s="13">
        <f t="shared" si="3"/>
        <v>180060.52454606589</v>
      </c>
      <c r="Y31" s="14">
        <f t="shared" si="4"/>
        <v>0.20040349697377269</v>
      </c>
      <c r="Z31" s="6" t="str">
        <f t="shared" si="5"/>
        <v>Il PAC NON conviene</v>
      </c>
    </row>
    <row r="32" spans="1:26" x14ac:dyDescent="0.25">
      <c r="A32" s="7">
        <v>40998</v>
      </c>
      <c r="B32" s="8">
        <v>22.535</v>
      </c>
      <c r="C32" s="11">
        <f t="shared" si="0"/>
        <v>22.535</v>
      </c>
      <c r="D32" s="11">
        <f t="shared" si="6"/>
        <v>22.360001</v>
      </c>
      <c r="E32" s="11">
        <f t="shared" si="6"/>
        <v>21.99</v>
      </c>
      <c r="F32" s="11">
        <f t="shared" si="6"/>
        <v>22.055</v>
      </c>
      <c r="G32" s="11">
        <f t="shared" si="6"/>
        <v>23.610001</v>
      </c>
      <c r="H32" s="11">
        <f t="shared" si="6"/>
        <v>23.5</v>
      </c>
      <c r="I32" s="11">
        <f t="shared" si="6"/>
        <v>23.65</v>
      </c>
      <c r="J32" s="11">
        <f t="shared" si="6"/>
        <v>23.235001</v>
      </c>
      <c r="K32" s="11">
        <f t="shared" si="6"/>
        <v>23.475000000000001</v>
      </c>
      <c r="L32" s="11">
        <f t="shared" si="6"/>
        <v>23.42</v>
      </c>
      <c r="M32" s="11">
        <f t="shared" si="6"/>
        <v>24.299999</v>
      </c>
      <c r="N32" s="11">
        <f t="shared" si="6"/>
        <v>24.99</v>
      </c>
      <c r="O32" s="11">
        <f t="shared" si="6"/>
        <v>26.094999000000001</v>
      </c>
      <c r="P32" s="11">
        <f t="shared" si="6"/>
        <v>26.135000000000002</v>
      </c>
      <c r="Q32" s="11">
        <f t="shared" si="6"/>
        <v>26.704999999999998</v>
      </c>
      <c r="R32" s="11">
        <f t="shared" si="6"/>
        <v>25.9</v>
      </c>
      <c r="S32" s="11">
        <f t="shared" si="6"/>
        <v>26.774999999999999</v>
      </c>
      <c r="T32" s="11">
        <f t="shared" si="8"/>
        <v>26.4</v>
      </c>
      <c r="U32" s="12" cm="1">
        <f t="array" ref="U32">quota_mese*SUMPRODUCT(1/C32:T32)</f>
        <v>6203.978877734261</v>
      </c>
      <c r="V32" s="13">
        <f t="shared" si="7"/>
        <v>163785.04237218449</v>
      </c>
      <c r="W32" s="14">
        <f t="shared" si="2"/>
        <v>9.1900282481229834E-2</v>
      </c>
      <c r="X32" s="13">
        <f t="shared" si="3"/>
        <v>175726.64743731971</v>
      </c>
      <c r="Y32" s="14">
        <f t="shared" si="4"/>
        <v>0.17151098291546485</v>
      </c>
      <c r="Z32" s="6" t="str">
        <f t="shared" si="5"/>
        <v>Il PAC NON conviene</v>
      </c>
    </row>
    <row r="33" spans="1:26" x14ac:dyDescent="0.25">
      <c r="A33" s="7">
        <v>41029</v>
      </c>
      <c r="B33" s="8">
        <v>22.360001</v>
      </c>
      <c r="C33" s="11">
        <f t="shared" si="0"/>
        <v>22.360001</v>
      </c>
      <c r="D33" s="11">
        <f t="shared" ref="D33:S48" si="9">C34</f>
        <v>21.99</v>
      </c>
      <c r="E33" s="11">
        <f t="shared" si="9"/>
        <v>22.055</v>
      </c>
      <c r="F33" s="11">
        <f t="shared" si="9"/>
        <v>23.610001</v>
      </c>
      <c r="G33" s="11">
        <f t="shared" si="9"/>
        <v>23.5</v>
      </c>
      <c r="H33" s="11">
        <f t="shared" si="9"/>
        <v>23.65</v>
      </c>
      <c r="I33" s="11">
        <f t="shared" si="9"/>
        <v>23.235001</v>
      </c>
      <c r="J33" s="11">
        <f t="shared" si="9"/>
        <v>23.475000000000001</v>
      </c>
      <c r="K33" s="11">
        <f t="shared" si="9"/>
        <v>23.42</v>
      </c>
      <c r="L33" s="11">
        <f t="shared" si="9"/>
        <v>24.299999</v>
      </c>
      <c r="M33" s="11">
        <f t="shared" si="9"/>
        <v>24.99</v>
      </c>
      <c r="N33" s="11">
        <f t="shared" si="9"/>
        <v>26.094999000000001</v>
      </c>
      <c r="O33" s="11">
        <f t="shared" si="9"/>
        <v>26.135000000000002</v>
      </c>
      <c r="P33" s="11">
        <f t="shared" si="9"/>
        <v>26.704999999999998</v>
      </c>
      <c r="Q33" s="11">
        <f t="shared" si="9"/>
        <v>25.9</v>
      </c>
      <c r="R33" s="11">
        <f t="shared" si="9"/>
        <v>26.774999999999999</v>
      </c>
      <c r="S33" s="11">
        <f t="shared" si="9"/>
        <v>26.4</v>
      </c>
      <c r="T33" s="11">
        <f t="shared" si="8"/>
        <v>26.795000000000002</v>
      </c>
      <c r="U33" s="12" cm="1">
        <f t="array" ref="U33">quota_mese*SUMPRODUCT(1/C33:T33)</f>
        <v>6145.187040873162</v>
      </c>
      <c r="V33" s="13">
        <f t="shared" si="7"/>
        <v>164660.28676019638</v>
      </c>
      <c r="W33" s="14">
        <f t="shared" si="2"/>
        <v>9.7735245067975818E-2</v>
      </c>
      <c r="X33" s="13">
        <f t="shared" si="3"/>
        <v>179751.78086977723</v>
      </c>
      <c r="Y33" s="14">
        <f t="shared" si="4"/>
        <v>0.19834520579851489</v>
      </c>
      <c r="Z33" s="6" t="str">
        <f t="shared" si="5"/>
        <v>Il PAC NON conviene</v>
      </c>
    </row>
    <row r="34" spans="1:26" x14ac:dyDescent="0.25">
      <c r="A34" s="7">
        <v>41060</v>
      </c>
      <c r="B34" s="8">
        <v>21.99</v>
      </c>
      <c r="C34" s="11">
        <f t="shared" si="0"/>
        <v>21.99</v>
      </c>
      <c r="D34" s="11">
        <f t="shared" si="9"/>
        <v>22.055</v>
      </c>
      <c r="E34" s="11">
        <f t="shared" si="9"/>
        <v>23.610001</v>
      </c>
      <c r="F34" s="11">
        <f t="shared" si="9"/>
        <v>23.5</v>
      </c>
      <c r="G34" s="11">
        <f t="shared" si="9"/>
        <v>23.65</v>
      </c>
      <c r="H34" s="11">
        <f t="shared" si="9"/>
        <v>23.235001</v>
      </c>
      <c r="I34" s="11">
        <f t="shared" si="9"/>
        <v>23.475000000000001</v>
      </c>
      <c r="J34" s="11">
        <f t="shared" si="9"/>
        <v>23.42</v>
      </c>
      <c r="K34" s="11">
        <f t="shared" si="9"/>
        <v>24.299999</v>
      </c>
      <c r="L34" s="11">
        <f t="shared" si="9"/>
        <v>24.99</v>
      </c>
      <c r="M34" s="11">
        <f t="shared" si="9"/>
        <v>26.094999000000001</v>
      </c>
      <c r="N34" s="11">
        <f t="shared" si="9"/>
        <v>26.135000000000002</v>
      </c>
      <c r="O34" s="11">
        <f t="shared" si="9"/>
        <v>26.704999999999998</v>
      </c>
      <c r="P34" s="11">
        <f t="shared" si="9"/>
        <v>25.9</v>
      </c>
      <c r="Q34" s="11">
        <f t="shared" si="9"/>
        <v>26.774999999999999</v>
      </c>
      <c r="R34" s="11">
        <f t="shared" si="9"/>
        <v>26.4</v>
      </c>
      <c r="S34" s="11">
        <f t="shared" si="9"/>
        <v>26.795000000000002</v>
      </c>
      <c r="T34" s="11">
        <f t="shared" si="8"/>
        <v>27.99</v>
      </c>
      <c r="U34" s="12" cm="1">
        <f t="array" ref="U34">quota_mese*SUMPRODUCT(1/C34:T34)</f>
        <v>6070.2231094743729</v>
      </c>
      <c r="V34" s="13">
        <f t="shared" si="7"/>
        <v>169905.54483418769</v>
      </c>
      <c r="W34" s="14">
        <f t="shared" si="2"/>
        <v>0.13270363222791803</v>
      </c>
      <c r="X34" s="13">
        <f t="shared" si="3"/>
        <v>190927.69440654843</v>
      </c>
      <c r="Y34" s="14">
        <f t="shared" si="4"/>
        <v>0.27285129604365621</v>
      </c>
      <c r="Z34" s="6" t="str">
        <f t="shared" si="5"/>
        <v>Il PAC NON conviene</v>
      </c>
    </row>
    <row r="35" spans="1:26" x14ac:dyDescent="0.25">
      <c r="A35" s="7">
        <v>41089</v>
      </c>
      <c r="B35" s="8">
        <v>22.055</v>
      </c>
      <c r="C35" s="11">
        <f t="shared" si="0"/>
        <v>22.055</v>
      </c>
      <c r="D35" s="11">
        <f t="shared" si="9"/>
        <v>23.610001</v>
      </c>
      <c r="E35" s="11">
        <f t="shared" si="9"/>
        <v>23.5</v>
      </c>
      <c r="F35" s="11">
        <f t="shared" si="9"/>
        <v>23.65</v>
      </c>
      <c r="G35" s="11">
        <f t="shared" si="9"/>
        <v>23.235001</v>
      </c>
      <c r="H35" s="11">
        <f t="shared" si="9"/>
        <v>23.475000000000001</v>
      </c>
      <c r="I35" s="11">
        <f t="shared" si="9"/>
        <v>23.42</v>
      </c>
      <c r="J35" s="11">
        <f t="shared" si="9"/>
        <v>24.299999</v>
      </c>
      <c r="K35" s="11">
        <f t="shared" si="9"/>
        <v>24.99</v>
      </c>
      <c r="L35" s="11">
        <f t="shared" si="9"/>
        <v>26.094999000000001</v>
      </c>
      <c r="M35" s="11">
        <f t="shared" si="9"/>
        <v>26.135000000000002</v>
      </c>
      <c r="N35" s="11">
        <f t="shared" si="9"/>
        <v>26.704999999999998</v>
      </c>
      <c r="O35" s="11">
        <f t="shared" si="9"/>
        <v>25.9</v>
      </c>
      <c r="P35" s="11">
        <f t="shared" si="9"/>
        <v>26.774999999999999</v>
      </c>
      <c r="Q35" s="11">
        <f t="shared" si="9"/>
        <v>26.4</v>
      </c>
      <c r="R35" s="11">
        <f t="shared" si="9"/>
        <v>26.795000000000002</v>
      </c>
      <c r="S35" s="11">
        <f t="shared" si="9"/>
        <v>27.99</v>
      </c>
      <c r="T35" s="11">
        <f t="shared" si="8"/>
        <v>28.49</v>
      </c>
      <c r="U35" s="12" cm="1">
        <f t="array" ref="U35">quota_mese*SUMPRODUCT(1/C35:T35)</f>
        <v>5983.7632685806984</v>
      </c>
      <c r="V35" s="13">
        <f t="shared" si="7"/>
        <v>170477.41552186408</v>
      </c>
      <c r="W35" s="14">
        <f t="shared" si="2"/>
        <v>0.13651610347909382</v>
      </c>
      <c r="X35" s="13">
        <f t="shared" si="3"/>
        <v>193765.5860349127</v>
      </c>
      <c r="Y35" s="14">
        <f t="shared" si="4"/>
        <v>0.29177057356608471</v>
      </c>
      <c r="Z35" s="6" t="str">
        <f t="shared" si="5"/>
        <v>Il PAC NON conviene</v>
      </c>
    </row>
    <row r="36" spans="1:26" x14ac:dyDescent="0.25">
      <c r="A36" s="7">
        <v>41121</v>
      </c>
      <c r="B36" s="8">
        <v>23.610001</v>
      </c>
      <c r="C36" s="11">
        <f t="shared" si="0"/>
        <v>23.610001</v>
      </c>
      <c r="D36" s="11">
        <f t="shared" si="9"/>
        <v>23.5</v>
      </c>
      <c r="E36" s="11">
        <f t="shared" si="9"/>
        <v>23.65</v>
      </c>
      <c r="F36" s="11">
        <f t="shared" si="9"/>
        <v>23.235001</v>
      </c>
      <c r="G36" s="11">
        <f t="shared" si="9"/>
        <v>23.475000000000001</v>
      </c>
      <c r="H36" s="11">
        <f t="shared" si="9"/>
        <v>23.42</v>
      </c>
      <c r="I36" s="11">
        <f t="shared" si="9"/>
        <v>24.299999</v>
      </c>
      <c r="J36" s="11">
        <f t="shared" si="9"/>
        <v>24.99</v>
      </c>
      <c r="K36" s="11">
        <f t="shared" si="9"/>
        <v>26.094999000000001</v>
      </c>
      <c r="L36" s="11">
        <f t="shared" si="9"/>
        <v>26.135000000000002</v>
      </c>
      <c r="M36" s="11">
        <f t="shared" si="9"/>
        <v>26.704999999999998</v>
      </c>
      <c r="N36" s="11">
        <f t="shared" si="9"/>
        <v>25.9</v>
      </c>
      <c r="O36" s="11">
        <f t="shared" si="9"/>
        <v>26.774999999999999</v>
      </c>
      <c r="P36" s="11">
        <f t="shared" si="9"/>
        <v>26.4</v>
      </c>
      <c r="Q36" s="11">
        <f t="shared" si="9"/>
        <v>26.795000000000002</v>
      </c>
      <c r="R36" s="11">
        <f t="shared" si="9"/>
        <v>27.99</v>
      </c>
      <c r="S36" s="11">
        <f t="shared" si="9"/>
        <v>28.49</v>
      </c>
      <c r="T36" s="11">
        <f t="shared" si="8"/>
        <v>28.5</v>
      </c>
      <c r="U36" s="12" cm="1">
        <f t="array" ref="U36">quota_mese*SUMPRODUCT(1/C36:T36)</f>
        <v>5898.3176587880616</v>
      </c>
      <c r="V36" s="13">
        <f t="shared" si="7"/>
        <v>168102.05327545977</v>
      </c>
      <c r="W36" s="14">
        <f t="shared" si="2"/>
        <v>0.12068035516973175</v>
      </c>
      <c r="X36" s="13">
        <f t="shared" si="3"/>
        <v>181067.33667652111</v>
      </c>
      <c r="Y36" s="14">
        <f t="shared" si="4"/>
        <v>0.20711557784347412</v>
      </c>
      <c r="Z36" s="6" t="str">
        <f t="shared" si="5"/>
        <v>Il PAC NON conviene</v>
      </c>
    </row>
    <row r="37" spans="1:26" x14ac:dyDescent="0.25">
      <c r="A37" s="7">
        <v>41152</v>
      </c>
      <c r="B37" s="8">
        <v>23.5</v>
      </c>
      <c r="C37" s="11">
        <f t="shared" si="0"/>
        <v>23.5</v>
      </c>
      <c r="D37" s="11">
        <f t="shared" si="9"/>
        <v>23.65</v>
      </c>
      <c r="E37" s="11">
        <f t="shared" si="9"/>
        <v>23.235001</v>
      </c>
      <c r="F37" s="11">
        <f t="shared" si="9"/>
        <v>23.475000000000001</v>
      </c>
      <c r="G37" s="11">
        <f t="shared" si="9"/>
        <v>23.42</v>
      </c>
      <c r="H37" s="11">
        <f t="shared" si="9"/>
        <v>24.299999</v>
      </c>
      <c r="I37" s="11">
        <f t="shared" si="9"/>
        <v>24.99</v>
      </c>
      <c r="J37" s="11">
        <f t="shared" si="9"/>
        <v>26.094999000000001</v>
      </c>
      <c r="K37" s="11">
        <f t="shared" si="9"/>
        <v>26.135000000000002</v>
      </c>
      <c r="L37" s="11">
        <f t="shared" si="9"/>
        <v>26.704999999999998</v>
      </c>
      <c r="M37" s="11">
        <f t="shared" si="9"/>
        <v>25.9</v>
      </c>
      <c r="N37" s="11">
        <f t="shared" si="9"/>
        <v>26.774999999999999</v>
      </c>
      <c r="O37" s="11">
        <f t="shared" si="9"/>
        <v>26.4</v>
      </c>
      <c r="P37" s="11">
        <f t="shared" si="9"/>
        <v>26.795000000000002</v>
      </c>
      <c r="Q37" s="11">
        <f t="shared" si="9"/>
        <v>27.99</v>
      </c>
      <c r="R37" s="11">
        <f t="shared" si="9"/>
        <v>28.49</v>
      </c>
      <c r="S37" s="11">
        <f t="shared" si="9"/>
        <v>28.5</v>
      </c>
      <c r="T37" s="11">
        <f t="shared" si="8"/>
        <v>28.059999000000001</v>
      </c>
      <c r="U37" s="12" cm="1">
        <f t="array" ref="U37">quota_mese*SUMPRODUCT(1/C37:T37)</f>
        <v>5842.3425542855211</v>
      </c>
      <c r="V37" s="13">
        <f t="shared" si="7"/>
        <v>163936.12623090917</v>
      </c>
      <c r="W37" s="14">
        <f t="shared" si="2"/>
        <v>9.2907508206061085E-2</v>
      </c>
      <c r="X37" s="13">
        <f t="shared" si="3"/>
        <v>179106.37659574469</v>
      </c>
      <c r="Y37" s="14">
        <f t="shared" si="4"/>
        <v>0.19404251063829792</v>
      </c>
      <c r="Z37" s="6" t="str">
        <f t="shared" si="5"/>
        <v>Il PAC NON conviene</v>
      </c>
    </row>
    <row r="38" spans="1:26" x14ac:dyDescent="0.25">
      <c r="A38" s="7">
        <v>41180</v>
      </c>
      <c r="B38" s="8">
        <v>23.65</v>
      </c>
      <c r="C38" s="11">
        <f t="shared" si="0"/>
        <v>23.65</v>
      </c>
      <c r="D38" s="11">
        <f t="shared" si="9"/>
        <v>23.235001</v>
      </c>
      <c r="E38" s="11">
        <f t="shared" si="9"/>
        <v>23.475000000000001</v>
      </c>
      <c r="F38" s="11">
        <f t="shared" si="9"/>
        <v>23.42</v>
      </c>
      <c r="G38" s="11">
        <f t="shared" si="9"/>
        <v>24.299999</v>
      </c>
      <c r="H38" s="11">
        <f t="shared" si="9"/>
        <v>24.99</v>
      </c>
      <c r="I38" s="11">
        <f t="shared" si="9"/>
        <v>26.094999000000001</v>
      </c>
      <c r="J38" s="11">
        <f t="shared" si="9"/>
        <v>26.135000000000002</v>
      </c>
      <c r="K38" s="11">
        <f t="shared" si="9"/>
        <v>26.704999999999998</v>
      </c>
      <c r="L38" s="11">
        <f t="shared" si="9"/>
        <v>25.9</v>
      </c>
      <c r="M38" s="11">
        <f t="shared" si="9"/>
        <v>26.774999999999999</v>
      </c>
      <c r="N38" s="11">
        <f t="shared" si="9"/>
        <v>26.4</v>
      </c>
      <c r="O38" s="11">
        <f t="shared" si="9"/>
        <v>26.795000000000002</v>
      </c>
      <c r="P38" s="11">
        <f t="shared" si="9"/>
        <v>27.99</v>
      </c>
      <c r="Q38" s="11">
        <f t="shared" si="9"/>
        <v>28.49</v>
      </c>
      <c r="R38" s="11">
        <f t="shared" si="9"/>
        <v>28.5</v>
      </c>
      <c r="S38" s="11">
        <f t="shared" si="9"/>
        <v>28.059999000000001</v>
      </c>
      <c r="T38" s="11">
        <f t="shared" si="8"/>
        <v>28.76</v>
      </c>
      <c r="U38" s="12" cm="1">
        <f t="array" ref="U38">quota_mese*SUMPRODUCT(1/C38:T38)</f>
        <v>5777.486913570975</v>
      </c>
      <c r="V38" s="13">
        <f t="shared" si="7"/>
        <v>166160.52363430127</v>
      </c>
      <c r="W38" s="14">
        <f t="shared" si="2"/>
        <v>0.10773682422867514</v>
      </c>
      <c r="X38" s="13">
        <f t="shared" si="3"/>
        <v>182410.14799154337</v>
      </c>
      <c r="Y38" s="14">
        <f t="shared" si="4"/>
        <v>0.21606765327695587</v>
      </c>
      <c r="Z38" s="6" t="str">
        <f t="shared" si="5"/>
        <v>Il PAC NON conviene</v>
      </c>
    </row>
    <row r="39" spans="1:26" x14ac:dyDescent="0.25">
      <c r="A39" s="7">
        <v>41213</v>
      </c>
      <c r="B39" s="8">
        <v>23.235001</v>
      </c>
      <c r="C39" s="11">
        <f t="shared" si="0"/>
        <v>23.235001</v>
      </c>
      <c r="D39" s="11">
        <f t="shared" si="9"/>
        <v>23.475000000000001</v>
      </c>
      <c r="E39" s="11">
        <f t="shared" si="9"/>
        <v>23.42</v>
      </c>
      <c r="F39" s="11">
        <f t="shared" si="9"/>
        <v>24.299999</v>
      </c>
      <c r="G39" s="11">
        <f t="shared" si="9"/>
        <v>24.99</v>
      </c>
      <c r="H39" s="11">
        <f t="shared" si="9"/>
        <v>26.094999000000001</v>
      </c>
      <c r="I39" s="11">
        <f t="shared" si="9"/>
        <v>26.135000000000002</v>
      </c>
      <c r="J39" s="11">
        <f t="shared" si="9"/>
        <v>26.704999999999998</v>
      </c>
      <c r="K39" s="11">
        <f t="shared" si="9"/>
        <v>25.9</v>
      </c>
      <c r="L39" s="11">
        <f t="shared" si="9"/>
        <v>26.774999999999999</v>
      </c>
      <c r="M39" s="11">
        <f t="shared" si="9"/>
        <v>26.4</v>
      </c>
      <c r="N39" s="11">
        <f t="shared" si="9"/>
        <v>26.795000000000002</v>
      </c>
      <c r="O39" s="11">
        <f t="shared" si="9"/>
        <v>27.99</v>
      </c>
      <c r="P39" s="11">
        <f t="shared" si="9"/>
        <v>28.49</v>
      </c>
      <c r="Q39" s="11">
        <f t="shared" si="9"/>
        <v>28.5</v>
      </c>
      <c r="R39" s="11">
        <f t="shared" si="9"/>
        <v>28.059999000000001</v>
      </c>
      <c r="S39" s="11">
        <f t="shared" si="9"/>
        <v>28.76</v>
      </c>
      <c r="T39" s="11">
        <f t="shared" si="8"/>
        <v>28.895</v>
      </c>
      <c r="U39" s="12" cm="1">
        <f t="array" ref="U39">quota_mese*SUMPRODUCT(1/C39:T39)</f>
        <v>5713.5266267508559</v>
      </c>
      <c r="V39" s="13">
        <f t="shared" si="7"/>
        <v>165092.35187996598</v>
      </c>
      <c r="W39" s="14">
        <f t="shared" si="2"/>
        <v>0.10061567919977321</v>
      </c>
      <c r="X39" s="13">
        <f t="shared" si="3"/>
        <v>186539.69500582331</v>
      </c>
      <c r="Y39" s="14">
        <f t="shared" si="4"/>
        <v>0.24359796670548861</v>
      </c>
      <c r="Z39" s="6" t="str">
        <f t="shared" si="5"/>
        <v>Il PAC NON conviene</v>
      </c>
    </row>
    <row r="40" spans="1:26" x14ac:dyDescent="0.25">
      <c r="A40" s="7">
        <v>41243</v>
      </c>
      <c r="B40" s="8">
        <v>23.475000000000001</v>
      </c>
      <c r="C40" s="11">
        <f t="shared" si="0"/>
        <v>23.475000000000001</v>
      </c>
      <c r="D40" s="11">
        <f t="shared" si="9"/>
        <v>23.42</v>
      </c>
      <c r="E40" s="11">
        <f t="shared" si="9"/>
        <v>24.299999</v>
      </c>
      <c r="F40" s="11">
        <f t="shared" si="9"/>
        <v>24.99</v>
      </c>
      <c r="G40" s="11">
        <f t="shared" si="9"/>
        <v>26.094999000000001</v>
      </c>
      <c r="H40" s="11">
        <f t="shared" si="9"/>
        <v>26.135000000000002</v>
      </c>
      <c r="I40" s="11">
        <f t="shared" si="9"/>
        <v>26.704999999999998</v>
      </c>
      <c r="J40" s="11">
        <f t="shared" si="9"/>
        <v>25.9</v>
      </c>
      <c r="K40" s="11">
        <f t="shared" si="9"/>
        <v>26.774999999999999</v>
      </c>
      <c r="L40" s="11">
        <f t="shared" si="9"/>
        <v>26.4</v>
      </c>
      <c r="M40" s="11">
        <f t="shared" si="9"/>
        <v>26.795000000000002</v>
      </c>
      <c r="N40" s="11">
        <f t="shared" si="9"/>
        <v>27.99</v>
      </c>
      <c r="O40" s="11">
        <f t="shared" si="9"/>
        <v>28.49</v>
      </c>
      <c r="P40" s="11">
        <f t="shared" si="9"/>
        <v>28.5</v>
      </c>
      <c r="Q40" s="11">
        <f t="shared" si="9"/>
        <v>28.059999000000001</v>
      </c>
      <c r="R40" s="11">
        <f t="shared" si="9"/>
        <v>28.76</v>
      </c>
      <c r="S40" s="11">
        <f t="shared" si="9"/>
        <v>28.895</v>
      </c>
      <c r="T40" s="11">
        <f t="shared" si="8"/>
        <v>29.01</v>
      </c>
      <c r="U40" s="12" cm="1">
        <f t="array" ref="U40">quota_mese*SUMPRODUCT(1/C40:T40)</f>
        <v>5642.1295808379255</v>
      </c>
      <c r="V40" s="13">
        <f t="shared" si="7"/>
        <v>163678.17914010823</v>
      </c>
      <c r="W40" s="14">
        <f t="shared" si="2"/>
        <v>9.1187860934054843E-2</v>
      </c>
      <c r="X40" s="13">
        <f t="shared" si="3"/>
        <v>185367.41214057506</v>
      </c>
      <c r="Y40" s="14">
        <f t="shared" si="4"/>
        <v>0.23578274760383366</v>
      </c>
      <c r="Z40" s="6" t="str">
        <f t="shared" si="5"/>
        <v>Il PAC NON conviene</v>
      </c>
    </row>
    <row r="41" spans="1:26" x14ac:dyDescent="0.25">
      <c r="A41" s="7">
        <v>41274</v>
      </c>
      <c r="B41" s="8">
        <v>23.42</v>
      </c>
      <c r="C41" s="11">
        <f t="shared" si="0"/>
        <v>23.42</v>
      </c>
      <c r="D41" s="11">
        <f t="shared" si="9"/>
        <v>24.299999</v>
      </c>
      <c r="E41" s="11">
        <f t="shared" si="9"/>
        <v>24.99</v>
      </c>
      <c r="F41" s="11">
        <f t="shared" si="9"/>
        <v>26.094999000000001</v>
      </c>
      <c r="G41" s="11">
        <f t="shared" si="9"/>
        <v>26.135000000000002</v>
      </c>
      <c r="H41" s="11">
        <f t="shared" si="9"/>
        <v>26.704999999999998</v>
      </c>
      <c r="I41" s="11">
        <f t="shared" si="9"/>
        <v>25.9</v>
      </c>
      <c r="J41" s="11">
        <f t="shared" si="9"/>
        <v>26.774999999999999</v>
      </c>
      <c r="K41" s="11">
        <f t="shared" si="9"/>
        <v>26.4</v>
      </c>
      <c r="L41" s="11">
        <f t="shared" si="9"/>
        <v>26.795000000000002</v>
      </c>
      <c r="M41" s="11">
        <f t="shared" si="9"/>
        <v>27.99</v>
      </c>
      <c r="N41" s="11">
        <f t="shared" si="9"/>
        <v>28.49</v>
      </c>
      <c r="O41" s="11">
        <f t="shared" si="9"/>
        <v>28.5</v>
      </c>
      <c r="P41" s="11">
        <f t="shared" si="9"/>
        <v>28.059999000000001</v>
      </c>
      <c r="Q41" s="11">
        <f t="shared" si="9"/>
        <v>28.76</v>
      </c>
      <c r="R41" s="11">
        <f t="shared" si="9"/>
        <v>28.895</v>
      </c>
      <c r="S41" s="11">
        <f t="shared" si="9"/>
        <v>29.01</v>
      </c>
      <c r="T41" s="11">
        <f t="shared" si="8"/>
        <v>30.135000000000002</v>
      </c>
      <c r="U41" s="12" cm="1">
        <f t="array" ref="U41">quota_mese*SUMPRODUCT(1/C41:T41)</f>
        <v>5563.6753829817408</v>
      </c>
      <c r="V41" s="13">
        <f t="shared" si="7"/>
        <v>167661.35766615477</v>
      </c>
      <c r="W41" s="14">
        <f t="shared" si="2"/>
        <v>0.11774238444103191</v>
      </c>
      <c r="X41" s="13">
        <f t="shared" si="3"/>
        <v>193008.11272416738</v>
      </c>
      <c r="Y41" s="14">
        <f t="shared" si="4"/>
        <v>0.2867207514944492</v>
      </c>
      <c r="Z41" s="6" t="str">
        <f t="shared" si="5"/>
        <v>Il PAC NON conviene</v>
      </c>
    </row>
    <row r="42" spans="1:26" x14ac:dyDescent="0.25">
      <c r="A42" s="7">
        <v>41305</v>
      </c>
      <c r="B42" s="8">
        <v>24.299999</v>
      </c>
      <c r="C42" s="11">
        <f t="shared" si="0"/>
        <v>24.299999</v>
      </c>
      <c r="D42" s="11">
        <f t="shared" si="9"/>
        <v>24.99</v>
      </c>
      <c r="E42" s="11">
        <f t="shared" si="9"/>
        <v>26.094999000000001</v>
      </c>
      <c r="F42" s="11">
        <f t="shared" si="9"/>
        <v>26.135000000000002</v>
      </c>
      <c r="G42" s="11">
        <f t="shared" si="9"/>
        <v>26.704999999999998</v>
      </c>
      <c r="H42" s="11">
        <f t="shared" si="9"/>
        <v>25.9</v>
      </c>
      <c r="I42" s="11">
        <f t="shared" si="9"/>
        <v>26.774999999999999</v>
      </c>
      <c r="J42" s="11">
        <f t="shared" si="9"/>
        <v>26.4</v>
      </c>
      <c r="K42" s="11">
        <f t="shared" si="9"/>
        <v>26.795000000000002</v>
      </c>
      <c r="L42" s="11">
        <f t="shared" si="9"/>
        <v>27.99</v>
      </c>
      <c r="M42" s="11">
        <f t="shared" si="9"/>
        <v>28.49</v>
      </c>
      <c r="N42" s="11">
        <f t="shared" si="9"/>
        <v>28.5</v>
      </c>
      <c r="O42" s="11">
        <f t="shared" si="9"/>
        <v>28.059999000000001</v>
      </c>
      <c r="P42" s="11">
        <f t="shared" si="9"/>
        <v>28.76</v>
      </c>
      <c r="Q42" s="11">
        <f t="shared" si="9"/>
        <v>28.895</v>
      </c>
      <c r="R42" s="11">
        <f t="shared" si="9"/>
        <v>29.01</v>
      </c>
      <c r="S42" s="11">
        <f t="shared" si="9"/>
        <v>30.135000000000002</v>
      </c>
      <c r="T42" s="11">
        <f t="shared" si="8"/>
        <v>30.555</v>
      </c>
      <c r="U42" s="12" cm="1">
        <f t="array" ref="U42">quota_mese*SUMPRODUCT(1/C42:T42)</f>
        <v>5480.5863790655285</v>
      </c>
      <c r="V42" s="13">
        <f t="shared" si="7"/>
        <v>167459.31681234721</v>
      </c>
      <c r="W42" s="14">
        <f t="shared" si="2"/>
        <v>0.11639544541564817</v>
      </c>
      <c r="X42" s="13">
        <f t="shared" si="3"/>
        <v>188611.11887288556</v>
      </c>
      <c r="Y42" s="14">
        <f t="shared" si="4"/>
        <v>0.25740745915257035</v>
      </c>
      <c r="Z42" s="6" t="str">
        <f t="shared" si="5"/>
        <v>Il PAC NON conviene</v>
      </c>
    </row>
    <row r="43" spans="1:26" x14ac:dyDescent="0.25">
      <c r="A43" s="7">
        <v>41333</v>
      </c>
      <c r="B43" s="8">
        <v>24.99</v>
      </c>
      <c r="C43" s="11">
        <f t="shared" si="0"/>
        <v>24.99</v>
      </c>
      <c r="D43" s="11">
        <f t="shared" si="9"/>
        <v>26.094999000000001</v>
      </c>
      <c r="E43" s="11">
        <f t="shared" si="9"/>
        <v>26.135000000000002</v>
      </c>
      <c r="F43" s="11">
        <f t="shared" si="9"/>
        <v>26.704999999999998</v>
      </c>
      <c r="G43" s="11">
        <f t="shared" si="9"/>
        <v>25.9</v>
      </c>
      <c r="H43" s="11">
        <f t="shared" si="9"/>
        <v>26.774999999999999</v>
      </c>
      <c r="I43" s="11">
        <f t="shared" si="9"/>
        <v>26.4</v>
      </c>
      <c r="J43" s="11">
        <f t="shared" si="9"/>
        <v>26.795000000000002</v>
      </c>
      <c r="K43" s="11">
        <f t="shared" si="9"/>
        <v>27.99</v>
      </c>
      <c r="L43" s="11">
        <f t="shared" si="9"/>
        <v>28.49</v>
      </c>
      <c r="M43" s="11">
        <f t="shared" si="9"/>
        <v>28.5</v>
      </c>
      <c r="N43" s="11">
        <f t="shared" si="9"/>
        <v>28.059999000000001</v>
      </c>
      <c r="O43" s="11">
        <f t="shared" si="9"/>
        <v>28.76</v>
      </c>
      <c r="P43" s="11">
        <f t="shared" si="9"/>
        <v>28.895</v>
      </c>
      <c r="Q43" s="11">
        <f t="shared" si="9"/>
        <v>29.01</v>
      </c>
      <c r="R43" s="11">
        <f t="shared" si="9"/>
        <v>30.135000000000002</v>
      </c>
      <c r="S43" s="11">
        <f t="shared" si="9"/>
        <v>30.555</v>
      </c>
      <c r="T43" s="11">
        <f t="shared" si="8"/>
        <v>30.860001</v>
      </c>
      <c r="U43" s="12" cm="1">
        <f t="array" ref="U43">quota_mese*SUMPRODUCT(1/C43:T43)</f>
        <v>5407.6875530764619</v>
      </c>
      <c r="V43" s="13">
        <f t="shared" si="7"/>
        <v>166881.24329562718</v>
      </c>
      <c r="W43" s="14">
        <f t="shared" si="2"/>
        <v>0.11254162197084794</v>
      </c>
      <c r="X43" s="13">
        <f t="shared" si="3"/>
        <v>185234.09963985597</v>
      </c>
      <c r="Y43" s="14">
        <f t="shared" si="4"/>
        <v>0.23489399759903984</v>
      </c>
      <c r="Z43" s="6" t="str">
        <f t="shared" si="5"/>
        <v>Il PAC NON conviene</v>
      </c>
    </row>
    <row r="44" spans="1:26" x14ac:dyDescent="0.25">
      <c r="A44" s="7">
        <v>41361</v>
      </c>
      <c r="B44" s="8">
        <v>26.094999000000001</v>
      </c>
      <c r="C44" s="11">
        <f t="shared" si="0"/>
        <v>26.094999000000001</v>
      </c>
      <c r="D44" s="11">
        <f t="shared" si="9"/>
        <v>26.135000000000002</v>
      </c>
      <c r="E44" s="11">
        <f t="shared" si="9"/>
        <v>26.704999999999998</v>
      </c>
      <c r="F44" s="11">
        <f t="shared" si="9"/>
        <v>25.9</v>
      </c>
      <c r="G44" s="11">
        <f t="shared" si="9"/>
        <v>26.774999999999999</v>
      </c>
      <c r="H44" s="11">
        <f t="shared" si="9"/>
        <v>26.4</v>
      </c>
      <c r="I44" s="11">
        <f t="shared" si="9"/>
        <v>26.795000000000002</v>
      </c>
      <c r="J44" s="11">
        <f t="shared" si="9"/>
        <v>27.99</v>
      </c>
      <c r="K44" s="11">
        <f t="shared" si="9"/>
        <v>28.49</v>
      </c>
      <c r="L44" s="11">
        <f t="shared" si="9"/>
        <v>28.5</v>
      </c>
      <c r="M44" s="11">
        <f t="shared" si="9"/>
        <v>28.059999000000001</v>
      </c>
      <c r="N44" s="11">
        <f t="shared" si="9"/>
        <v>28.76</v>
      </c>
      <c r="O44" s="11">
        <f t="shared" si="9"/>
        <v>28.895</v>
      </c>
      <c r="P44" s="11">
        <f t="shared" si="9"/>
        <v>29.01</v>
      </c>
      <c r="Q44" s="11">
        <f t="shared" si="9"/>
        <v>30.135000000000002</v>
      </c>
      <c r="R44" s="11">
        <f t="shared" si="9"/>
        <v>30.555</v>
      </c>
      <c r="S44" s="11">
        <f t="shared" si="9"/>
        <v>30.860001</v>
      </c>
      <c r="T44" s="11">
        <f t="shared" si="8"/>
        <v>31.92</v>
      </c>
      <c r="U44" s="12" cm="1">
        <f t="array" ref="U44">quota_mese*SUMPRODUCT(1/C44:T44)</f>
        <v>5335.2901730718286</v>
      </c>
      <c r="V44" s="13">
        <f t="shared" si="7"/>
        <v>170302.46232445279</v>
      </c>
      <c r="W44" s="14">
        <f t="shared" si="2"/>
        <v>0.13534974882968531</v>
      </c>
      <c r="X44" s="13">
        <f t="shared" si="3"/>
        <v>183483.43297503097</v>
      </c>
      <c r="Y44" s="14">
        <f t="shared" si="4"/>
        <v>0.22322288650020639</v>
      </c>
      <c r="Z44" s="6" t="str">
        <f t="shared" si="5"/>
        <v>Il PAC NON conviene</v>
      </c>
    </row>
    <row r="45" spans="1:26" x14ac:dyDescent="0.25">
      <c r="A45" s="7">
        <v>41394</v>
      </c>
      <c r="B45" s="8">
        <v>26.135000000000002</v>
      </c>
      <c r="C45" s="11">
        <f t="shared" si="0"/>
        <v>26.135000000000002</v>
      </c>
      <c r="D45" s="11">
        <f t="shared" si="9"/>
        <v>26.704999999999998</v>
      </c>
      <c r="E45" s="11">
        <f t="shared" si="9"/>
        <v>25.9</v>
      </c>
      <c r="F45" s="11">
        <f t="shared" si="9"/>
        <v>26.774999999999999</v>
      </c>
      <c r="G45" s="11">
        <f t="shared" si="9"/>
        <v>26.4</v>
      </c>
      <c r="H45" s="11">
        <f t="shared" si="9"/>
        <v>26.795000000000002</v>
      </c>
      <c r="I45" s="11">
        <f t="shared" si="9"/>
        <v>27.99</v>
      </c>
      <c r="J45" s="11">
        <f t="shared" si="9"/>
        <v>28.49</v>
      </c>
      <c r="K45" s="11">
        <f t="shared" si="9"/>
        <v>28.5</v>
      </c>
      <c r="L45" s="11">
        <f t="shared" si="9"/>
        <v>28.059999000000001</v>
      </c>
      <c r="M45" s="11">
        <f t="shared" si="9"/>
        <v>28.76</v>
      </c>
      <c r="N45" s="11">
        <f t="shared" si="9"/>
        <v>28.895</v>
      </c>
      <c r="O45" s="11">
        <f t="shared" si="9"/>
        <v>29.01</v>
      </c>
      <c r="P45" s="11">
        <f t="shared" si="9"/>
        <v>30.135000000000002</v>
      </c>
      <c r="Q45" s="11">
        <f t="shared" si="9"/>
        <v>30.555</v>
      </c>
      <c r="R45" s="11">
        <f t="shared" si="9"/>
        <v>30.860001</v>
      </c>
      <c r="S45" s="11">
        <f t="shared" si="9"/>
        <v>31.92</v>
      </c>
      <c r="T45" s="11">
        <f t="shared" si="8"/>
        <v>32.549999</v>
      </c>
      <c r="U45" s="12" cm="1">
        <f t="array" ref="U45">quota_mese*SUMPRODUCT(1/C45:T45)</f>
        <v>5271.9605743138563</v>
      </c>
      <c r="V45" s="13">
        <f t="shared" si="7"/>
        <v>171602.31142195544</v>
      </c>
      <c r="W45" s="14">
        <f t="shared" si="2"/>
        <v>0.14401540947970304</v>
      </c>
      <c r="X45" s="13">
        <f t="shared" si="3"/>
        <v>186818.43696192844</v>
      </c>
      <c r="Y45" s="14">
        <f t="shared" si="4"/>
        <v>0.24545624641285624</v>
      </c>
      <c r="Z45" s="6" t="str">
        <f t="shared" si="5"/>
        <v>Il PAC NON conviene</v>
      </c>
    </row>
    <row r="46" spans="1:26" x14ac:dyDescent="0.25">
      <c r="A46" s="7">
        <v>41425</v>
      </c>
      <c r="B46" s="8">
        <v>26.704999999999998</v>
      </c>
      <c r="C46" s="11">
        <f t="shared" si="0"/>
        <v>26.704999999999998</v>
      </c>
      <c r="D46" s="11">
        <f t="shared" si="9"/>
        <v>25.9</v>
      </c>
      <c r="E46" s="11">
        <f t="shared" si="9"/>
        <v>26.774999999999999</v>
      </c>
      <c r="F46" s="11">
        <f t="shared" si="9"/>
        <v>26.4</v>
      </c>
      <c r="G46" s="11">
        <f t="shared" si="9"/>
        <v>26.795000000000002</v>
      </c>
      <c r="H46" s="11">
        <f t="shared" si="9"/>
        <v>27.99</v>
      </c>
      <c r="I46" s="11">
        <f t="shared" si="9"/>
        <v>28.49</v>
      </c>
      <c r="J46" s="11">
        <f t="shared" si="9"/>
        <v>28.5</v>
      </c>
      <c r="K46" s="11">
        <f t="shared" si="9"/>
        <v>28.059999000000001</v>
      </c>
      <c r="L46" s="11">
        <f t="shared" si="9"/>
        <v>28.76</v>
      </c>
      <c r="M46" s="11">
        <f t="shared" si="9"/>
        <v>28.895</v>
      </c>
      <c r="N46" s="11">
        <f t="shared" si="9"/>
        <v>29.01</v>
      </c>
      <c r="O46" s="11">
        <f t="shared" si="9"/>
        <v>30.135000000000002</v>
      </c>
      <c r="P46" s="11">
        <f t="shared" si="9"/>
        <v>30.555</v>
      </c>
      <c r="Q46" s="11">
        <f t="shared" si="9"/>
        <v>30.860001</v>
      </c>
      <c r="R46" s="11">
        <f t="shared" si="9"/>
        <v>31.92</v>
      </c>
      <c r="S46" s="11">
        <f t="shared" si="9"/>
        <v>32.549999</v>
      </c>
      <c r="T46" s="11">
        <f t="shared" si="8"/>
        <v>32.895000000000003</v>
      </c>
      <c r="U46" s="12" cm="1">
        <f t="array" ref="U46">quota_mese*SUMPRODUCT(1/C46:T46)</f>
        <v>5206.4346652579452</v>
      </c>
      <c r="V46" s="13">
        <f t="shared" si="7"/>
        <v>171265.66831366014</v>
      </c>
      <c r="W46" s="14">
        <f t="shared" si="2"/>
        <v>0.14177112209106757</v>
      </c>
      <c r="X46" s="13">
        <f t="shared" si="3"/>
        <v>184768.76989327846</v>
      </c>
      <c r="Y46" s="14">
        <f t="shared" si="4"/>
        <v>0.231791799288523</v>
      </c>
      <c r="Z46" s="6" t="str">
        <f t="shared" si="5"/>
        <v>Il PAC NON conviene</v>
      </c>
    </row>
    <row r="47" spans="1:26" x14ac:dyDescent="0.25">
      <c r="A47" s="7">
        <v>41453</v>
      </c>
      <c r="B47" s="8">
        <v>25.9</v>
      </c>
      <c r="C47" s="11">
        <f t="shared" si="0"/>
        <v>25.9</v>
      </c>
      <c r="D47" s="11">
        <f t="shared" si="9"/>
        <v>26.774999999999999</v>
      </c>
      <c r="E47" s="11">
        <f t="shared" si="9"/>
        <v>26.4</v>
      </c>
      <c r="F47" s="11">
        <f t="shared" si="9"/>
        <v>26.795000000000002</v>
      </c>
      <c r="G47" s="11">
        <f t="shared" si="9"/>
        <v>27.99</v>
      </c>
      <c r="H47" s="11">
        <f t="shared" si="9"/>
        <v>28.49</v>
      </c>
      <c r="I47" s="11">
        <f t="shared" si="9"/>
        <v>28.5</v>
      </c>
      <c r="J47" s="11">
        <f t="shared" si="9"/>
        <v>28.059999000000001</v>
      </c>
      <c r="K47" s="11">
        <f t="shared" si="9"/>
        <v>28.76</v>
      </c>
      <c r="L47" s="11">
        <f t="shared" si="9"/>
        <v>28.895</v>
      </c>
      <c r="M47" s="11">
        <f t="shared" si="9"/>
        <v>29.01</v>
      </c>
      <c r="N47" s="11">
        <f t="shared" si="9"/>
        <v>30.135000000000002</v>
      </c>
      <c r="O47" s="11">
        <f t="shared" si="9"/>
        <v>30.555</v>
      </c>
      <c r="P47" s="11">
        <f t="shared" si="9"/>
        <v>30.860001</v>
      </c>
      <c r="Q47" s="11">
        <f t="shared" si="9"/>
        <v>31.92</v>
      </c>
      <c r="R47" s="11">
        <f t="shared" si="9"/>
        <v>32.549999</v>
      </c>
      <c r="S47" s="11">
        <f t="shared" si="9"/>
        <v>32.895000000000003</v>
      </c>
      <c r="T47" s="11">
        <f t="shared" si="8"/>
        <v>33.884998000000003</v>
      </c>
      <c r="U47" s="12" cm="1">
        <f t="array" ref="U47">quota_mese*SUMPRODUCT(1/C47:T47)</f>
        <v>5140.3131145021871</v>
      </c>
      <c r="V47" s="13">
        <f t="shared" si="7"/>
        <v>174179.4996042804</v>
      </c>
      <c r="W47" s="14">
        <f t="shared" si="2"/>
        <v>0.16119666402853605</v>
      </c>
      <c r="X47" s="13">
        <f t="shared" si="3"/>
        <v>196245.16216216219</v>
      </c>
      <c r="Y47" s="14">
        <f t="shared" si="4"/>
        <v>0.30830108108108134</v>
      </c>
      <c r="Z47" s="6" t="str">
        <f t="shared" si="5"/>
        <v>Il PAC NON conviene</v>
      </c>
    </row>
    <row r="48" spans="1:26" x14ac:dyDescent="0.25">
      <c r="A48" s="7">
        <v>41486</v>
      </c>
      <c r="B48" s="8">
        <v>26.774999999999999</v>
      </c>
      <c r="C48" s="11">
        <f t="shared" si="0"/>
        <v>26.774999999999999</v>
      </c>
      <c r="D48" s="11">
        <f t="shared" si="9"/>
        <v>26.4</v>
      </c>
      <c r="E48" s="11">
        <f t="shared" si="9"/>
        <v>26.795000000000002</v>
      </c>
      <c r="F48" s="11">
        <f t="shared" si="9"/>
        <v>27.99</v>
      </c>
      <c r="G48" s="11">
        <f t="shared" si="9"/>
        <v>28.49</v>
      </c>
      <c r="H48" s="11">
        <f t="shared" si="9"/>
        <v>28.5</v>
      </c>
      <c r="I48" s="11">
        <f t="shared" si="9"/>
        <v>28.059999000000001</v>
      </c>
      <c r="J48" s="11">
        <f t="shared" si="9"/>
        <v>28.76</v>
      </c>
      <c r="K48" s="11">
        <f t="shared" si="9"/>
        <v>28.895</v>
      </c>
      <c r="L48" s="11">
        <f t="shared" si="9"/>
        <v>29.01</v>
      </c>
      <c r="M48" s="11">
        <f t="shared" si="9"/>
        <v>30.135000000000002</v>
      </c>
      <c r="N48" s="11">
        <f t="shared" si="9"/>
        <v>30.555</v>
      </c>
      <c r="O48" s="11">
        <f t="shared" si="9"/>
        <v>30.860001</v>
      </c>
      <c r="P48" s="11">
        <f t="shared" si="9"/>
        <v>31.92</v>
      </c>
      <c r="Q48" s="11">
        <f t="shared" si="9"/>
        <v>32.549999</v>
      </c>
      <c r="R48" s="11">
        <f t="shared" si="9"/>
        <v>32.895000000000003</v>
      </c>
      <c r="S48" s="11">
        <f t="shared" ref="S48:T63" si="10">R49</f>
        <v>33.884998000000003</v>
      </c>
      <c r="T48" s="11">
        <f t="shared" si="10"/>
        <v>34.224997999999999</v>
      </c>
      <c r="U48" s="12" cm="1">
        <f t="array" ref="U48">quota_mese*SUMPRODUCT(1/C48:T48)</f>
        <v>5062.0495369536711</v>
      </c>
      <c r="V48" s="13">
        <f t="shared" si="7"/>
        <v>173248.63527814031</v>
      </c>
      <c r="W48" s="14">
        <f t="shared" si="2"/>
        <v>0.15499090185426878</v>
      </c>
      <c r="X48" s="13">
        <f t="shared" si="3"/>
        <v>191736.68347338936</v>
      </c>
      <c r="Y48" s="14">
        <f t="shared" si="4"/>
        <v>0.27824455648926238</v>
      </c>
      <c r="Z48" s="6" t="str">
        <f t="shared" si="5"/>
        <v>Il PAC NON conviene</v>
      </c>
    </row>
    <row r="49" spans="1:26" x14ac:dyDescent="0.25">
      <c r="A49" s="7">
        <v>41516</v>
      </c>
      <c r="B49" s="8">
        <v>26.4</v>
      </c>
      <c r="C49" s="11">
        <f t="shared" si="0"/>
        <v>26.4</v>
      </c>
      <c r="D49" s="11">
        <f t="shared" ref="D49:S64" si="11">C50</f>
        <v>26.795000000000002</v>
      </c>
      <c r="E49" s="11">
        <f t="shared" si="11"/>
        <v>27.99</v>
      </c>
      <c r="F49" s="11">
        <f t="shared" si="11"/>
        <v>28.49</v>
      </c>
      <c r="G49" s="11">
        <f t="shared" si="11"/>
        <v>28.5</v>
      </c>
      <c r="H49" s="11">
        <f t="shared" si="11"/>
        <v>28.059999000000001</v>
      </c>
      <c r="I49" s="11">
        <f t="shared" si="11"/>
        <v>28.76</v>
      </c>
      <c r="J49" s="11">
        <f t="shared" si="11"/>
        <v>28.895</v>
      </c>
      <c r="K49" s="11">
        <f t="shared" si="11"/>
        <v>29.01</v>
      </c>
      <c r="L49" s="11">
        <f t="shared" si="11"/>
        <v>30.135000000000002</v>
      </c>
      <c r="M49" s="11">
        <f t="shared" si="11"/>
        <v>30.555</v>
      </c>
      <c r="N49" s="11">
        <f t="shared" si="11"/>
        <v>30.860001</v>
      </c>
      <c r="O49" s="11">
        <f t="shared" si="11"/>
        <v>31.92</v>
      </c>
      <c r="P49" s="11">
        <f t="shared" si="11"/>
        <v>32.549999</v>
      </c>
      <c r="Q49" s="11">
        <f t="shared" si="11"/>
        <v>32.895000000000003</v>
      </c>
      <c r="R49" s="11">
        <f t="shared" si="11"/>
        <v>33.884998000000003</v>
      </c>
      <c r="S49" s="11">
        <f t="shared" si="11"/>
        <v>34.224997999999999</v>
      </c>
      <c r="T49" s="11">
        <f t="shared" si="10"/>
        <v>35.990001999999997</v>
      </c>
      <c r="U49" s="12" cm="1">
        <f t="array" ref="U49">quota_mese*SUMPRODUCT(1/C49:T49)</f>
        <v>4982.359718492381</v>
      </c>
      <c r="V49" s="13">
        <f t="shared" si="7"/>
        <v>179315.13623326021</v>
      </c>
      <c r="W49" s="14">
        <f t="shared" si="2"/>
        <v>0.19543424155506806</v>
      </c>
      <c r="X49" s="13">
        <f t="shared" si="3"/>
        <v>204488.64772727271</v>
      </c>
      <c r="Y49" s="14">
        <f t="shared" si="4"/>
        <v>0.36325765151515133</v>
      </c>
      <c r="Z49" s="6" t="str">
        <f t="shared" si="5"/>
        <v>Il PAC NON conviene</v>
      </c>
    </row>
    <row r="50" spans="1:26" x14ac:dyDescent="0.25">
      <c r="A50" s="7">
        <v>41547</v>
      </c>
      <c r="B50" s="8">
        <v>26.795000000000002</v>
      </c>
      <c r="C50" s="11">
        <f t="shared" si="0"/>
        <v>26.795000000000002</v>
      </c>
      <c r="D50" s="11">
        <f t="shared" si="11"/>
        <v>27.99</v>
      </c>
      <c r="E50" s="11">
        <f t="shared" si="11"/>
        <v>28.49</v>
      </c>
      <c r="F50" s="11">
        <f t="shared" si="11"/>
        <v>28.5</v>
      </c>
      <c r="G50" s="11">
        <f t="shared" si="11"/>
        <v>28.059999000000001</v>
      </c>
      <c r="H50" s="11">
        <f t="shared" si="11"/>
        <v>28.76</v>
      </c>
      <c r="I50" s="11">
        <f t="shared" si="11"/>
        <v>28.895</v>
      </c>
      <c r="J50" s="11">
        <f t="shared" si="11"/>
        <v>29.01</v>
      </c>
      <c r="K50" s="11">
        <f t="shared" si="11"/>
        <v>30.135000000000002</v>
      </c>
      <c r="L50" s="11">
        <f t="shared" si="11"/>
        <v>30.555</v>
      </c>
      <c r="M50" s="11">
        <f t="shared" si="11"/>
        <v>30.860001</v>
      </c>
      <c r="N50" s="11">
        <f t="shared" si="11"/>
        <v>31.92</v>
      </c>
      <c r="O50" s="11">
        <f t="shared" si="11"/>
        <v>32.549999</v>
      </c>
      <c r="P50" s="11">
        <f t="shared" si="11"/>
        <v>32.895000000000003</v>
      </c>
      <c r="Q50" s="11">
        <f t="shared" si="11"/>
        <v>33.884998000000003</v>
      </c>
      <c r="R50" s="11">
        <f t="shared" si="11"/>
        <v>34.224997999999999</v>
      </c>
      <c r="S50" s="11">
        <f t="shared" si="11"/>
        <v>35.990001999999997</v>
      </c>
      <c r="T50" s="11">
        <f t="shared" si="10"/>
        <v>38.43</v>
      </c>
      <c r="U50" s="12" cm="1">
        <f t="array" ref="U50">quota_mese*SUMPRODUCT(1/C50:T50)</f>
        <v>4883.5476319753752</v>
      </c>
      <c r="V50" s="13">
        <f t="shared" si="7"/>
        <v>187674.73549681366</v>
      </c>
      <c r="W50" s="14">
        <f t="shared" si="2"/>
        <v>0.25116490331209107</v>
      </c>
      <c r="X50" s="13">
        <f t="shared" si="3"/>
        <v>215133.42041425637</v>
      </c>
      <c r="Y50" s="14">
        <f t="shared" si="4"/>
        <v>0.43422280276170921</v>
      </c>
      <c r="Z50" s="6" t="str">
        <f t="shared" si="5"/>
        <v>Il PAC NON conviene</v>
      </c>
    </row>
    <row r="51" spans="1:26" x14ac:dyDescent="0.25">
      <c r="A51" s="7">
        <v>41578</v>
      </c>
      <c r="B51" s="8">
        <v>27.99</v>
      </c>
      <c r="C51" s="11">
        <f t="shared" si="0"/>
        <v>27.99</v>
      </c>
      <c r="D51" s="11">
        <f t="shared" si="11"/>
        <v>28.49</v>
      </c>
      <c r="E51" s="11">
        <f t="shared" si="11"/>
        <v>28.5</v>
      </c>
      <c r="F51" s="11">
        <f t="shared" si="11"/>
        <v>28.059999000000001</v>
      </c>
      <c r="G51" s="11">
        <f t="shared" si="11"/>
        <v>28.76</v>
      </c>
      <c r="H51" s="11">
        <f t="shared" si="11"/>
        <v>28.895</v>
      </c>
      <c r="I51" s="11">
        <f t="shared" si="11"/>
        <v>29.01</v>
      </c>
      <c r="J51" s="11">
        <f t="shared" si="11"/>
        <v>30.135000000000002</v>
      </c>
      <c r="K51" s="11">
        <f t="shared" si="11"/>
        <v>30.555</v>
      </c>
      <c r="L51" s="11">
        <f t="shared" si="11"/>
        <v>30.860001</v>
      </c>
      <c r="M51" s="11">
        <f t="shared" si="11"/>
        <v>31.92</v>
      </c>
      <c r="N51" s="11">
        <f t="shared" si="11"/>
        <v>32.549999</v>
      </c>
      <c r="O51" s="11">
        <f t="shared" si="11"/>
        <v>32.895000000000003</v>
      </c>
      <c r="P51" s="11">
        <f t="shared" si="11"/>
        <v>33.884998000000003</v>
      </c>
      <c r="Q51" s="11">
        <f t="shared" si="11"/>
        <v>34.224997999999999</v>
      </c>
      <c r="R51" s="11">
        <f t="shared" si="11"/>
        <v>35.990001999999997</v>
      </c>
      <c r="S51" s="11">
        <f t="shared" si="11"/>
        <v>38.43</v>
      </c>
      <c r="T51" s="11">
        <f t="shared" si="10"/>
        <v>39.560001</v>
      </c>
      <c r="U51" s="12" cm="1">
        <f t="array" ref="U51">quota_mese*SUMPRODUCT(1/C51:T51)</f>
        <v>4783.1948187247299</v>
      </c>
      <c r="V51" s="13">
        <f t="shared" si="7"/>
        <v>189223.19181194514</v>
      </c>
      <c r="W51" s="14">
        <f t="shared" si="2"/>
        <v>0.26148794541296771</v>
      </c>
      <c r="X51" s="13">
        <f t="shared" si="3"/>
        <v>212004.29260450162</v>
      </c>
      <c r="Y51" s="14">
        <f t="shared" si="4"/>
        <v>0.41336195069667747</v>
      </c>
      <c r="Z51" s="6" t="str">
        <f t="shared" si="5"/>
        <v>Il PAC NON conviene</v>
      </c>
    </row>
    <row r="52" spans="1:26" x14ac:dyDescent="0.25">
      <c r="A52" s="7">
        <v>41607</v>
      </c>
      <c r="B52" s="8">
        <v>28.49</v>
      </c>
      <c r="C52" s="11">
        <f t="shared" si="0"/>
        <v>28.49</v>
      </c>
      <c r="D52" s="11">
        <f t="shared" si="11"/>
        <v>28.5</v>
      </c>
      <c r="E52" s="11">
        <f t="shared" si="11"/>
        <v>28.059999000000001</v>
      </c>
      <c r="F52" s="11">
        <f t="shared" si="11"/>
        <v>28.76</v>
      </c>
      <c r="G52" s="11">
        <f t="shared" si="11"/>
        <v>28.895</v>
      </c>
      <c r="H52" s="11">
        <f t="shared" si="11"/>
        <v>29.01</v>
      </c>
      <c r="I52" s="11">
        <f t="shared" si="11"/>
        <v>30.135000000000002</v>
      </c>
      <c r="J52" s="11">
        <f t="shared" si="11"/>
        <v>30.555</v>
      </c>
      <c r="K52" s="11">
        <f t="shared" si="11"/>
        <v>30.860001</v>
      </c>
      <c r="L52" s="11">
        <f t="shared" si="11"/>
        <v>31.92</v>
      </c>
      <c r="M52" s="11">
        <f t="shared" si="11"/>
        <v>32.549999</v>
      </c>
      <c r="N52" s="11">
        <f t="shared" si="11"/>
        <v>32.895000000000003</v>
      </c>
      <c r="O52" s="11">
        <f t="shared" si="11"/>
        <v>33.884998000000003</v>
      </c>
      <c r="P52" s="11">
        <f t="shared" si="11"/>
        <v>34.224997999999999</v>
      </c>
      <c r="Q52" s="11">
        <f t="shared" si="11"/>
        <v>35.990001999999997</v>
      </c>
      <c r="R52" s="11">
        <f t="shared" si="11"/>
        <v>38.43</v>
      </c>
      <c r="S52" s="11">
        <f t="shared" si="11"/>
        <v>39.560001</v>
      </c>
      <c r="T52" s="11">
        <f t="shared" si="10"/>
        <v>38.880001</v>
      </c>
      <c r="U52" s="12" cm="1">
        <f t="array" ref="U52">quota_mese*SUMPRODUCT(1/C52:T52)</f>
        <v>4699.8041401762212</v>
      </c>
      <c r="V52" s="13">
        <f t="shared" si="7"/>
        <v>182728.38966985562</v>
      </c>
      <c r="W52" s="14">
        <f t="shared" si="2"/>
        <v>0.21818926446570419</v>
      </c>
      <c r="X52" s="13">
        <f t="shared" si="3"/>
        <v>204703.40996840995</v>
      </c>
      <c r="Y52" s="14">
        <f t="shared" si="4"/>
        <v>0.36468939978939963</v>
      </c>
      <c r="Z52" s="6" t="str">
        <f t="shared" si="5"/>
        <v>Il PAC NON conviene</v>
      </c>
    </row>
    <row r="53" spans="1:26" x14ac:dyDescent="0.25">
      <c r="A53" s="7">
        <v>41639</v>
      </c>
      <c r="B53" s="8">
        <v>28.5</v>
      </c>
      <c r="C53" s="11">
        <f t="shared" si="0"/>
        <v>28.5</v>
      </c>
      <c r="D53" s="11">
        <f t="shared" si="11"/>
        <v>28.059999000000001</v>
      </c>
      <c r="E53" s="11">
        <f t="shared" si="11"/>
        <v>28.76</v>
      </c>
      <c r="F53" s="11">
        <f t="shared" si="11"/>
        <v>28.895</v>
      </c>
      <c r="G53" s="11">
        <f t="shared" si="11"/>
        <v>29.01</v>
      </c>
      <c r="H53" s="11">
        <f t="shared" si="11"/>
        <v>30.135000000000002</v>
      </c>
      <c r="I53" s="11">
        <f t="shared" si="11"/>
        <v>30.555</v>
      </c>
      <c r="J53" s="11">
        <f t="shared" si="11"/>
        <v>30.860001</v>
      </c>
      <c r="K53" s="11">
        <f t="shared" si="11"/>
        <v>31.92</v>
      </c>
      <c r="L53" s="11">
        <f t="shared" si="11"/>
        <v>32.549999</v>
      </c>
      <c r="M53" s="11">
        <f t="shared" si="11"/>
        <v>32.895000000000003</v>
      </c>
      <c r="N53" s="11">
        <f t="shared" si="11"/>
        <v>33.884998000000003</v>
      </c>
      <c r="O53" s="11">
        <f t="shared" si="11"/>
        <v>34.224997999999999</v>
      </c>
      <c r="P53" s="11">
        <f t="shared" si="11"/>
        <v>35.990001999999997</v>
      </c>
      <c r="Q53" s="11">
        <f t="shared" si="11"/>
        <v>38.43</v>
      </c>
      <c r="R53" s="11">
        <f t="shared" si="11"/>
        <v>39.560001</v>
      </c>
      <c r="S53" s="11">
        <f t="shared" si="11"/>
        <v>38.880001</v>
      </c>
      <c r="T53" s="11">
        <f t="shared" si="10"/>
        <v>39.665000999999997</v>
      </c>
      <c r="U53" s="12" cm="1">
        <f t="array" ref="U53">quota_mese*SUMPRODUCT(1/C53:T53)</f>
        <v>4617.3967034238303</v>
      </c>
      <c r="V53" s="13">
        <f t="shared" si="7"/>
        <v>183149.04485870292</v>
      </c>
      <c r="W53" s="14">
        <f t="shared" si="2"/>
        <v>0.22099363239135283</v>
      </c>
      <c r="X53" s="13">
        <f t="shared" si="3"/>
        <v>208763.16315789474</v>
      </c>
      <c r="Y53" s="14">
        <f t="shared" si="4"/>
        <v>0.39175442105263159</v>
      </c>
      <c r="Z53" s="6" t="str">
        <f t="shared" si="5"/>
        <v>Il PAC NON conviene</v>
      </c>
    </row>
    <row r="54" spans="1:26" x14ac:dyDescent="0.25">
      <c r="A54" s="7">
        <v>41670</v>
      </c>
      <c r="B54" s="8">
        <v>28.059999000000001</v>
      </c>
      <c r="C54" s="11">
        <f t="shared" si="0"/>
        <v>28.059999000000001</v>
      </c>
      <c r="D54" s="11">
        <f t="shared" si="11"/>
        <v>28.76</v>
      </c>
      <c r="E54" s="11">
        <f t="shared" si="11"/>
        <v>28.895</v>
      </c>
      <c r="F54" s="11">
        <f t="shared" si="11"/>
        <v>29.01</v>
      </c>
      <c r="G54" s="11">
        <f t="shared" si="11"/>
        <v>30.135000000000002</v>
      </c>
      <c r="H54" s="11">
        <f t="shared" si="11"/>
        <v>30.555</v>
      </c>
      <c r="I54" s="11">
        <f t="shared" si="11"/>
        <v>30.860001</v>
      </c>
      <c r="J54" s="11">
        <f t="shared" si="11"/>
        <v>31.92</v>
      </c>
      <c r="K54" s="11">
        <f t="shared" si="11"/>
        <v>32.549999</v>
      </c>
      <c r="L54" s="11">
        <f t="shared" si="11"/>
        <v>32.895000000000003</v>
      </c>
      <c r="M54" s="11">
        <f t="shared" si="11"/>
        <v>33.884998000000003</v>
      </c>
      <c r="N54" s="11">
        <f t="shared" si="11"/>
        <v>34.224997999999999</v>
      </c>
      <c r="O54" s="11">
        <f t="shared" si="11"/>
        <v>35.990001999999997</v>
      </c>
      <c r="P54" s="11">
        <f t="shared" si="11"/>
        <v>38.43</v>
      </c>
      <c r="Q54" s="11">
        <f t="shared" si="11"/>
        <v>39.560001</v>
      </c>
      <c r="R54" s="11">
        <f t="shared" si="11"/>
        <v>38.880001</v>
      </c>
      <c r="S54" s="11">
        <f t="shared" si="11"/>
        <v>39.665000999999997</v>
      </c>
      <c r="T54" s="11">
        <f t="shared" si="10"/>
        <v>38.224997999999999</v>
      </c>
      <c r="U54" s="12" cm="1">
        <f t="array" ref="U54">quota_mese*SUMPRODUCT(1/C54:T54)</f>
        <v>4543.0064662636687</v>
      </c>
      <c r="V54" s="13">
        <f t="shared" si="7"/>
        <v>173656.4130869158</v>
      </c>
      <c r="W54" s="14">
        <f t="shared" si="2"/>
        <v>0.15770942057943871</v>
      </c>
      <c r="X54" s="13">
        <f t="shared" si="3"/>
        <v>204338.91319810806</v>
      </c>
      <c r="Y54" s="14">
        <f t="shared" si="4"/>
        <v>0.36225942132072042</v>
      </c>
      <c r="Z54" s="6" t="str">
        <f t="shared" si="5"/>
        <v>Il PAC NON conviene</v>
      </c>
    </row>
    <row r="55" spans="1:26" x14ac:dyDescent="0.25">
      <c r="A55" s="7">
        <v>41698</v>
      </c>
      <c r="B55" s="8">
        <v>28.76</v>
      </c>
      <c r="C55" s="11">
        <f t="shared" si="0"/>
        <v>28.76</v>
      </c>
      <c r="D55" s="11">
        <f t="shared" si="11"/>
        <v>28.895</v>
      </c>
      <c r="E55" s="11">
        <f t="shared" si="11"/>
        <v>29.01</v>
      </c>
      <c r="F55" s="11">
        <f t="shared" si="11"/>
        <v>30.135000000000002</v>
      </c>
      <c r="G55" s="11">
        <f t="shared" si="11"/>
        <v>30.555</v>
      </c>
      <c r="H55" s="11">
        <f t="shared" si="11"/>
        <v>30.860001</v>
      </c>
      <c r="I55" s="11">
        <f t="shared" si="11"/>
        <v>31.92</v>
      </c>
      <c r="J55" s="11">
        <f t="shared" si="11"/>
        <v>32.549999</v>
      </c>
      <c r="K55" s="11">
        <f t="shared" si="11"/>
        <v>32.895000000000003</v>
      </c>
      <c r="L55" s="11">
        <f t="shared" si="11"/>
        <v>33.884998000000003</v>
      </c>
      <c r="M55" s="11">
        <f t="shared" si="11"/>
        <v>34.224997999999999</v>
      </c>
      <c r="N55" s="11">
        <f t="shared" si="11"/>
        <v>35.990001999999997</v>
      </c>
      <c r="O55" s="11">
        <f t="shared" si="11"/>
        <v>38.43</v>
      </c>
      <c r="P55" s="11">
        <f t="shared" si="11"/>
        <v>39.560001</v>
      </c>
      <c r="Q55" s="11">
        <f t="shared" si="11"/>
        <v>38.880001</v>
      </c>
      <c r="R55" s="11">
        <f t="shared" si="11"/>
        <v>39.665000999999997</v>
      </c>
      <c r="S55" s="11">
        <f t="shared" si="11"/>
        <v>38.224997999999999</v>
      </c>
      <c r="T55" s="11">
        <f t="shared" si="10"/>
        <v>39.244999</v>
      </c>
      <c r="U55" s="12" cm="1">
        <f t="array" ref="U55">quota_mese*SUMPRODUCT(1/C55:T55)</f>
        <v>4458.3650797746195</v>
      </c>
      <c r="V55" s="13">
        <f t="shared" si="7"/>
        <v>174968.53309738985</v>
      </c>
      <c r="W55" s="14">
        <f t="shared" si="2"/>
        <v>0.16645688731593244</v>
      </c>
      <c r="X55" s="13">
        <f t="shared" si="3"/>
        <v>204685.32162726007</v>
      </c>
      <c r="Y55" s="14">
        <f t="shared" si="4"/>
        <v>0.36456881084840043</v>
      </c>
      <c r="Z55" s="6" t="str">
        <f t="shared" si="5"/>
        <v>Il PAC NON conviene</v>
      </c>
    </row>
    <row r="56" spans="1:26" x14ac:dyDescent="0.25">
      <c r="A56" s="7">
        <v>41729</v>
      </c>
      <c r="B56" s="8">
        <v>28.895</v>
      </c>
      <c r="C56" s="11">
        <f t="shared" si="0"/>
        <v>28.895</v>
      </c>
      <c r="D56" s="11">
        <f t="shared" si="11"/>
        <v>29.01</v>
      </c>
      <c r="E56" s="11">
        <f t="shared" si="11"/>
        <v>30.135000000000002</v>
      </c>
      <c r="F56" s="11">
        <f t="shared" si="11"/>
        <v>30.555</v>
      </c>
      <c r="G56" s="11">
        <f t="shared" si="11"/>
        <v>30.860001</v>
      </c>
      <c r="H56" s="11">
        <f t="shared" si="11"/>
        <v>31.92</v>
      </c>
      <c r="I56" s="11">
        <f t="shared" si="11"/>
        <v>32.549999</v>
      </c>
      <c r="J56" s="11">
        <f t="shared" si="11"/>
        <v>32.895000000000003</v>
      </c>
      <c r="K56" s="11">
        <f t="shared" si="11"/>
        <v>33.884998000000003</v>
      </c>
      <c r="L56" s="11">
        <f t="shared" si="11"/>
        <v>34.224997999999999</v>
      </c>
      <c r="M56" s="11">
        <f t="shared" si="11"/>
        <v>35.990001999999997</v>
      </c>
      <c r="N56" s="11">
        <f t="shared" si="11"/>
        <v>38.43</v>
      </c>
      <c r="O56" s="11">
        <f t="shared" si="11"/>
        <v>39.560001</v>
      </c>
      <c r="P56" s="11">
        <f t="shared" si="11"/>
        <v>38.880001</v>
      </c>
      <c r="Q56" s="11">
        <f t="shared" si="11"/>
        <v>39.665000999999997</v>
      </c>
      <c r="R56" s="11">
        <f t="shared" si="11"/>
        <v>38.224997999999999</v>
      </c>
      <c r="S56" s="11">
        <f t="shared" si="11"/>
        <v>39.244999</v>
      </c>
      <c r="T56" s="11">
        <f t="shared" si="10"/>
        <v>36.060001</v>
      </c>
      <c r="U56" s="12" cm="1">
        <f t="array" ref="U56">quota_mese*SUMPRODUCT(1/C56:T56)</f>
        <v>4399.7071059490627</v>
      </c>
      <c r="V56" s="13">
        <f t="shared" si="7"/>
        <v>158653.44264023029</v>
      </c>
      <c r="W56" s="14">
        <f t="shared" si="2"/>
        <v>5.7689617601535348E-2</v>
      </c>
      <c r="X56" s="13">
        <f t="shared" si="3"/>
        <v>187195.02163003982</v>
      </c>
      <c r="Y56" s="14">
        <f t="shared" si="4"/>
        <v>0.24796681086693217</v>
      </c>
      <c r="Z56" s="6" t="str">
        <f t="shared" si="5"/>
        <v>Il PAC NON conviene</v>
      </c>
    </row>
    <row r="57" spans="1:26" x14ac:dyDescent="0.25">
      <c r="A57" s="7">
        <v>41759</v>
      </c>
      <c r="B57" s="8">
        <v>29.01</v>
      </c>
      <c r="C57" s="11">
        <f t="shared" si="0"/>
        <v>29.01</v>
      </c>
      <c r="D57" s="11">
        <f t="shared" si="11"/>
        <v>30.135000000000002</v>
      </c>
      <c r="E57" s="11">
        <f t="shared" si="11"/>
        <v>30.555</v>
      </c>
      <c r="F57" s="11">
        <f t="shared" si="11"/>
        <v>30.860001</v>
      </c>
      <c r="G57" s="11">
        <f t="shared" si="11"/>
        <v>31.92</v>
      </c>
      <c r="H57" s="11">
        <f t="shared" si="11"/>
        <v>32.549999</v>
      </c>
      <c r="I57" s="11">
        <f t="shared" si="11"/>
        <v>32.895000000000003</v>
      </c>
      <c r="J57" s="11">
        <f t="shared" si="11"/>
        <v>33.884998000000003</v>
      </c>
      <c r="K57" s="11">
        <f t="shared" si="11"/>
        <v>34.224997999999999</v>
      </c>
      <c r="L57" s="11">
        <f t="shared" si="11"/>
        <v>35.990001999999997</v>
      </c>
      <c r="M57" s="11">
        <f t="shared" si="11"/>
        <v>38.43</v>
      </c>
      <c r="N57" s="11">
        <f t="shared" si="11"/>
        <v>39.560001</v>
      </c>
      <c r="O57" s="11">
        <f t="shared" si="11"/>
        <v>38.880001</v>
      </c>
      <c r="P57" s="11">
        <f t="shared" si="11"/>
        <v>39.665000999999997</v>
      </c>
      <c r="Q57" s="11">
        <f t="shared" si="11"/>
        <v>38.224997999999999</v>
      </c>
      <c r="R57" s="11">
        <f t="shared" si="11"/>
        <v>39.244999</v>
      </c>
      <c r="S57" s="11">
        <f t="shared" si="11"/>
        <v>36.060001</v>
      </c>
      <c r="T57" s="11">
        <f t="shared" si="10"/>
        <v>34.720001000000003</v>
      </c>
      <c r="U57" s="12" cm="1">
        <f t="array" ref="U57">quota_mese*SUMPRODUCT(1/C57:T57)</f>
        <v>4351.3219293623051</v>
      </c>
      <c r="V57" s="13">
        <f t="shared" si="7"/>
        <v>151077.90173878119</v>
      </c>
      <c r="W57" s="14">
        <f t="shared" si="2"/>
        <v>7.1860115918747081E-3</v>
      </c>
      <c r="X57" s="13">
        <f t="shared" si="3"/>
        <v>179524.30713547053</v>
      </c>
      <c r="Y57" s="14">
        <f t="shared" si="4"/>
        <v>0.19682871423647019</v>
      </c>
      <c r="Z57" s="6" t="str">
        <f t="shared" si="5"/>
        <v>Il PAC NON conviene</v>
      </c>
    </row>
    <row r="58" spans="1:26" x14ac:dyDescent="0.25">
      <c r="A58" s="7">
        <v>41789</v>
      </c>
      <c r="B58" s="8">
        <v>30.135000000000002</v>
      </c>
      <c r="C58" s="11">
        <f t="shared" si="0"/>
        <v>30.135000000000002</v>
      </c>
      <c r="D58" s="11">
        <f t="shared" si="11"/>
        <v>30.555</v>
      </c>
      <c r="E58" s="11">
        <f t="shared" si="11"/>
        <v>30.860001</v>
      </c>
      <c r="F58" s="11">
        <f t="shared" si="11"/>
        <v>31.92</v>
      </c>
      <c r="G58" s="11">
        <f t="shared" si="11"/>
        <v>32.549999</v>
      </c>
      <c r="H58" s="11">
        <f t="shared" si="11"/>
        <v>32.895000000000003</v>
      </c>
      <c r="I58" s="11">
        <f t="shared" si="11"/>
        <v>33.884998000000003</v>
      </c>
      <c r="J58" s="11">
        <f t="shared" si="11"/>
        <v>34.224997999999999</v>
      </c>
      <c r="K58" s="11">
        <f t="shared" si="11"/>
        <v>35.990001999999997</v>
      </c>
      <c r="L58" s="11">
        <f t="shared" si="11"/>
        <v>38.43</v>
      </c>
      <c r="M58" s="11">
        <f t="shared" si="11"/>
        <v>39.560001</v>
      </c>
      <c r="N58" s="11">
        <f t="shared" si="11"/>
        <v>38.880001</v>
      </c>
      <c r="O58" s="11">
        <f t="shared" si="11"/>
        <v>39.665000999999997</v>
      </c>
      <c r="P58" s="11">
        <f t="shared" si="11"/>
        <v>38.224997999999999</v>
      </c>
      <c r="Q58" s="11">
        <f t="shared" si="11"/>
        <v>39.244999</v>
      </c>
      <c r="R58" s="11">
        <f t="shared" si="11"/>
        <v>36.060001</v>
      </c>
      <c r="S58" s="11">
        <f t="shared" si="11"/>
        <v>34.720001000000003</v>
      </c>
      <c r="T58" s="11">
        <f t="shared" si="10"/>
        <v>38.150002000000001</v>
      </c>
      <c r="U58" s="12" cm="1">
        <f t="array" ref="U58">quota_mese*SUMPRODUCT(1/C58:T58)</f>
        <v>4282.5006485545191</v>
      </c>
      <c r="V58" s="13">
        <f t="shared" si="7"/>
        <v>163377.40830735621</v>
      </c>
      <c r="W58" s="14">
        <f t="shared" si="2"/>
        <v>8.9182722049041319E-2</v>
      </c>
      <c r="X58" s="13">
        <f t="shared" si="3"/>
        <v>189895.48033847686</v>
      </c>
      <c r="Y58" s="14">
        <f t="shared" si="4"/>
        <v>0.26596986892317909</v>
      </c>
      <c r="Z58" s="6" t="str">
        <f t="shared" si="5"/>
        <v>Il PAC NON conviene</v>
      </c>
    </row>
    <row r="59" spans="1:26" x14ac:dyDescent="0.25">
      <c r="A59" s="7">
        <v>41820</v>
      </c>
      <c r="B59" s="8">
        <v>30.555</v>
      </c>
      <c r="C59" s="11">
        <f t="shared" si="0"/>
        <v>30.555</v>
      </c>
      <c r="D59" s="11">
        <f t="shared" si="11"/>
        <v>30.860001</v>
      </c>
      <c r="E59" s="11">
        <f t="shared" si="11"/>
        <v>31.92</v>
      </c>
      <c r="F59" s="11">
        <f t="shared" si="11"/>
        <v>32.549999</v>
      </c>
      <c r="G59" s="11">
        <f t="shared" si="11"/>
        <v>32.895000000000003</v>
      </c>
      <c r="H59" s="11">
        <f t="shared" si="11"/>
        <v>33.884998000000003</v>
      </c>
      <c r="I59" s="11">
        <f t="shared" si="11"/>
        <v>34.224997999999999</v>
      </c>
      <c r="J59" s="11">
        <f t="shared" si="11"/>
        <v>35.990001999999997</v>
      </c>
      <c r="K59" s="11">
        <f t="shared" si="11"/>
        <v>38.43</v>
      </c>
      <c r="L59" s="11">
        <f t="shared" si="11"/>
        <v>39.560001</v>
      </c>
      <c r="M59" s="11">
        <f t="shared" si="11"/>
        <v>38.880001</v>
      </c>
      <c r="N59" s="11">
        <f t="shared" si="11"/>
        <v>39.665000999999997</v>
      </c>
      <c r="O59" s="11">
        <f t="shared" si="11"/>
        <v>38.224997999999999</v>
      </c>
      <c r="P59" s="11">
        <f t="shared" si="11"/>
        <v>39.244999</v>
      </c>
      <c r="Q59" s="11">
        <f t="shared" si="11"/>
        <v>36.060001</v>
      </c>
      <c r="R59" s="11">
        <f t="shared" si="11"/>
        <v>34.720001000000003</v>
      </c>
      <c r="S59" s="11">
        <f t="shared" si="11"/>
        <v>38.150002000000001</v>
      </c>
      <c r="T59" s="11">
        <f t="shared" si="10"/>
        <v>39.650002000000001</v>
      </c>
      <c r="U59" s="12" cm="1">
        <f t="array" ref="U59">quota_mese*SUMPRODUCT(1/C59:T59)</f>
        <v>4216.139601694349</v>
      </c>
      <c r="V59" s="13">
        <f t="shared" si="7"/>
        <v>167169.94363946014</v>
      </c>
      <c r="W59" s="14">
        <f t="shared" si="2"/>
        <v>0.11446629092973426</v>
      </c>
      <c r="X59" s="13">
        <f t="shared" si="3"/>
        <v>194649.00343642614</v>
      </c>
      <c r="Y59" s="14">
        <f t="shared" si="4"/>
        <v>0.29766002290950766</v>
      </c>
      <c r="Z59" s="6" t="str">
        <f t="shared" si="5"/>
        <v>Il PAC NON conviene</v>
      </c>
    </row>
    <row r="60" spans="1:26" x14ac:dyDescent="0.25">
      <c r="A60" s="7">
        <v>41851</v>
      </c>
      <c r="B60" s="8">
        <v>30.860001</v>
      </c>
      <c r="C60" s="11">
        <f t="shared" si="0"/>
        <v>30.860001</v>
      </c>
      <c r="D60" s="11">
        <f t="shared" si="11"/>
        <v>31.92</v>
      </c>
      <c r="E60" s="11">
        <f t="shared" si="11"/>
        <v>32.549999</v>
      </c>
      <c r="F60" s="11">
        <f t="shared" si="11"/>
        <v>32.895000000000003</v>
      </c>
      <c r="G60" s="11">
        <f t="shared" si="11"/>
        <v>33.884998000000003</v>
      </c>
      <c r="H60" s="11">
        <f t="shared" si="11"/>
        <v>34.224997999999999</v>
      </c>
      <c r="I60" s="11">
        <f t="shared" si="11"/>
        <v>35.990001999999997</v>
      </c>
      <c r="J60" s="11">
        <f t="shared" si="11"/>
        <v>38.43</v>
      </c>
      <c r="K60" s="11">
        <f t="shared" si="11"/>
        <v>39.560001</v>
      </c>
      <c r="L60" s="11">
        <f t="shared" si="11"/>
        <v>38.880001</v>
      </c>
      <c r="M60" s="11">
        <f t="shared" si="11"/>
        <v>39.665000999999997</v>
      </c>
      <c r="N60" s="11">
        <f t="shared" si="11"/>
        <v>38.224997999999999</v>
      </c>
      <c r="O60" s="11">
        <f t="shared" si="11"/>
        <v>39.244999</v>
      </c>
      <c r="P60" s="11">
        <f t="shared" si="11"/>
        <v>36.060001</v>
      </c>
      <c r="Q60" s="11">
        <f t="shared" si="11"/>
        <v>34.720001000000003</v>
      </c>
      <c r="R60" s="11">
        <f t="shared" si="11"/>
        <v>38.150002000000001</v>
      </c>
      <c r="S60" s="11">
        <f t="shared" si="11"/>
        <v>39.650002000000001</v>
      </c>
      <c r="T60" s="11">
        <f t="shared" si="10"/>
        <v>38.080002</v>
      </c>
      <c r="U60" s="12" cm="1">
        <f t="array" ref="U60">quota_mese*SUMPRODUCT(1/C60:T60)</f>
        <v>4162.2448937196677</v>
      </c>
      <c r="V60" s="13">
        <f t="shared" si="7"/>
        <v>158498.29387733474</v>
      </c>
      <c r="W60" s="14">
        <f t="shared" si="2"/>
        <v>5.6655292515565003E-2</v>
      </c>
      <c r="X60" s="13">
        <f t="shared" si="3"/>
        <v>185093.97650375968</v>
      </c>
      <c r="Y60" s="14">
        <f t="shared" si="4"/>
        <v>0.23395984335839781</v>
      </c>
      <c r="Z60" s="6" t="str">
        <f t="shared" si="5"/>
        <v>Il PAC NON conviene</v>
      </c>
    </row>
    <row r="61" spans="1:26" x14ac:dyDescent="0.25">
      <c r="A61" s="7">
        <v>41880</v>
      </c>
      <c r="B61" s="8">
        <v>31.92</v>
      </c>
      <c r="C61" s="11">
        <f t="shared" si="0"/>
        <v>31.92</v>
      </c>
      <c r="D61" s="11">
        <f t="shared" si="11"/>
        <v>32.549999</v>
      </c>
      <c r="E61" s="11">
        <f t="shared" si="11"/>
        <v>32.895000000000003</v>
      </c>
      <c r="F61" s="11">
        <f t="shared" si="11"/>
        <v>33.884998000000003</v>
      </c>
      <c r="G61" s="11">
        <f t="shared" si="11"/>
        <v>34.224997999999999</v>
      </c>
      <c r="H61" s="11">
        <f t="shared" si="11"/>
        <v>35.990001999999997</v>
      </c>
      <c r="I61" s="11">
        <f t="shared" si="11"/>
        <v>38.43</v>
      </c>
      <c r="J61" s="11">
        <f t="shared" si="11"/>
        <v>39.560001</v>
      </c>
      <c r="K61" s="11">
        <f t="shared" si="11"/>
        <v>38.880001</v>
      </c>
      <c r="L61" s="11">
        <f t="shared" si="11"/>
        <v>39.665000999999997</v>
      </c>
      <c r="M61" s="11">
        <f t="shared" si="11"/>
        <v>38.224997999999999</v>
      </c>
      <c r="N61" s="11">
        <f t="shared" si="11"/>
        <v>39.244999</v>
      </c>
      <c r="O61" s="11">
        <f t="shared" si="11"/>
        <v>36.060001</v>
      </c>
      <c r="P61" s="11">
        <f t="shared" si="11"/>
        <v>34.720001000000003</v>
      </c>
      <c r="Q61" s="11">
        <f t="shared" si="11"/>
        <v>38.150002000000001</v>
      </c>
      <c r="R61" s="11">
        <f t="shared" si="11"/>
        <v>39.650002000000001</v>
      </c>
      <c r="S61" s="11">
        <f t="shared" si="11"/>
        <v>38.080002</v>
      </c>
      <c r="T61" s="11">
        <f t="shared" si="10"/>
        <v>35.384998000000003</v>
      </c>
      <c r="U61" s="12" cm="1">
        <f t="array" ref="U61">quota_mese*SUMPRODUCT(1/C61:T61)</f>
        <v>4127.7128773297018</v>
      </c>
      <c r="V61" s="13">
        <f t="shared" si="7"/>
        <v>146059.11190888577</v>
      </c>
      <c r="W61" s="14">
        <f t="shared" si="2"/>
        <v>-2.6272587274094872E-2</v>
      </c>
      <c r="X61" s="13">
        <f t="shared" si="3"/>
        <v>166282.88533834589</v>
      </c>
      <c r="Y61" s="14">
        <f t="shared" si="4"/>
        <v>0.10855256892230591</v>
      </c>
      <c r="Z61" s="6" t="str">
        <f t="shared" si="5"/>
        <v>Il PAC NON conviene</v>
      </c>
    </row>
    <row r="62" spans="1:26" x14ac:dyDescent="0.25">
      <c r="A62" s="7">
        <v>41912</v>
      </c>
      <c r="B62" s="8">
        <v>32.549999</v>
      </c>
      <c r="C62" s="11">
        <f t="shared" si="0"/>
        <v>32.549999</v>
      </c>
      <c r="D62" s="11">
        <f t="shared" si="11"/>
        <v>32.895000000000003</v>
      </c>
      <c r="E62" s="11">
        <f t="shared" si="11"/>
        <v>33.884998000000003</v>
      </c>
      <c r="F62" s="11">
        <f t="shared" si="11"/>
        <v>34.224997999999999</v>
      </c>
      <c r="G62" s="11">
        <f t="shared" si="11"/>
        <v>35.990001999999997</v>
      </c>
      <c r="H62" s="11">
        <f t="shared" si="11"/>
        <v>38.43</v>
      </c>
      <c r="I62" s="11">
        <f t="shared" si="11"/>
        <v>39.560001</v>
      </c>
      <c r="J62" s="11">
        <f t="shared" si="11"/>
        <v>38.880001</v>
      </c>
      <c r="K62" s="11">
        <f t="shared" si="11"/>
        <v>39.665000999999997</v>
      </c>
      <c r="L62" s="11">
        <f t="shared" si="11"/>
        <v>38.224997999999999</v>
      </c>
      <c r="M62" s="11">
        <f t="shared" si="11"/>
        <v>39.244999</v>
      </c>
      <c r="N62" s="11">
        <f t="shared" si="11"/>
        <v>36.060001</v>
      </c>
      <c r="O62" s="11">
        <f t="shared" si="11"/>
        <v>34.720001000000003</v>
      </c>
      <c r="P62" s="11">
        <f t="shared" si="11"/>
        <v>38.150002000000001</v>
      </c>
      <c r="Q62" s="11">
        <f t="shared" si="11"/>
        <v>39.650002000000001</v>
      </c>
      <c r="R62" s="11">
        <f t="shared" si="11"/>
        <v>38.080002</v>
      </c>
      <c r="S62" s="11">
        <f t="shared" si="11"/>
        <v>35.384998000000003</v>
      </c>
      <c r="T62" s="11">
        <f t="shared" si="10"/>
        <v>35.514999000000003</v>
      </c>
      <c r="U62" s="12" cm="1">
        <f t="array" ref="U62">quota_mese*SUMPRODUCT(1/C62:T62)</f>
        <v>4101.2861831802602</v>
      </c>
      <c r="V62" s="13">
        <f t="shared" si="7"/>
        <v>145657.17469436076</v>
      </c>
      <c r="W62" s="14">
        <f t="shared" si="2"/>
        <v>-2.8952168704261649E-2</v>
      </c>
      <c r="X62" s="13">
        <f t="shared" si="3"/>
        <v>163663.59488981857</v>
      </c>
      <c r="Y62" s="14">
        <f t="shared" si="4"/>
        <v>9.1090632598790577E-2</v>
      </c>
      <c r="Z62" s="6" t="str">
        <f t="shared" si="5"/>
        <v>Il PAC NON conviene</v>
      </c>
    </row>
    <row r="63" spans="1:26" x14ac:dyDescent="0.25">
      <c r="A63" s="7">
        <v>41943</v>
      </c>
      <c r="B63" s="8">
        <v>32.895000000000003</v>
      </c>
      <c r="C63" s="11">
        <f t="shared" si="0"/>
        <v>32.895000000000003</v>
      </c>
      <c r="D63" s="11">
        <f t="shared" si="11"/>
        <v>33.884998000000003</v>
      </c>
      <c r="E63" s="11">
        <f t="shared" si="11"/>
        <v>34.224997999999999</v>
      </c>
      <c r="F63" s="11">
        <f t="shared" si="11"/>
        <v>35.990001999999997</v>
      </c>
      <c r="G63" s="11">
        <f t="shared" si="11"/>
        <v>38.43</v>
      </c>
      <c r="H63" s="11">
        <f t="shared" si="11"/>
        <v>39.560001</v>
      </c>
      <c r="I63" s="11">
        <f t="shared" si="11"/>
        <v>38.880001</v>
      </c>
      <c r="J63" s="11">
        <f t="shared" si="11"/>
        <v>39.665000999999997</v>
      </c>
      <c r="K63" s="11">
        <f t="shared" si="11"/>
        <v>38.224997999999999</v>
      </c>
      <c r="L63" s="11">
        <f t="shared" si="11"/>
        <v>39.244999</v>
      </c>
      <c r="M63" s="11">
        <f t="shared" si="11"/>
        <v>36.060001</v>
      </c>
      <c r="N63" s="11">
        <f t="shared" si="11"/>
        <v>34.720001000000003</v>
      </c>
      <c r="O63" s="11">
        <f t="shared" si="11"/>
        <v>38.150002000000001</v>
      </c>
      <c r="P63" s="11">
        <f t="shared" si="11"/>
        <v>39.650002000000001</v>
      </c>
      <c r="Q63" s="11">
        <f t="shared" si="11"/>
        <v>38.080002</v>
      </c>
      <c r="R63" s="11">
        <f t="shared" si="11"/>
        <v>35.384998000000003</v>
      </c>
      <c r="S63" s="11">
        <f t="shared" si="11"/>
        <v>35.514999000000003</v>
      </c>
      <c r="T63" s="11">
        <f t="shared" si="10"/>
        <v>36</v>
      </c>
      <c r="U63" s="12" cm="1">
        <f t="array" ref="U63">quota_mese*SUMPRODUCT(1/C63:T63)</f>
        <v>4076.7512717477716</v>
      </c>
      <c r="V63" s="13">
        <f t="shared" si="7"/>
        <v>146763.04578291977</v>
      </c>
      <c r="W63" s="14">
        <f t="shared" si="2"/>
        <v>-2.1579694780534897E-2</v>
      </c>
      <c r="X63" s="13">
        <f t="shared" si="3"/>
        <v>164158.68673050613</v>
      </c>
      <c r="Y63" s="14">
        <f t="shared" si="4"/>
        <v>9.4391244870040802E-2</v>
      </c>
      <c r="Z63" s="6" t="str">
        <f t="shared" si="5"/>
        <v>Il PAC NON conviene</v>
      </c>
    </row>
    <row r="64" spans="1:26" x14ac:dyDescent="0.25">
      <c r="A64" s="7">
        <v>41971</v>
      </c>
      <c r="B64" s="8">
        <v>33.884998000000003</v>
      </c>
      <c r="C64" s="11">
        <f t="shared" si="0"/>
        <v>33.884998000000003</v>
      </c>
      <c r="D64" s="11">
        <f t="shared" si="11"/>
        <v>34.224997999999999</v>
      </c>
      <c r="E64" s="11">
        <f t="shared" si="11"/>
        <v>35.990001999999997</v>
      </c>
      <c r="F64" s="11">
        <f t="shared" si="11"/>
        <v>38.43</v>
      </c>
      <c r="G64" s="11">
        <f t="shared" si="11"/>
        <v>39.560001</v>
      </c>
      <c r="H64" s="11">
        <f t="shared" si="11"/>
        <v>38.880001</v>
      </c>
      <c r="I64" s="11">
        <f t="shared" si="11"/>
        <v>39.665000999999997</v>
      </c>
      <c r="J64" s="11">
        <f t="shared" si="11"/>
        <v>38.224997999999999</v>
      </c>
      <c r="K64" s="11">
        <f t="shared" si="11"/>
        <v>39.244999</v>
      </c>
      <c r="L64" s="11">
        <f t="shared" si="11"/>
        <v>36.060001</v>
      </c>
      <c r="M64" s="11">
        <f t="shared" si="11"/>
        <v>34.720001000000003</v>
      </c>
      <c r="N64" s="11">
        <f t="shared" si="11"/>
        <v>38.150002000000001</v>
      </c>
      <c r="O64" s="11">
        <f t="shared" si="11"/>
        <v>39.650002000000001</v>
      </c>
      <c r="P64" s="11">
        <f t="shared" si="11"/>
        <v>38.080002</v>
      </c>
      <c r="Q64" s="11">
        <f t="shared" si="11"/>
        <v>35.384998000000003</v>
      </c>
      <c r="R64" s="11">
        <f t="shared" si="11"/>
        <v>35.514999000000003</v>
      </c>
      <c r="S64" s="11">
        <f t="shared" ref="S64:T79" si="12">R65</f>
        <v>36</v>
      </c>
      <c r="T64" s="11">
        <f t="shared" si="12"/>
        <v>36.095001000000003</v>
      </c>
      <c r="U64" s="12" cm="1">
        <f t="array" ref="U64">quota_mese*SUMPRODUCT(1/C64:T64)</f>
        <v>4054.2921939736352</v>
      </c>
      <c r="V64" s="13">
        <f t="shared" si="7"/>
        <v>146339.68079577058</v>
      </c>
      <c r="W64" s="14">
        <f t="shared" si="2"/>
        <v>-2.4402128028196191E-2</v>
      </c>
      <c r="X64" s="13">
        <f t="shared" si="3"/>
        <v>159783.1037204134</v>
      </c>
      <c r="Y64" s="14">
        <f t="shared" si="4"/>
        <v>6.5220691469422665E-2</v>
      </c>
      <c r="Z64" s="6" t="str">
        <f t="shared" si="5"/>
        <v>Il PAC NON conviene</v>
      </c>
    </row>
    <row r="65" spans="1:26" x14ac:dyDescent="0.25">
      <c r="A65" s="7">
        <v>42004</v>
      </c>
      <c r="B65" s="8">
        <v>34.224997999999999</v>
      </c>
      <c r="C65" s="11">
        <f t="shared" si="0"/>
        <v>34.224997999999999</v>
      </c>
      <c r="D65" s="11">
        <f t="shared" ref="D65:S80" si="13">C66</f>
        <v>35.990001999999997</v>
      </c>
      <c r="E65" s="11">
        <f t="shared" si="13"/>
        <v>38.43</v>
      </c>
      <c r="F65" s="11">
        <f t="shared" si="13"/>
        <v>39.560001</v>
      </c>
      <c r="G65" s="11">
        <f t="shared" si="13"/>
        <v>38.880001</v>
      </c>
      <c r="H65" s="11">
        <f t="shared" si="13"/>
        <v>39.665000999999997</v>
      </c>
      <c r="I65" s="11">
        <f t="shared" si="13"/>
        <v>38.224997999999999</v>
      </c>
      <c r="J65" s="11">
        <f t="shared" si="13"/>
        <v>39.244999</v>
      </c>
      <c r="K65" s="11">
        <f t="shared" si="13"/>
        <v>36.060001</v>
      </c>
      <c r="L65" s="11">
        <f t="shared" si="13"/>
        <v>34.720001000000003</v>
      </c>
      <c r="M65" s="11">
        <f t="shared" si="13"/>
        <v>38.150002000000001</v>
      </c>
      <c r="N65" s="11">
        <f t="shared" si="13"/>
        <v>39.650002000000001</v>
      </c>
      <c r="O65" s="11">
        <f t="shared" si="13"/>
        <v>38.080002</v>
      </c>
      <c r="P65" s="11">
        <f t="shared" si="13"/>
        <v>35.384998000000003</v>
      </c>
      <c r="Q65" s="11">
        <f t="shared" si="13"/>
        <v>35.514999000000003</v>
      </c>
      <c r="R65" s="11">
        <f t="shared" si="13"/>
        <v>36</v>
      </c>
      <c r="S65" s="11">
        <f t="shared" si="13"/>
        <v>36.095001000000003</v>
      </c>
      <c r="T65" s="11">
        <f t="shared" si="12"/>
        <v>37.580002</v>
      </c>
      <c r="U65" s="12" cm="1">
        <f t="array" ref="U65">quota_mese*SUMPRODUCT(1/C65:T65)</f>
        <v>4030.1114642061339</v>
      </c>
      <c r="V65" s="13">
        <f t="shared" si="7"/>
        <v>151451.59688508944</v>
      </c>
      <c r="W65" s="14">
        <f t="shared" si="2"/>
        <v>9.6773125672628968E-3</v>
      </c>
      <c r="X65" s="13">
        <f t="shared" si="3"/>
        <v>164704.18201339268</v>
      </c>
      <c r="Y65" s="14">
        <f t="shared" si="4"/>
        <v>9.8027880089284647E-2</v>
      </c>
      <c r="Z65" s="6" t="str">
        <f t="shared" si="5"/>
        <v>Il PAC NON conviene</v>
      </c>
    </row>
    <row r="66" spans="1:26" x14ac:dyDescent="0.25">
      <c r="A66" s="7">
        <v>42035</v>
      </c>
      <c r="B66" s="8">
        <v>35.990001999999997</v>
      </c>
      <c r="C66" s="11">
        <f t="shared" ref="C66:C129" si="14">B66</f>
        <v>35.990001999999997</v>
      </c>
      <c r="D66" s="11">
        <f t="shared" si="13"/>
        <v>38.43</v>
      </c>
      <c r="E66" s="11">
        <f t="shared" si="13"/>
        <v>39.560001</v>
      </c>
      <c r="F66" s="11">
        <f t="shared" si="13"/>
        <v>38.880001</v>
      </c>
      <c r="G66" s="11">
        <f t="shared" si="13"/>
        <v>39.665000999999997</v>
      </c>
      <c r="H66" s="11">
        <f t="shared" si="13"/>
        <v>38.224997999999999</v>
      </c>
      <c r="I66" s="11">
        <f t="shared" si="13"/>
        <v>39.244999</v>
      </c>
      <c r="J66" s="11">
        <f t="shared" si="13"/>
        <v>36.060001</v>
      </c>
      <c r="K66" s="11">
        <f t="shared" si="13"/>
        <v>34.720001000000003</v>
      </c>
      <c r="L66" s="11">
        <f t="shared" si="13"/>
        <v>38.150002000000001</v>
      </c>
      <c r="M66" s="11">
        <f t="shared" si="13"/>
        <v>39.650002000000001</v>
      </c>
      <c r="N66" s="11">
        <f t="shared" si="13"/>
        <v>38.080002</v>
      </c>
      <c r="O66" s="11">
        <f t="shared" si="13"/>
        <v>35.384998000000003</v>
      </c>
      <c r="P66" s="11">
        <f t="shared" si="13"/>
        <v>35.514999000000003</v>
      </c>
      <c r="Q66" s="11">
        <f t="shared" si="13"/>
        <v>36</v>
      </c>
      <c r="R66" s="11">
        <f t="shared" si="13"/>
        <v>36.095001000000003</v>
      </c>
      <c r="S66" s="11">
        <f t="shared" si="13"/>
        <v>37.580002</v>
      </c>
      <c r="T66" s="11">
        <f t="shared" si="12"/>
        <v>37.075001</v>
      </c>
      <c r="U66" s="12" cm="1">
        <f t="array" ref="U66">quota_mese*SUMPRODUCT(1/C66:T66)</f>
        <v>4011.3943250903349</v>
      </c>
      <c r="V66" s="13">
        <f t="shared" si="7"/>
        <v>148722.4486141185</v>
      </c>
      <c r="W66" s="14">
        <f t="shared" ref="W66:W129" si="15">V66/capitale -1</f>
        <v>-8.5170092392099495E-3</v>
      </c>
      <c r="X66" s="13">
        <f t="shared" ref="X66:X129" si="16">(capitale/C66)*T66</f>
        <v>154522.0850501759</v>
      </c>
      <c r="Y66" s="14">
        <f t="shared" ref="Y66:Y129" si="17">X66/capitale -1</f>
        <v>3.0147233667839224E-2</v>
      </c>
      <c r="Z66" s="6" t="str">
        <f t="shared" ref="Z66:Z129" si="18">IF(ABS((X66-V66)/X66)&lt;=2.5%, "In Linea", IF(X66&gt;V66, "Il PAC NON conviene", "Il PAC conviene"))</f>
        <v>Il PAC NON conviene</v>
      </c>
    </row>
    <row r="67" spans="1:26" x14ac:dyDescent="0.25">
      <c r="A67" s="7">
        <v>42063</v>
      </c>
      <c r="B67" s="8">
        <v>38.43</v>
      </c>
      <c r="C67" s="11">
        <f t="shared" si="14"/>
        <v>38.43</v>
      </c>
      <c r="D67" s="11">
        <f t="shared" si="13"/>
        <v>39.560001</v>
      </c>
      <c r="E67" s="11">
        <f t="shared" si="13"/>
        <v>38.880001</v>
      </c>
      <c r="F67" s="11">
        <f t="shared" si="13"/>
        <v>39.665000999999997</v>
      </c>
      <c r="G67" s="11">
        <f t="shared" si="13"/>
        <v>38.224997999999999</v>
      </c>
      <c r="H67" s="11">
        <f t="shared" si="13"/>
        <v>39.244999</v>
      </c>
      <c r="I67" s="11">
        <f t="shared" si="13"/>
        <v>36.060001</v>
      </c>
      <c r="J67" s="11">
        <f t="shared" si="13"/>
        <v>34.720001000000003</v>
      </c>
      <c r="K67" s="11">
        <f t="shared" si="13"/>
        <v>38.150002000000001</v>
      </c>
      <c r="L67" s="11">
        <f t="shared" si="13"/>
        <v>39.650002000000001</v>
      </c>
      <c r="M67" s="11">
        <f t="shared" si="13"/>
        <v>38.080002</v>
      </c>
      <c r="N67" s="11">
        <f t="shared" si="13"/>
        <v>35.384998000000003</v>
      </c>
      <c r="O67" s="11">
        <f t="shared" si="13"/>
        <v>35.514999000000003</v>
      </c>
      <c r="P67" s="11">
        <f t="shared" si="13"/>
        <v>36</v>
      </c>
      <c r="Q67" s="11">
        <f t="shared" si="13"/>
        <v>36.095001000000003</v>
      </c>
      <c r="R67" s="11">
        <f t="shared" si="13"/>
        <v>37.580002</v>
      </c>
      <c r="S67" s="11">
        <f t="shared" si="13"/>
        <v>37.075001</v>
      </c>
      <c r="T67" s="11">
        <f t="shared" si="12"/>
        <v>38.540000999999997</v>
      </c>
      <c r="U67" s="12" cm="1">
        <f t="array" ref="U67">quota_mese*SUMPRODUCT(1/C67:T67)</f>
        <v>3996.0740990989361</v>
      </c>
      <c r="V67" s="13">
        <f t="shared" ref="V67:V130" si="19">U67*T67</f>
        <v>154008.69977534708</v>
      </c>
      <c r="W67" s="14">
        <f t="shared" si="15"/>
        <v>2.6724665168980533E-2</v>
      </c>
      <c r="X67" s="13">
        <f t="shared" si="16"/>
        <v>150429.35597189696</v>
      </c>
      <c r="Y67" s="14">
        <f t="shared" si="17"/>
        <v>2.862373145979813E-3</v>
      </c>
      <c r="Z67" s="6" t="str">
        <f t="shared" si="18"/>
        <v>In Linea</v>
      </c>
    </row>
    <row r="68" spans="1:26" x14ac:dyDescent="0.25">
      <c r="A68" s="7">
        <v>42094</v>
      </c>
      <c r="B68" s="8">
        <v>39.560001</v>
      </c>
      <c r="C68" s="11">
        <f t="shared" si="14"/>
        <v>39.560001</v>
      </c>
      <c r="D68" s="11">
        <f t="shared" si="13"/>
        <v>38.880001</v>
      </c>
      <c r="E68" s="11">
        <f t="shared" si="13"/>
        <v>39.665000999999997</v>
      </c>
      <c r="F68" s="11">
        <f t="shared" si="13"/>
        <v>38.224997999999999</v>
      </c>
      <c r="G68" s="11">
        <f t="shared" si="13"/>
        <v>39.244999</v>
      </c>
      <c r="H68" s="11">
        <f t="shared" si="13"/>
        <v>36.060001</v>
      </c>
      <c r="I68" s="11">
        <f t="shared" si="13"/>
        <v>34.720001000000003</v>
      </c>
      <c r="J68" s="11">
        <f t="shared" si="13"/>
        <v>38.150002000000001</v>
      </c>
      <c r="K68" s="11">
        <f t="shared" si="13"/>
        <v>39.650002000000001</v>
      </c>
      <c r="L68" s="11">
        <f t="shared" si="13"/>
        <v>38.080002</v>
      </c>
      <c r="M68" s="11">
        <f t="shared" si="13"/>
        <v>35.384998000000003</v>
      </c>
      <c r="N68" s="11">
        <f t="shared" si="13"/>
        <v>35.514999000000003</v>
      </c>
      <c r="O68" s="11">
        <f t="shared" si="13"/>
        <v>36</v>
      </c>
      <c r="P68" s="11">
        <f t="shared" si="13"/>
        <v>36.095001000000003</v>
      </c>
      <c r="Q68" s="11">
        <f t="shared" si="13"/>
        <v>37.580002</v>
      </c>
      <c r="R68" s="11">
        <f t="shared" si="13"/>
        <v>37.075001</v>
      </c>
      <c r="S68" s="11">
        <f t="shared" si="13"/>
        <v>38.540000999999997</v>
      </c>
      <c r="T68" s="11">
        <f t="shared" si="12"/>
        <v>38.720001000000003</v>
      </c>
      <c r="U68" s="12" cm="1">
        <f t="array" ref="U68">quota_mese*SUMPRODUCT(1/C68:T68)</f>
        <v>3994.4500000759294</v>
      </c>
      <c r="V68" s="13">
        <f t="shared" si="19"/>
        <v>154665.10799739001</v>
      </c>
      <c r="W68" s="14">
        <f t="shared" si="15"/>
        <v>3.1100719982600111E-2</v>
      </c>
      <c r="X68" s="13">
        <f t="shared" si="16"/>
        <v>146814.96469122943</v>
      </c>
      <c r="Y68" s="14">
        <f t="shared" si="17"/>
        <v>-2.1233568725137153E-2</v>
      </c>
      <c r="Z68" s="6" t="str">
        <f t="shared" si="18"/>
        <v>Il PAC conviene</v>
      </c>
    </row>
    <row r="69" spans="1:26" x14ac:dyDescent="0.25">
      <c r="A69" s="7">
        <v>42124</v>
      </c>
      <c r="B69" s="8">
        <v>38.880001</v>
      </c>
      <c r="C69" s="11">
        <f t="shared" si="14"/>
        <v>38.880001</v>
      </c>
      <c r="D69" s="11">
        <f t="shared" si="13"/>
        <v>39.665000999999997</v>
      </c>
      <c r="E69" s="11">
        <f t="shared" si="13"/>
        <v>38.224997999999999</v>
      </c>
      <c r="F69" s="11">
        <f t="shared" si="13"/>
        <v>39.244999</v>
      </c>
      <c r="G69" s="11">
        <f t="shared" si="13"/>
        <v>36.060001</v>
      </c>
      <c r="H69" s="11">
        <f t="shared" si="13"/>
        <v>34.720001000000003</v>
      </c>
      <c r="I69" s="11">
        <f t="shared" si="13"/>
        <v>38.150002000000001</v>
      </c>
      <c r="J69" s="11">
        <f t="shared" si="13"/>
        <v>39.650002000000001</v>
      </c>
      <c r="K69" s="11">
        <f t="shared" si="13"/>
        <v>38.080002</v>
      </c>
      <c r="L69" s="11">
        <f t="shared" si="13"/>
        <v>35.384998000000003</v>
      </c>
      <c r="M69" s="11">
        <f t="shared" si="13"/>
        <v>35.514999000000003</v>
      </c>
      <c r="N69" s="11">
        <f t="shared" si="13"/>
        <v>36</v>
      </c>
      <c r="O69" s="11">
        <f t="shared" si="13"/>
        <v>36.095001000000003</v>
      </c>
      <c r="P69" s="11">
        <f t="shared" si="13"/>
        <v>37.580002</v>
      </c>
      <c r="Q69" s="11">
        <f t="shared" si="13"/>
        <v>37.075001</v>
      </c>
      <c r="R69" s="11">
        <f t="shared" si="13"/>
        <v>38.540000999999997</v>
      </c>
      <c r="S69" s="11">
        <f t="shared" si="13"/>
        <v>38.720001000000003</v>
      </c>
      <c r="T69" s="11">
        <f t="shared" si="12"/>
        <v>38.685001</v>
      </c>
      <c r="U69" s="12" cm="1">
        <f t="array" ref="U69">quota_mese*SUMPRODUCT(1/C69:T69)</f>
        <v>3999.2146160303464</v>
      </c>
      <c r="V69" s="13">
        <f t="shared" si="19"/>
        <v>154709.62142034856</v>
      </c>
      <c r="W69" s="14">
        <f t="shared" si="15"/>
        <v>3.1397476135657021E-2</v>
      </c>
      <c r="X69" s="13">
        <f t="shared" si="16"/>
        <v>149247.68520453485</v>
      </c>
      <c r="Y69" s="14">
        <f t="shared" si="17"/>
        <v>-5.0154319697676142E-3</v>
      </c>
      <c r="Z69" s="6" t="str">
        <f t="shared" si="18"/>
        <v>Il PAC conviene</v>
      </c>
    </row>
    <row r="70" spans="1:26" x14ac:dyDescent="0.25">
      <c r="A70" s="7">
        <v>42155</v>
      </c>
      <c r="B70" s="8">
        <v>39.665000999999997</v>
      </c>
      <c r="C70" s="11">
        <f t="shared" si="14"/>
        <v>39.665000999999997</v>
      </c>
      <c r="D70" s="11">
        <f t="shared" si="13"/>
        <v>38.224997999999999</v>
      </c>
      <c r="E70" s="11">
        <f t="shared" si="13"/>
        <v>39.244999</v>
      </c>
      <c r="F70" s="11">
        <f t="shared" si="13"/>
        <v>36.060001</v>
      </c>
      <c r="G70" s="11">
        <f t="shared" si="13"/>
        <v>34.720001000000003</v>
      </c>
      <c r="H70" s="11">
        <f t="shared" si="13"/>
        <v>38.150002000000001</v>
      </c>
      <c r="I70" s="11">
        <f t="shared" si="13"/>
        <v>39.650002000000001</v>
      </c>
      <c r="J70" s="11">
        <f t="shared" si="13"/>
        <v>38.080002</v>
      </c>
      <c r="K70" s="11">
        <f t="shared" si="13"/>
        <v>35.384998000000003</v>
      </c>
      <c r="L70" s="11">
        <f t="shared" si="13"/>
        <v>35.514999000000003</v>
      </c>
      <c r="M70" s="11">
        <f t="shared" si="13"/>
        <v>36</v>
      </c>
      <c r="N70" s="11">
        <f t="shared" si="13"/>
        <v>36.095001000000003</v>
      </c>
      <c r="O70" s="11">
        <f t="shared" si="13"/>
        <v>37.580002</v>
      </c>
      <c r="P70" s="11">
        <f t="shared" si="13"/>
        <v>37.075001</v>
      </c>
      <c r="Q70" s="11">
        <f t="shared" si="13"/>
        <v>38.540000999999997</v>
      </c>
      <c r="R70" s="11">
        <f t="shared" si="13"/>
        <v>38.720001000000003</v>
      </c>
      <c r="S70" s="11">
        <f t="shared" si="13"/>
        <v>38.685001</v>
      </c>
      <c r="T70" s="11">
        <f t="shared" si="12"/>
        <v>38.909999999999997</v>
      </c>
      <c r="U70" s="12" cm="1">
        <f t="array" ref="U70">quota_mese*SUMPRODUCT(1/C70:T70)</f>
        <v>3999.0493673371525</v>
      </c>
      <c r="V70" s="13">
        <f t="shared" si="19"/>
        <v>155603.0108830886</v>
      </c>
      <c r="W70" s="14">
        <f t="shared" si="15"/>
        <v>3.7353405887257329E-2</v>
      </c>
      <c r="X70" s="13">
        <f t="shared" si="16"/>
        <v>147144.83430871463</v>
      </c>
      <c r="Y70" s="14">
        <f t="shared" si="17"/>
        <v>-1.9034437941902405E-2</v>
      </c>
      <c r="Z70" s="6" t="str">
        <f t="shared" si="18"/>
        <v>Il PAC conviene</v>
      </c>
    </row>
    <row r="71" spans="1:26" x14ac:dyDescent="0.25">
      <c r="A71" s="7">
        <v>42185</v>
      </c>
      <c r="B71" s="8">
        <v>38.224997999999999</v>
      </c>
      <c r="C71" s="11">
        <f t="shared" si="14"/>
        <v>38.224997999999999</v>
      </c>
      <c r="D71" s="11">
        <f t="shared" si="13"/>
        <v>39.244999</v>
      </c>
      <c r="E71" s="11">
        <f t="shared" si="13"/>
        <v>36.060001</v>
      </c>
      <c r="F71" s="11">
        <f t="shared" si="13"/>
        <v>34.720001000000003</v>
      </c>
      <c r="G71" s="11">
        <f t="shared" si="13"/>
        <v>38.150002000000001</v>
      </c>
      <c r="H71" s="11">
        <f t="shared" si="13"/>
        <v>39.650002000000001</v>
      </c>
      <c r="I71" s="11">
        <f t="shared" si="13"/>
        <v>38.080002</v>
      </c>
      <c r="J71" s="11">
        <f t="shared" si="13"/>
        <v>35.384998000000003</v>
      </c>
      <c r="K71" s="11">
        <f t="shared" si="13"/>
        <v>35.514999000000003</v>
      </c>
      <c r="L71" s="11">
        <f t="shared" si="13"/>
        <v>36</v>
      </c>
      <c r="M71" s="11">
        <f t="shared" si="13"/>
        <v>36.095001000000003</v>
      </c>
      <c r="N71" s="11">
        <f t="shared" si="13"/>
        <v>37.580002</v>
      </c>
      <c r="O71" s="11">
        <f t="shared" si="13"/>
        <v>37.075001</v>
      </c>
      <c r="P71" s="11">
        <f t="shared" si="13"/>
        <v>38.540000999999997</v>
      </c>
      <c r="Q71" s="11">
        <f t="shared" si="13"/>
        <v>38.720001000000003</v>
      </c>
      <c r="R71" s="11">
        <f t="shared" si="13"/>
        <v>38.685001</v>
      </c>
      <c r="S71" s="11">
        <f t="shared" si="13"/>
        <v>38.909999999999997</v>
      </c>
      <c r="T71" s="11">
        <f t="shared" si="12"/>
        <v>40.990001999999997</v>
      </c>
      <c r="U71" s="12" cm="1">
        <f t="array" ref="U71">quota_mese*SUMPRODUCT(1/C71:T71)</f>
        <v>3992.2581199505626</v>
      </c>
      <c r="V71" s="13">
        <f t="shared" si="19"/>
        <v>163642.66832128979</v>
      </c>
      <c r="W71" s="14">
        <f t="shared" si="15"/>
        <v>9.0951122141931906E-2</v>
      </c>
      <c r="X71" s="13">
        <f t="shared" si="16"/>
        <v>160850.24517202066</v>
      </c>
      <c r="Y71" s="14">
        <f t="shared" si="17"/>
        <v>7.2334967813471041E-2</v>
      </c>
      <c r="Z71" s="6" t="str">
        <f t="shared" si="18"/>
        <v>In Linea</v>
      </c>
    </row>
    <row r="72" spans="1:26" x14ac:dyDescent="0.25">
      <c r="A72" s="7">
        <v>42216</v>
      </c>
      <c r="B72" s="8">
        <v>39.244999</v>
      </c>
      <c r="C72" s="11">
        <f t="shared" si="14"/>
        <v>39.244999</v>
      </c>
      <c r="D72" s="11">
        <f t="shared" si="13"/>
        <v>36.060001</v>
      </c>
      <c r="E72" s="11">
        <f t="shared" si="13"/>
        <v>34.720001000000003</v>
      </c>
      <c r="F72" s="11">
        <f t="shared" si="13"/>
        <v>38.150002000000001</v>
      </c>
      <c r="G72" s="11">
        <f t="shared" si="13"/>
        <v>39.650002000000001</v>
      </c>
      <c r="H72" s="11">
        <f t="shared" si="13"/>
        <v>38.080002</v>
      </c>
      <c r="I72" s="11">
        <f t="shared" si="13"/>
        <v>35.384998000000003</v>
      </c>
      <c r="J72" s="11">
        <f t="shared" si="13"/>
        <v>35.514999000000003</v>
      </c>
      <c r="K72" s="11">
        <f t="shared" si="13"/>
        <v>36</v>
      </c>
      <c r="L72" s="11">
        <f t="shared" si="13"/>
        <v>36.095001000000003</v>
      </c>
      <c r="M72" s="11">
        <f t="shared" si="13"/>
        <v>37.580002</v>
      </c>
      <c r="N72" s="11">
        <f t="shared" si="13"/>
        <v>37.075001</v>
      </c>
      <c r="O72" s="11">
        <f t="shared" si="13"/>
        <v>38.540000999999997</v>
      </c>
      <c r="P72" s="11">
        <f t="shared" si="13"/>
        <v>38.720001000000003</v>
      </c>
      <c r="Q72" s="11">
        <f t="shared" si="13"/>
        <v>38.685001</v>
      </c>
      <c r="R72" s="11">
        <f t="shared" si="13"/>
        <v>38.909999999999997</v>
      </c>
      <c r="S72" s="11">
        <f t="shared" si="13"/>
        <v>40.990001999999997</v>
      </c>
      <c r="T72" s="11">
        <f t="shared" si="12"/>
        <v>41.959999000000003</v>
      </c>
      <c r="U72" s="12" cm="1">
        <f t="array" ref="U72">quota_mese*SUMPRODUCT(1/C72:T72)</f>
        <v>3972.8525440502362</v>
      </c>
      <c r="V72" s="13">
        <f t="shared" si="19"/>
        <v>166700.88877549538</v>
      </c>
      <c r="W72" s="14">
        <f t="shared" si="15"/>
        <v>0.1113392585033024</v>
      </c>
      <c r="X72" s="13">
        <f t="shared" si="16"/>
        <v>160377.11836863597</v>
      </c>
      <c r="Y72" s="14">
        <f t="shared" si="17"/>
        <v>6.918078912423975E-2</v>
      </c>
      <c r="Z72" s="6" t="str">
        <f t="shared" si="18"/>
        <v>Il PAC conviene</v>
      </c>
    </row>
    <row r="73" spans="1:26" x14ac:dyDescent="0.25">
      <c r="A73" s="7">
        <v>42247</v>
      </c>
      <c r="B73" s="8">
        <v>36.060001</v>
      </c>
      <c r="C73" s="11">
        <f t="shared" si="14"/>
        <v>36.060001</v>
      </c>
      <c r="D73" s="11">
        <f t="shared" si="13"/>
        <v>34.720001000000003</v>
      </c>
      <c r="E73" s="11">
        <f t="shared" si="13"/>
        <v>38.150002000000001</v>
      </c>
      <c r="F73" s="11">
        <f t="shared" si="13"/>
        <v>39.650002000000001</v>
      </c>
      <c r="G73" s="11">
        <f t="shared" si="13"/>
        <v>38.080002</v>
      </c>
      <c r="H73" s="11">
        <f t="shared" si="13"/>
        <v>35.384998000000003</v>
      </c>
      <c r="I73" s="11">
        <f t="shared" si="13"/>
        <v>35.514999000000003</v>
      </c>
      <c r="J73" s="11">
        <f t="shared" si="13"/>
        <v>36</v>
      </c>
      <c r="K73" s="11">
        <f t="shared" si="13"/>
        <v>36.095001000000003</v>
      </c>
      <c r="L73" s="11">
        <f t="shared" si="13"/>
        <v>37.580002</v>
      </c>
      <c r="M73" s="11">
        <f t="shared" si="13"/>
        <v>37.075001</v>
      </c>
      <c r="N73" s="11">
        <f t="shared" si="13"/>
        <v>38.540000999999997</v>
      </c>
      <c r="O73" s="11">
        <f t="shared" si="13"/>
        <v>38.720001000000003</v>
      </c>
      <c r="P73" s="11">
        <f t="shared" si="13"/>
        <v>38.685001</v>
      </c>
      <c r="Q73" s="11">
        <f t="shared" si="13"/>
        <v>38.909999999999997</v>
      </c>
      <c r="R73" s="11">
        <f t="shared" si="13"/>
        <v>40.990001999999997</v>
      </c>
      <c r="S73" s="11">
        <f t="shared" si="13"/>
        <v>41.959999000000003</v>
      </c>
      <c r="T73" s="11">
        <f t="shared" si="12"/>
        <v>41.82</v>
      </c>
      <c r="U73" s="12" cm="1">
        <f t="array" ref="U73">quota_mese*SUMPRODUCT(1/C73:T73)</f>
        <v>3959.7779622919015</v>
      </c>
      <c r="V73" s="13">
        <f t="shared" si="19"/>
        <v>165597.91438304732</v>
      </c>
      <c r="W73" s="14">
        <f t="shared" si="15"/>
        <v>0.10398609588698204</v>
      </c>
      <c r="X73" s="13">
        <f t="shared" si="16"/>
        <v>173960.06173155681</v>
      </c>
      <c r="Y73" s="14">
        <f t="shared" si="17"/>
        <v>0.1597337448770455</v>
      </c>
      <c r="Z73" s="6" t="str">
        <f t="shared" si="18"/>
        <v>Il PAC NON conviene</v>
      </c>
    </row>
    <row r="74" spans="1:26" x14ac:dyDescent="0.25">
      <c r="A74" s="7">
        <v>42277</v>
      </c>
      <c r="B74" s="8">
        <v>34.720001000000003</v>
      </c>
      <c r="C74" s="11">
        <f t="shared" si="14"/>
        <v>34.720001000000003</v>
      </c>
      <c r="D74" s="11">
        <f t="shared" si="13"/>
        <v>38.150002000000001</v>
      </c>
      <c r="E74" s="11">
        <f t="shared" si="13"/>
        <v>39.650002000000001</v>
      </c>
      <c r="F74" s="11">
        <f t="shared" si="13"/>
        <v>38.080002</v>
      </c>
      <c r="G74" s="11">
        <f t="shared" si="13"/>
        <v>35.384998000000003</v>
      </c>
      <c r="H74" s="11">
        <f t="shared" si="13"/>
        <v>35.514999000000003</v>
      </c>
      <c r="I74" s="11">
        <f t="shared" si="13"/>
        <v>36</v>
      </c>
      <c r="J74" s="11">
        <f t="shared" si="13"/>
        <v>36.095001000000003</v>
      </c>
      <c r="K74" s="11">
        <f t="shared" si="13"/>
        <v>37.580002</v>
      </c>
      <c r="L74" s="11">
        <f t="shared" si="13"/>
        <v>37.075001</v>
      </c>
      <c r="M74" s="11">
        <f t="shared" si="13"/>
        <v>38.540000999999997</v>
      </c>
      <c r="N74" s="11">
        <f t="shared" si="13"/>
        <v>38.720001000000003</v>
      </c>
      <c r="O74" s="11">
        <f t="shared" si="13"/>
        <v>38.685001</v>
      </c>
      <c r="P74" s="11">
        <f t="shared" si="13"/>
        <v>38.909999999999997</v>
      </c>
      <c r="Q74" s="11">
        <f t="shared" si="13"/>
        <v>40.990001999999997</v>
      </c>
      <c r="R74" s="11">
        <f t="shared" si="13"/>
        <v>41.959999000000003</v>
      </c>
      <c r="S74" s="11">
        <f t="shared" si="13"/>
        <v>41.82</v>
      </c>
      <c r="T74" s="11">
        <f t="shared" si="12"/>
        <v>43.880001</v>
      </c>
      <c r="U74" s="12" cm="1">
        <f t="array" ref="U74">quota_mese*SUMPRODUCT(1/C74:T74)</f>
        <v>3918.5935243132781</v>
      </c>
      <c r="V74" s="13">
        <f t="shared" si="19"/>
        <v>171947.88776546015</v>
      </c>
      <c r="W74" s="14">
        <f t="shared" si="15"/>
        <v>0.14631925176973426</v>
      </c>
      <c r="X74" s="13">
        <f t="shared" si="16"/>
        <v>189573.73157909757</v>
      </c>
      <c r="Y74" s="14">
        <f t="shared" si="17"/>
        <v>0.26382487719398373</v>
      </c>
      <c r="Z74" s="6" t="str">
        <f t="shared" si="18"/>
        <v>Il PAC NON conviene</v>
      </c>
    </row>
    <row r="75" spans="1:26" x14ac:dyDescent="0.25">
      <c r="A75" s="7">
        <v>42308</v>
      </c>
      <c r="B75" s="8">
        <v>38.150002000000001</v>
      </c>
      <c r="C75" s="11">
        <f t="shared" si="14"/>
        <v>38.150002000000001</v>
      </c>
      <c r="D75" s="11">
        <f t="shared" si="13"/>
        <v>39.650002000000001</v>
      </c>
      <c r="E75" s="11">
        <f t="shared" si="13"/>
        <v>38.080002</v>
      </c>
      <c r="F75" s="11">
        <f t="shared" si="13"/>
        <v>35.384998000000003</v>
      </c>
      <c r="G75" s="11">
        <f t="shared" si="13"/>
        <v>35.514999000000003</v>
      </c>
      <c r="H75" s="11">
        <f t="shared" si="13"/>
        <v>36</v>
      </c>
      <c r="I75" s="11">
        <f t="shared" si="13"/>
        <v>36.095001000000003</v>
      </c>
      <c r="J75" s="11">
        <f t="shared" si="13"/>
        <v>37.580002</v>
      </c>
      <c r="K75" s="11">
        <f t="shared" si="13"/>
        <v>37.075001</v>
      </c>
      <c r="L75" s="11">
        <f t="shared" si="13"/>
        <v>38.540000999999997</v>
      </c>
      <c r="M75" s="11">
        <f t="shared" si="13"/>
        <v>38.720001000000003</v>
      </c>
      <c r="N75" s="11">
        <f t="shared" si="13"/>
        <v>38.685001</v>
      </c>
      <c r="O75" s="11">
        <f t="shared" si="13"/>
        <v>38.909999999999997</v>
      </c>
      <c r="P75" s="11">
        <f t="shared" si="13"/>
        <v>40.990001999999997</v>
      </c>
      <c r="Q75" s="11">
        <f t="shared" si="13"/>
        <v>41.959999000000003</v>
      </c>
      <c r="R75" s="11">
        <f t="shared" si="13"/>
        <v>41.82</v>
      </c>
      <c r="S75" s="11">
        <f t="shared" si="13"/>
        <v>43.880001</v>
      </c>
      <c r="T75" s="11">
        <f t="shared" si="12"/>
        <v>44.080002</v>
      </c>
      <c r="U75" s="12" cm="1">
        <f t="array" ref="U75">quota_mese*SUMPRODUCT(1/C75:T75)</f>
        <v>3867.6283734017015</v>
      </c>
      <c r="V75" s="13">
        <f t="shared" si="19"/>
        <v>170485.06643480374</v>
      </c>
      <c r="W75" s="14">
        <f t="shared" si="15"/>
        <v>0.13656710956535822</v>
      </c>
      <c r="X75" s="13">
        <f t="shared" si="16"/>
        <v>173315.8572311477</v>
      </c>
      <c r="Y75" s="14">
        <f t="shared" si="17"/>
        <v>0.15543904820765131</v>
      </c>
      <c r="Z75" s="6" t="str">
        <f t="shared" si="18"/>
        <v>In Linea</v>
      </c>
    </row>
    <row r="76" spans="1:26" x14ac:dyDescent="0.25">
      <c r="A76" s="7">
        <v>42338</v>
      </c>
      <c r="B76" s="8">
        <v>39.650002000000001</v>
      </c>
      <c r="C76" s="11">
        <f t="shared" si="14"/>
        <v>39.650002000000001</v>
      </c>
      <c r="D76" s="11">
        <f t="shared" si="13"/>
        <v>38.080002</v>
      </c>
      <c r="E76" s="11">
        <f t="shared" si="13"/>
        <v>35.384998000000003</v>
      </c>
      <c r="F76" s="11">
        <f t="shared" si="13"/>
        <v>35.514999000000003</v>
      </c>
      <c r="G76" s="11">
        <f t="shared" si="13"/>
        <v>36</v>
      </c>
      <c r="H76" s="11">
        <f t="shared" si="13"/>
        <v>36.095001000000003</v>
      </c>
      <c r="I76" s="11">
        <f t="shared" si="13"/>
        <v>37.580002</v>
      </c>
      <c r="J76" s="11">
        <f t="shared" si="13"/>
        <v>37.075001</v>
      </c>
      <c r="K76" s="11">
        <f t="shared" si="13"/>
        <v>38.540000999999997</v>
      </c>
      <c r="L76" s="11">
        <f t="shared" si="13"/>
        <v>38.720001000000003</v>
      </c>
      <c r="M76" s="11">
        <f t="shared" si="13"/>
        <v>38.685001</v>
      </c>
      <c r="N76" s="11">
        <f t="shared" si="13"/>
        <v>38.909999999999997</v>
      </c>
      <c r="O76" s="11">
        <f t="shared" si="13"/>
        <v>40.990001999999997</v>
      </c>
      <c r="P76" s="11">
        <f t="shared" si="13"/>
        <v>41.959999000000003</v>
      </c>
      <c r="Q76" s="11">
        <f t="shared" si="13"/>
        <v>41.82</v>
      </c>
      <c r="R76" s="11">
        <f t="shared" si="13"/>
        <v>43.880001</v>
      </c>
      <c r="S76" s="11">
        <f t="shared" si="13"/>
        <v>44.080002</v>
      </c>
      <c r="T76" s="11">
        <f t="shared" si="12"/>
        <v>43.814999</v>
      </c>
      <c r="U76" s="12" cm="1">
        <f t="array" ref="U76">quota_mese*SUMPRODUCT(1/C76:T76)</f>
        <v>3839.3860080436607</v>
      </c>
      <c r="V76" s="13">
        <f t="shared" si="19"/>
        <v>168222.69410304699</v>
      </c>
      <c r="W76" s="14">
        <f t="shared" si="15"/>
        <v>0.12148462735364651</v>
      </c>
      <c r="X76" s="13">
        <f t="shared" si="16"/>
        <v>165756.60828466035</v>
      </c>
      <c r="Y76" s="14">
        <f t="shared" si="17"/>
        <v>0.10504405523106897</v>
      </c>
      <c r="Z76" s="6" t="str">
        <f t="shared" si="18"/>
        <v>In Linea</v>
      </c>
    </row>
    <row r="77" spans="1:26" x14ac:dyDescent="0.25">
      <c r="A77" s="7">
        <v>42369</v>
      </c>
      <c r="B77" s="8">
        <v>38.080002</v>
      </c>
      <c r="C77" s="11">
        <f t="shared" si="14"/>
        <v>38.080002</v>
      </c>
      <c r="D77" s="11">
        <f t="shared" si="13"/>
        <v>35.384998000000003</v>
      </c>
      <c r="E77" s="11">
        <f t="shared" si="13"/>
        <v>35.514999000000003</v>
      </c>
      <c r="F77" s="11">
        <f t="shared" si="13"/>
        <v>36</v>
      </c>
      <c r="G77" s="11">
        <f t="shared" si="13"/>
        <v>36.095001000000003</v>
      </c>
      <c r="H77" s="11">
        <f t="shared" si="13"/>
        <v>37.580002</v>
      </c>
      <c r="I77" s="11">
        <f t="shared" si="13"/>
        <v>37.075001</v>
      </c>
      <c r="J77" s="11">
        <f t="shared" si="13"/>
        <v>38.540000999999997</v>
      </c>
      <c r="K77" s="11">
        <f t="shared" si="13"/>
        <v>38.720001000000003</v>
      </c>
      <c r="L77" s="11">
        <f t="shared" si="13"/>
        <v>38.685001</v>
      </c>
      <c r="M77" s="11">
        <f t="shared" si="13"/>
        <v>38.909999999999997</v>
      </c>
      <c r="N77" s="11">
        <f t="shared" si="13"/>
        <v>40.990001999999997</v>
      </c>
      <c r="O77" s="11">
        <f t="shared" si="13"/>
        <v>41.959999000000003</v>
      </c>
      <c r="P77" s="11">
        <f t="shared" si="13"/>
        <v>41.82</v>
      </c>
      <c r="Q77" s="11">
        <f t="shared" si="13"/>
        <v>43.880001</v>
      </c>
      <c r="R77" s="11">
        <f t="shared" si="13"/>
        <v>44.080002</v>
      </c>
      <c r="S77" s="11">
        <f t="shared" si="13"/>
        <v>43.814999</v>
      </c>
      <c r="T77" s="11">
        <f t="shared" si="12"/>
        <v>43.34</v>
      </c>
      <c r="U77" s="12" cm="1">
        <f t="array" ref="U77">quota_mese*SUMPRODUCT(1/C77:T77)</f>
        <v>3821.4917883849939</v>
      </c>
      <c r="V77" s="13">
        <f t="shared" si="19"/>
        <v>165623.45410860566</v>
      </c>
      <c r="W77" s="14">
        <f t="shared" si="15"/>
        <v>0.10415636072403767</v>
      </c>
      <c r="X77" s="13">
        <f t="shared" si="16"/>
        <v>170719.52884876425</v>
      </c>
      <c r="Y77" s="14">
        <f t="shared" si="17"/>
        <v>0.13813019232509505</v>
      </c>
      <c r="Z77" s="6" t="str">
        <f t="shared" si="18"/>
        <v>Il PAC NON conviene</v>
      </c>
    </row>
    <row r="78" spans="1:26" x14ac:dyDescent="0.25">
      <c r="A78" s="7">
        <v>42400</v>
      </c>
      <c r="B78" s="8">
        <v>35.384998000000003</v>
      </c>
      <c r="C78" s="11">
        <f t="shared" si="14"/>
        <v>35.384998000000003</v>
      </c>
      <c r="D78" s="11">
        <f t="shared" si="13"/>
        <v>35.514999000000003</v>
      </c>
      <c r="E78" s="11">
        <f t="shared" si="13"/>
        <v>36</v>
      </c>
      <c r="F78" s="11">
        <f t="shared" si="13"/>
        <v>36.095001000000003</v>
      </c>
      <c r="G78" s="11">
        <f t="shared" si="13"/>
        <v>37.580002</v>
      </c>
      <c r="H78" s="11">
        <f t="shared" si="13"/>
        <v>37.075001</v>
      </c>
      <c r="I78" s="11">
        <f t="shared" si="13"/>
        <v>38.540000999999997</v>
      </c>
      <c r="J78" s="11">
        <f t="shared" si="13"/>
        <v>38.720001000000003</v>
      </c>
      <c r="K78" s="11">
        <f t="shared" si="13"/>
        <v>38.685001</v>
      </c>
      <c r="L78" s="11">
        <f t="shared" si="13"/>
        <v>38.909999999999997</v>
      </c>
      <c r="M78" s="11">
        <f t="shared" si="13"/>
        <v>40.990001999999997</v>
      </c>
      <c r="N78" s="11">
        <f t="shared" si="13"/>
        <v>41.959999000000003</v>
      </c>
      <c r="O78" s="11">
        <f t="shared" si="13"/>
        <v>41.82</v>
      </c>
      <c r="P78" s="11">
        <f t="shared" si="13"/>
        <v>43.880001</v>
      </c>
      <c r="Q78" s="11">
        <f t="shared" si="13"/>
        <v>44.080002</v>
      </c>
      <c r="R78" s="11">
        <f t="shared" si="13"/>
        <v>43.814999</v>
      </c>
      <c r="S78" s="11">
        <f t="shared" si="13"/>
        <v>43.34</v>
      </c>
      <c r="T78" s="11">
        <f t="shared" si="12"/>
        <v>42.860000999999997</v>
      </c>
      <c r="U78" s="12" cm="1">
        <f t="array" ref="U78">quota_mese*SUMPRODUCT(1/C78:T78)</f>
        <v>3797.0857426737457</v>
      </c>
      <c r="V78" s="13">
        <f t="shared" si="19"/>
        <v>162743.09872808246</v>
      </c>
      <c r="W78" s="14">
        <f t="shared" si="15"/>
        <v>8.4953991520549721E-2</v>
      </c>
      <c r="X78" s="13">
        <f t="shared" si="16"/>
        <v>181687.17008264348</v>
      </c>
      <c r="Y78" s="14">
        <f t="shared" si="17"/>
        <v>0.2112478005509566</v>
      </c>
      <c r="Z78" s="6" t="str">
        <f t="shared" si="18"/>
        <v>Il PAC NON conviene</v>
      </c>
    </row>
    <row r="79" spans="1:26" x14ac:dyDescent="0.25">
      <c r="A79" s="7">
        <v>42429</v>
      </c>
      <c r="B79" s="8">
        <v>35.514999000000003</v>
      </c>
      <c r="C79" s="11">
        <f t="shared" si="14"/>
        <v>35.514999000000003</v>
      </c>
      <c r="D79" s="11">
        <f t="shared" si="13"/>
        <v>36</v>
      </c>
      <c r="E79" s="11">
        <f t="shared" si="13"/>
        <v>36.095001000000003</v>
      </c>
      <c r="F79" s="11">
        <f t="shared" si="13"/>
        <v>37.580002</v>
      </c>
      <c r="G79" s="11">
        <f t="shared" si="13"/>
        <v>37.075001</v>
      </c>
      <c r="H79" s="11">
        <f t="shared" si="13"/>
        <v>38.540000999999997</v>
      </c>
      <c r="I79" s="11">
        <f t="shared" si="13"/>
        <v>38.720001000000003</v>
      </c>
      <c r="J79" s="11">
        <f t="shared" si="13"/>
        <v>38.685001</v>
      </c>
      <c r="K79" s="11">
        <f t="shared" si="13"/>
        <v>38.909999999999997</v>
      </c>
      <c r="L79" s="11">
        <f t="shared" si="13"/>
        <v>40.990001999999997</v>
      </c>
      <c r="M79" s="11">
        <f t="shared" si="13"/>
        <v>41.959999000000003</v>
      </c>
      <c r="N79" s="11">
        <f t="shared" si="13"/>
        <v>41.82</v>
      </c>
      <c r="O79" s="11">
        <f t="shared" si="13"/>
        <v>43.880001</v>
      </c>
      <c r="P79" s="11">
        <f t="shared" si="13"/>
        <v>44.080002</v>
      </c>
      <c r="Q79" s="11">
        <f t="shared" si="13"/>
        <v>43.814999</v>
      </c>
      <c r="R79" s="11">
        <f t="shared" si="13"/>
        <v>43.34</v>
      </c>
      <c r="S79" s="11">
        <f t="shared" si="13"/>
        <v>42.860000999999997</v>
      </c>
      <c r="T79" s="11">
        <f t="shared" si="12"/>
        <v>42.534999999999997</v>
      </c>
      <c r="U79" s="12" cm="1">
        <f t="array" ref="U79">quota_mese*SUMPRODUCT(1/C79:T79)</f>
        <v>3757.4981307078979</v>
      </c>
      <c r="V79" s="13">
        <f t="shared" si="19"/>
        <v>159825.18298966042</v>
      </c>
      <c r="W79" s="14">
        <f t="shared" si="15"/>
        <v>6.5501219931069388E-2</v>
      </c>
      <c r="X79" s="13">
        <f t="shared" si="16"/>
        <v>179649.44895535544</v>
      </c>
      <c r="Y79" s="14">
        <f t="shared" si="17"/>
        <v>0.19766299303570301</v>
      </c>
      <c r="Z79" s="6" t="str">
        <f t="shared" si="18"/>
        <v>Il PAC NON conviene</v>
      </c>
    </row>
    <row r="80" spans="1:26" x14ac:dyDescent="0.25">
      <c r="A80" s="7">
        <v>42460</v>
      </c>
      <c r="B80" s="8">
        <v>36</v>
      </c>
      <c r="C80" s="11">
        <f t="shared" si="14"/>
        <v>36</v>
      </c>
      <c r="D80" s="11">
        <f t="shared" si="13"/>
        <v>36.095001000000003</v>
      </c>
      <c r="E80" s="11">
        <f t="shared" si="13"/>
        <v>37.580002</v>
      </c>
      <c r="F80" s="11">
        <f t="shared" si="13"/>
        <v>37.075001</v>
      </c>
      <c r="G80" s="11">
        <f t="shared" si="13"/>
        <v>38.540000999999997</v>
      </c>
      <c r="H80" s="11">
        <f t="shared" si="13"/>
        <v>38.720001000000003</v>
      </c>
      <c r="I80" s="11">
        <f t="shared" si="13"/>
        <v>38.685001</v>
      </c>
      <c r="J80" s="11">
        <f t="shared" si="13"/>
        <v>38.909999999999997</v>
      </c>
      <c r="K80" s="11">
        <f t="shared" si="13"/>
        <v>40.990001999999997</v>
      </c>
      <c r="L80" s="11">
        <f t="shared" si="13"/>
        <v>41.959999000000003</v>
      </c>
      <c r="M80" s="11">
        <f t="shared" si="13"/>
        <v>41.82</v>
      </c>
      <c r="N80" s="11">
        <f t="shared" si="13"/>
        <v>43.880001</v>
      </c>
      <c r="O80" s="11">
        <f t="shared" si="13"/>
        <v>44.080002</v>
      </c>
      <c r="P80" s="11">
        <f t="shared" si="13"/>
        <v>43.814999</v>
      </c>
      <c r="Q80" s="11">
        <f t="shared" si="13"/>
        <v>43.34</v>
      </c>
      <c r="R80" s="11">
        <f t="shared" si="13"/>
        <v>42.860000999999997</v>
      </c>
      <c r="S80" s="11">
        <f t="shared" ref="S80:T95" si="20">R81</f>
        <v>42.534999999999997</v>
      </c>
      <c r="T80" s="11">
        <f t="shared" si="20"/>
        <v>42.209999000000003</v>
      </c>
      <c r="U80" s="12" cm="1">
        <f t="array" ref="U80">quota_mese*SUMPRODUCT(1/C80:T80)</f>
        <v>3720.2810600777525</v>
      </c>
      <c r="V80" s="13">
        <f t="shared" si="19"/>
        <v>157033.05982560088</v>
      </c>
      <c r="W80" s="14">
        <f t="shared" si="15"/>
        <v>4.6887065504005898E-2</v>
      </c>
      <c r="X80" s="13">
        <f t="shared" si="16"/>
        <v>175874.99583333335</v>
      </c>
      <c r="Y80" s="14">
        <f t="shared" si="17"/>
        <v>0.17249997222222224</v>
      </c>
      <c r="Z80" s="6" t="str">
        <f t="shared" si="18"/>
        <v>Il PAC NON conviene</v>
      </c>
    </row>
    <row r="81" spans="1:26" x14ac:dyDescent="0.25">
      <c r="A81" s="7">
        <v>42490</v>
      </c>
      <c r="B81" s="8">
        <v>36.095001000000003</v>
      </c>
      <c r="C81" s="11">
        <f t="shared" si="14"/>
        <v>36.095001000000003</v>
      </c>
      <c r="D81" s="11">
        <f t="shared" ref="D81:S96" si="21">C82</f>
        <v>37.580002</v>
      </c>
      <c r="E81" s="11">
        <f t="shared" si="21"/>
        <v>37.075001</v>
      </c>
      <c r="F81" s="11">
        <f t="shared" si="21"/>
        <v>38.540000999999997</v>
      </c>
      <c r="G81" s="11">
        <f t="shared" si="21"/>
        <v>38.720001000000003</v>
      </c>
      <c r="H81" s="11">
        <f t="shared" si="21"/>
        <v>38.685001</v>
      </c>
      <c r="I81" s="11">
        <f t="shared" si="21"/>
        <v>38.909999999999997</v>
      </c>
      <c r="J81" s="11">
        <f t="shared" si="21"/>
        <v>40.990001999999997</v>
      </c>
      <c r="K81" s="11">
        <f t="shared" si="21"/>
        <v>41.959999000000003</v>
      </c>
      <c r="L81" s="11">
        <f t="shared" si="21"/>
        <v>41.82</v>
      </c>
      <c r="M81" s="11">
        <f t="shared" si="21"/>
        <v>43.880001</v>
      </c>
      <c r="N81" s="11">
        <f t="shared" si="21"/>
        <v>44.080002</v>
      </c>
      <c r="O81" s="11">
        <f t="shared" si="21"/>
        <v>43.814999</v>
      </c>
      <c r="P81" s="11">
        <f t="shared" si="21"/>
        <v>43.34</v>
      </c>
      <c r="Q81" s="11">
        <f t="shared" si="21"/>
        <v>42.860000999999997</v>
      </c>
      <c r="R81" s="11">
        <f t="shared" si="21"/>
        <v>42.534999999999997</v>
      </c>
      <c r="S81" s="11">
        <f t="shared" si="21"/>
        <v>42.209999000000003</v>
      </c>
      <c r="T81" s="11">
        <f t="shared" si="20"/>
        <v>43.384998000000003</v>
      </c>
      <c r="U81" s="12" cm="1">
        <f t="array" ref="U81">quota_mese*SUMPRODUCT(1/C81:T81)</f>
        <v>3680.8782628763383</v>
      </c>
      <c r="V81" s="13">
        <f t="shared" si="19"/>
        <v>159694.89607313342</v>
      </c>
      <c r="W81" s="14">
        <f t="shared" si="15"/>
        <v>6.4632640487556126E-2</v>
      </c>
      <c r="X81" s="13">
        <f t="shared" si="16"/>
        <v>180295.04141030498</v>
      </c>
      <c r="Y81" s="14">
        <f t="shared" si="17"/>
        <v>0.20196694273536653</v>
      </c>
      <c r="Z81" s="6" t="str">
        <f t="shared" si="18"/>
        <v>Il PAC NON conviene</v>
      </c>
    </row>
    <row r="82" spans="1:26" x14ac:dyDescent="0.25">
      <c r="A82" s="7">
        <v>42521</v>
      </c>
      <c r="B82" s="8">
        <v>37.580002</v>
      </c>
      <c r="C82" s="11">
        <f t="shared" si="14"/>
        <v>37.580002</v>
      </c>
      <c r="D82" s="11">
        <f t="shared" si="21"/>
        <v>37.075001</v>
      </c>
      <c r="E82" s="11">
        <f t="shared" si="21"/>
        <v>38.540000999999997</v>
      </c>
      <c r="F82" s="11">
        <f t="shared" si="21"/>
        <v>38.720001000000003</v>
      </c>
      <c r="G82" s="11">
        <f t="shared" si="21"/>
        <v>38.685001</v>
      </c>
      <c r="H82" s="11">
        <f t="shared" si="21"/>
        <v>38.909999999999997</v>
      </c>
      <c r="I82" s="11">
        <f t="shared" si="21"/>
        <v>40.990001999999997</v>
      </c>
      <c r="J82" s="11">
        <f t="shared" si="21"/>
        <v>41.959999000000003</v>
      </c>
      <c r="K82" s="11">
        <f t="shared" si="21"/>
        <v>41.82</v>
      </c>
      <c r="L82" s="11">
        <f t="shared" si="21"/>
        <v>43.880001</v>
      </c>
      <c r="M82" s="11">
        <f t="shared" si="21"/>
        <v>44.080002</v>
      </c>
      <c r="N82" s="11">
        <f t="shared" si="21"/>
        <v>43.814999</v>
      </c>
      <c r="O82" s="11">
        <f t="shared" si="21"/>
        <v>43.34</v>
      </c>
      <c r="P82" s="11">
        <f t="shared" si="21"/>
        <v>42.860000999999997</v>
      </c>
      <c r="Q82" s="11">
        <f t="shared" si="21"/>
        <v>42.534999999999997</v>
      </c>
      <c r="R82" s="11">
        <f t="shared" si="21"/>
        <v>42.209999000000003</v>
      </c>
      <c r="S82" s="11">
        <f t="shared" si="21"/>
        <v>43.384998000000003</v>
      </c>
      <c r="T82" s="11">
        <f t="shared" si="20"/>
        <v>44.970001000000003</v>
      </c>
      <c r="U82" s="12" cm="1">
        <f t="array" ref="U82">quota_mese*SUMPRODUCT(1/C82:T82)</f>
        <v>3635.3147541816174</v>
      </c>
      <c r="V82" s="13">
        <f t="shared" si="19"/>
        <v>163480.10813086209</v>
      </c>
      <c r="W82" s="14">
        <f t="shared" si="15"/>
        <v>8.9867387539080523E-2</v>
      </c>
      <c r="X82" s="13">
        <f t="shared" si="16"/>
        <v>179497.06734981015</v>
      </c>
      <c r="Y82" s="14">
        <f t="shared" si="17"/>
        <v>0.19664711566540105</v>
      </c>
      <c r="Z82" s="6" t="str">
        <f t="shared" si="18"/>
        <v>Il PAC NON conviene</v>
      </c>
    </row>
    <row r="83" spans="1:26" x14ac:dyDescent="0.25">
      <c r="A83" s="7">
        <v>42551</v>
      </c>
      <c r="B83" s="8">
        <v>37.075001</v>
      </c>
      <c r="C83" s="11">
        <f t="shared" si="14"/>
        <v>37.075001</v>
      </c>
      <c r="D83" s="11">
        <f t="shared" si="21"/>
        <v>38.540000999999997</v>
      </c>
      <c r="E83" s="11">
        <f t="shared" si="21"/>
        <v>38.720001000000003</v>
      </c>
      <c r="F83" s="11">
        <f t="shared" si="21"/>
        <v>38.685001</v>
      </c>
      <c r="G83" s="11">
        <f t="shared" si="21"/>
        <v>38.909999999999997</v>
      </c>
      <c r="H83" s="11">
        <f t="shared" si="21"/>
        <v>40.990001999999997</v>
      </c>
      <c r="I83" s="11">
        <f t="shared" si="21"/>
        <v>41.959999000000003</v>
      </c>
      <c r="J83" s="11">
        <f t="shared" si="21"/>
        <v>41.82</v>
      </c>
      <c r="K83" s="11">
        <f t="shared" si="21"/>
        <v>43.880001</v>
      </c>
      <c r="L83" s="11">
        <f t="shared" si="21"/>
        <v>44.080002</v>
      </c>
      <c r="M83" s="11">
        <f t="shared" si="21"/>
        <v>43.814999</v>
      </c>
      <c r="N83" s="11">
        <f t="shared" si="21"/>
        <v>43.34</v>
      </c>
      <c r="O83" s="11">
        <f t="shared" si="21"/>
        <v>42.860000999999997</v>
      </c>
      <c r="P83" s="11">
        <f t="shared" si="21"/>
        <v>42.534999999999997</v>
      </c>
      <c r="Q83" s="11">
        <f t="shared" si="21"/>
        <v>42.209999000000003</v>
      </c>
      <c r="R83" s="11">
        <f t="shared" si="21"/>
        <v>43.384998000000003</v>
      </c>
      <c r="S83" s="11">
        <f t="shared" si="21"/>
        <v>44.970001000000003</v>
      </c>
      <c r="T83" s="11">
        <f t="shared" si="20"/>
        <v>44.810001</v>
      </c>
      <c r="U83" s="12" cm="1">
        <f t="array" ref="U83">quota_mese*SUMPRODUCT(1/C83:T83)</f>
        <v>3599.5359979930145</v>
      </c>
      <c r="V83" s="13">
        <f t="shared" si="19"/>
        <v>161295.21166960298</v>
      </c>
      <c r="W83" s="14">
        <f t="shared" si="15"/>
        <v>7.5301411130686668E-2</v>
      </c>
      <c r="X83" s="13">
        <f t="shared" si="16"/>
        <v>181294.67211612483</v>
      </c>
      <c r="Y83" s="14">
        <f t="shared" si="17"/>
        <v>0.20863114744083222</v>
      </c>
      <c r="Z83" s="6" t="str">
        <f t="shared" si="18"/>
        <v>Il PAC NON conviene</v>
      </c>
    </row>
    <row r="84" spans="1:26" x14ac:dyDescent="0.25">
      <c r="A84" s="7">
        <v>42582</v>
      </c>
      <c r="B84" s="8">
        <v>38.540000999999997</v>
      </c>
      <c r="C84" s="11">
        <f t="shared" si="14"/>
        <v>38.540000999999997</v>
      </c>
      <c r="D84" s="11">
        <f t="shared" si="21"/>
        <v>38.720001000000003</v>
      </c>
      <c r="E84" s="11">
        <f t="shared" si="21"/>
        <v>38.685001</v>
      </c>
      <c r="F84" s="11">
        <f t="shared" si="21"/>
        <v>38.909999999999997</v>
      </c>
      <c r="G84" s="11">
        <f t="shared" si="21"/>
        <v>40.990001999999997</v>
      </c>
      <c r="H84" s="11">
        <f t="shared" si="21"/>
        <v>41.959999000000003</v>
      </c>
      <c r="I84" s="11">
        <f t="shared" si="21"/>
        <v>41.82</v>
      </c>
      <c r="J84" s="11">
        <f t="shared" si="21"/>
        <v>43.880001</v>
      </c>
      <c r="K84" s="11">
        <f t="shared" si="21"/>
        <v>44.080002</v>
      </c>
      <c r="L84" s="11">
        <f t="shared" si="21"/>
        <v>43.814999</v>
      </c>
      <c r="M84" s="11">
        <f t="shared" si="21"/>
        <v>43.34</v>
      </c>
      <c r="N84" s="11">
        <f t="shared" si="21"/>
        <v>42.860000999999997</v>
      </c>
      <c r="O84" s="11">
        <f t="shared" si="21"/>
        <v>42.534999999999997</v>
      </c>
      <c r="P84" s="11">
        <f t="shared" si="21"/>
        <v>42.209999000000003</v>
      </c>
      <c r="Q84" s="11">
        <f t="shared" si="21"/>
        <v>43.384998000000003</v>
      </c>
      <c r="R84" s="11">
        <f t="shared" si="21"/>
        <v>44.970001000000003</v>
      </c>
      <c r="S84" s="11">
        <f t="shared" si="21"/>
        <v>44.810001</v>
      </c>
      <c r="T84" s="11">
        <f t="shared" si="20"/>
        <v>45.23</v>
      </c>
      <c r="U84" s="12" cm="1">
        <f t="array" ref="U84">quota_mese*SUMPRODUCT(1/C84:T84)</f>
        <v>3559.0098891115913</v>
      </c>
      <c r="V84" s="13">
        <f t="shared" si="19"/>
        <v>160974.01728451726</v>
      </c>
      <c r="W84" s="14">
        <f t="shared" si="15"/>
        <v>7.3160115230115119E-2</v>
      </c>
      <c r="X84" s="13">
        <f t="shared" si="16"/>
        <v>176037.87815158593</v>
      </c>
      <c r="Y84" s="14">
        <f t="shared" si="17"/>
        <v>0.17358585434390617</v>
      </c>
      <c r="Z84" s="6" t="str">
        <f t="shared" si="18"/>
        <v>Il PAC NON conviene</v>
      </c>
    </row>
    <row r="85" spans="1:26" x14ac:dyDescent="0.25">
      <c r="A85" s="7">
        <v>42613</v>
      </c>
      <c r="B85" s="8">
        <v>38.720001000000003</v>
      </c>
      <c r="C85" s="11">
        <f t="shared" si="14"/>
        <v>38.720001000000003</v>
      </c>
      <c r="D85" s="11">
        <f t="shared" si="21"/>
        <v>38.685001</v>
      </c>
      <c r="E85" s="11">
        <f t="shared" si="21"/>
        <v>38.909999999999997</v>
      </c>
      <c r="F85" s="11">
        <f t="shared" si="21"/>
        <v>40.990001999999997</v>
      </c>
      <c r="G85" s="11">
        <f t="shared" si="21"/>
        <v>41.959999000000003</v>
      </c>
      <c r="H85" s="11">
        <f t="shared" si="21"/>
        <v>41.82</v>
      </c>
      <c r="I85" s="11">
        <f t="shared" si="21"/>
        <v>43.880001</v>
      </c>
      <c r="J85" s="11">
        <f t="shared" si="21"/>
        <v>44.080002</v>
      </c>
      <c r="K85" s="11">
        <f t="shared" si="21"/>
        <v>43.814999</v>
      </c>
      <c r="L85" s="11">
        <f t="shared" si="21"/>
        <v>43.34</v>
      </c>
      <c r="M85" s="11">
        <f t="shared" si="21"/>
        <v>42.860000999999997</v>
      </c>
      <c r="N85" s="11">
        <f t="shared" si="21"/>
        <v>42.534999999999997</v>
      </c>
      <c r="O85" s="11">
        <f t="shared" si="21"/>
        <v>42.209999000000003</v>
      </c>
      <c r="P85" s="11">
        <f t="shared" si="21"/>
        <v>43.384998000000003</v>
      </c>
      <c r="Q85" s="11">
        <f t="shared" si="21"/>
        <v>44.970001000000003</v>
      </c>
      <c r="R85" s="11">
        <f t="shared" si="21"/>
        <v>44.810001</v>
      </c>
      <c r="S85" s="11">
        <f t="shared" si="21"/>
        <v>45.23</v>
      </c>
      <c r="T85" s="11">
        <f t="shared" si="20"/>
        <v>45.869999</v>
      </c>
      <c r="U85" s="12" cm="1">
        <f t="array" ref="U85">quota_mese*SUMPRODUCT(1/C85:T85)</f>
        <v>3524.4571757149756</v>
      </c>
      <c r="V85" s="13">
        <f t="shared" si="19"/>
        <v>161666.84712558874</v>
      </c>
      <c r="W85" s="14">
        <f t="shared" si="15"/>
        <v>7.7778980837258205E-2</v>
      </c>
      <c r="X85" s="13">
        <f t="shared" si="16"/>
        <v>177698.85517306672</v>
      </c>
      <c r="Y85" s="14">
        <f t="shared" si="17"/>
        <v>0.18465903448711152</v>
      </c>
      <c r="Z85" s="6" t="str">
        <f t="shared" si="18"/>
        <v>Il PAC NON conviene</v>
      </c>
    </row>
    <row r="86" spans="1:26" x14ac:dyDescent="0.25">
      <c r="A86" s="7">
        <v>42643</v>
      </c>
      <c r="B86" s="8">
        <v>38.685001</v>
      </c>
      <c r="C86" s="11">
        <f t="shared" si="14"/>
        <v>38.685001</v>
      </c>
      <c r="D86" s="11">
        <f t="shared" si="21"/>
        <v>38.909999999999997</v>
      </c>
      <c r="E86" s="11">
        <f t="shared" si="21"/>
        <v>40.990001999999997</v>
      </c>
      <c r="F86" s="11">
        <f t="shared" si="21"/>
        <v>41.959999000000003</v>
      </c>
      <c r="G86" s="11">
        <f t="shared" si="21"/>
        <v>41.82</v>
      </c>
      <c r="H86" s="11">
        <f t="shared" si="21"/>
        <v>43.880001</v>
      </c>
      <c r="I86" s="11">
        <f t="shared" si="21"/>
        <v>44.080002</v>
      </c>
      <c r="J86" s="11">
        <f t="shared" si="21"/>
        <v>43.814999</v>
      </c>
      <c r="K86" s="11">
        <f t="shared" si="21"/>
        <v>43.34</v>
      </c>
      <c r="L86" s="11">
        <f t="shared" si="21"/>
        <v>42.860000999999997</v>
      </c>
      <c r="M86" s="11">
        <f t="shared" si="21"/>
        <v>42.534999999999997</v>
      </c>
      <c r="N86" s="11">
        <f t="shared" si="21"/>
        <v>42.209999000000003</v>
      </c>
      <c r="O86" s="11">
        <f t="shared" si="21"/>
        <v>43.384998000000003</v>
      </c>
      <c r="P86" s="11">
        <f t="shared" si="21"/>
        <v>44.970001000000003</v>
      </c>
      <c r="Q86" s="11">
        <f t="shared" si="21"/>
        <v>44.810001</v>
      </c>
      <c r="R86" s="11">
        <f t="shared" si="21"/>
        <v>45.23</v>
      </c>
      <c r="S86" s="11">
        <f t="shared" si="21"/>
        <v>45.869999</v>
      </c>
      <c r="T86" s="11">
        <f t="shared" si="20"/>
        <v>45.044998</v>
      </c>
      <c r="U86" s="12" cm="1">
        <f t="array" ref="U86">quota_mese*SUMPRODUCT(1/C86:T86)</f>
        <v>3494.2369888126241</v>
      </c>
      <c r="V86" s="13">
        <f t="shared" si="19"/>
        <v>157397.89817259068</v>
      </c>
      <c r="W86" s="14">
        <f t="shared" si="15"/>
        <v>4.9319321150604445E-2</v>
      </c>
      <c r="X86" s="13">
        <f t="shared" si="16"/>
        <v>174660.70893988086</v>
      </c>
      <c r="Y86" s="14">
        <f t="shared" si="17"/>
        <v>0.16440472626587233</v>
      </c>
      <c r="Z86" s="6" t="str">
        <f t="shared" si="18"/>
        <v>Il PAC NON conviene</v>
      </c>
    </row>
    <row r="87" spans="1:26" x14ac:dyDescent="0.25">
      <c r="A87" s="7">
        <v>42674</v>
      </c>
      <c r="B87" s="8">
        <v>38.909999999999997</v>
      </c>
      <c r="C87" s="11">
        <f t="shared" si="14"/>
        <v>38.909999999999997</v>
      </c>
      <c r="D87" s="11">
        <f t="shared" si="21"/>
        <v>40.990001999999997</v>
      </c>
      <c r="E87" s="11">
        <f t="shared" si="21"/>
        <v>41.959999000000003</v>
      </c>
      <c r="F87" s="11">
        <f t="shared" si="21"/>
        <v>41.82</v>
      </c>
      <c r="G87" s="11">
        <f t="shared" si="21"/>
        <v>43.880001</v>
      </c>
      <c r="H87" s="11">
        <f t="shared" si="21"/>
        <v>44.080002</v>
      </c>
      <c r="I87" s="11">
        <f t="shared" si="21"/>
        <v>43.814999</v>
      </c>
      <c r="J87" s="11">
        <f t="shared" si="21"/>
        <v>43.34</v>
      </c>
      <c r="K87" s="11">
        <f t="shared" si="21"/>
        <v>42.860000999999997</v>
      </c>
      <c r="L87" s="11">
        <f t="shared" si="21"/>
        <v>42.534999999999997</v>
      </c>
      <c r="M87" s="11">
        <f t="shared" si="21"/>
        <v>42.209999000000003</v>
      </c>
      <c r="N87" s="11">
        <f t="shared" si="21"/>
        <v>43.384998000000003</v>
      </c>
      <c r="O87" s="11">
        <f t="shared" si="21"/>
        <v>44.970001000000003</v>
      </c>
      <c r="P87" s="11">
        <f t="shared" si="21"/>
        <v>44.810001</v>
      </c>
      <c r="Q87" s="11">
        <f t="shared" si="21"/>
        <v>45.23</v>
      </c>
      <c r="R87" s="11">
        <f t="shared" si="21"/>
        <v>45.869999</v>
      </c>
      <c r="S87" s="11">
        <f t="shared" si="21"/>
        <v>45.044998</v>
      </c>
      <c r="T87" s="11">
        <f t="shared" si="20"/>
        <v>43.419998</v>
      </c>
      <c r="U87" s="12" cm="1">
        <f t="array" ref="U87">quota_mese*SUMPRODUCT(1/C87:T87)</f>
        <v>3470.7457429327069</v>
      </c>
      <c r="V87" s="13">
        <f t="shared" si="19"/>
        <v>150699.77321664666</v>
      </c>
      <c r="W87" s="14">
        <f t="shared" si="15"/>
        <v>4.665154777644398E-3</v>
      </c>
      <c r="X87" s="13">
        <f t="shared" si="16"/>
        <v>167386.26831148806</v>
      </c>
      <c r="Y87" s="14">
        <f t="shared" si="17"/>
        <v>0.11590845540992034</v>
      </c>
      <c r="Z87" s="6" t="str">
        <f t="shared" si="18"/>
        <v>Il PAC NON conviene</v>
      </c>
    </row>
    <row r="88" spans="1:26" x14ac:dyDescent="0.25">
      <c r="A88" s="7">
        <v>42704</v>
      </c>
      <c r="B88" s="8">
        <v>40.990001999999997</v>
      </c>
      <c r="C88" s="11">
        <f t="shared" si="14"/>
        <v>40.990001999999997</v>
      </c>
      <c r="D88" s="11">
        <f t="shared" si="21"/>
        <v>41.959999000000003</v>
      </c>
      <c r="E88" s="11">
        <f t="shared" si="21"/>
        <v>41.82</v>
      </c>
      <c r="F88" s="11">
        <f t="shared" si="21"/>
        <v>43.880001</v>
      </c>
      <c r="G88" s="11">
        <f t="shared" si="21"/>
        <v>44.080002</v>
      </c>
      <c r="H88" s="11">
        <f t="shared" si="21"/>
        <v>43.814999</v>
      </c>
      <c r="I88" s="11">
        <f t="shared" si="21"/>
        <v>43.34</v>
      </c>
      <c r="J88" s="11">
        <f t="shared" si="21"/>
        <v>42.860000999999997</v>
      </c>
      <c r="K88" s="11">
        <f t="shared" si="21"/>
        <v>42.534999999999997</v>
      </c>
      <c r="L88" s="11">
        <f t="shared" si="21"/>
        <v>42.209999000000003</v>
      </c>
      <c r="M88" s="11">
        <f t="shared" si="21"/>
        <v>43.384998000000003</v>
      </c>
      <c r="N88" s="11">
        <f t="shared" si="21"/>
        <v>44.970001000000003</v>
      </c>
      <c r="O88" s="11">
        <f t="shared" si="21"/>
        <v>44.810001</v>
      </c>
      <c r="P88" s="11">
        <f t="shared" si="21"/>
        <v>45.23</v>
      </c>
      <c r="Q88" s="11">
        <f t="shared" si="21"/>
        <v>45.869999</v>
      </c>
      <c r="R88" s="11">
        <f t="shared" si="21"/>
        <v>45.044998</v>
      </c>
      <c r="S88" s="11">
        <f t="shared" si="21"/>
        <v>43.419998</v>
      </c>
      <c r="T88" s="11">
        <f t="shared" si="20"/>
        <v>45.095001000000003</v>
      </c>
      <c r="U88" s="12" cm="1">
        <f t="array" ref="U88">quota_mese*SUMPRODUCT(1/C88:T88)</f>
        <v>3441.3713502412088</v>
      </c>
      <c r="V88" s="13">
        <f t="shared" si="19"/>
        <v>155188.64448049868</v>
      </c>
      <c r="W88" s="14">
        <f t="shared" si="15"/>
        <v>3.4590963203324554E-2</v>
      </c>
      <c r="X88" s="13">
        <f t="shared" si="16"/>
        <v>165021.95218238831</v>
      </c>
      <c r="Y88" s="14">
        <f t="shared" si="17"/>
        <v>0.1001463478825888</v>
      </c>
      <c r="Z88" s="6" t="str">
        <f t="shared" si="18"/>
        <v>Il PAC NON conviene</v>
      </c>
    </row>
    <row r="89" spans="1:26" x14ac:dyDescent="0.25">
      <c r="A89" s="7">
        <v>42735</v>
      </c>
      <c r="B89" s="8">
        <v>41.959999000000003</v>
      </c>
      <c r="C89" s="11">
        <f t="shared" si="14"/>
        <v>41.959999000000003</v>
      </c>
      <c r="D89" s="11">
        <f t="shared" si="21"/>
        <v>41.82</v>
      </c>
      <c r="E89" s="11">
        <f t="shared" si="21"/>
        <v>43.880001</v>
      </c>
      <c r="F89" s="11">
        <f t="shared" si="21"/>
        <v>44.080002</v>
      </c>
      <c r="G89" s="11">
        <f t="shared" si="21"/>
        <v>43.814999</v>
      </c>
      <c r="H89" s="11">
        <f t="shared" si="21"/>
        <v>43.34</v>
      </c>
      <c r="I89" s="11">
        <f t="shared" si="21"/>
        <v>42.860000999999997</v>
      </c>
      <c r="J89" s="11">
        <f t="shared" si="21"/>
        <v>42.534999999999997</v>
      </c>
      <c r="K89" s="11">
        <f t="shared" si="21"/>
        <v>42.209999000000003</v>
      </c>
      <c r="L89" s="11">
        <f t="shared" si="21"/>
        <v>43.384998000000003</v>
      </c>
      <c r="M89" s="11">
        <f t="shared" si="21"/>
        <v>44.970001000000003</v>
      </c>
      <c r="N89" s="11">
        <f t="shared" si="21"/>
        <v>44.810001</v>
      </c>
      <c r="O89" s="11">
        <f t="shared" si="21"/>
        <v>45.23</v>
      </c>
      <c r="P89" s="11">
        <f t="shared" si="21"/>
        <v>45.869999</v>
      </c>
      <c r="Q89" s="11">
        <f t="shared" si="21"/>
        <v>45.044998</v>
      </c>
      <c r="R89" s="11">
        <f t="shared" si="21"/>
        <v>43.419998</v>
      </c>
      <c r="S89" s="11">
        <f t="shared" si="21"/>
        <v>45.095001000000003</v>
      </c>
      <c r="T89" s="11">
        <f t="shared" si="20"/>
        <v>46.744999</v>
      </c>
      <c r="U89" s="12" cm="1">
        <f t="array" ref="U89">quota_mese*SUMPRODUCT(1/C89:T89)</f>
        <v>3416.3419316671593</v>
      </c>
      <c r="V89" s="13">
        <f t="shared" si="19"/>
        <v>159696.90017943943</v>
      </c>
      <c r="W89" s="14">
        <f t="shared" si="15"/>
        <v>6.4646001196262848E-2</v>
      </c>
      <c r="X89" s="13">
        <f t="shared" si="16"/>
        <v>167105.57714741601</v>
      </c>
      <c r="Y89" s="14">
        <f t="shared" si="17"/>
        <v>0.11403718098277338</v>
      </c>
      <c r="Z89" s="6" t="str">
        <f t="shared" si="18"/>
        <v>Il PAC NON conviene</v>
      </c>
    </row>
    <row r="90" spans="1:26" x14ac:dyDescent="0.25">
      <c r="A90" s="7">
        <v>42766</v>
      </c>
      <c r="B90" s="8">
        <v>41.82</v>
      </c>
      <c r="C90" s="11">
        <f t="shared" si="14"/>
        <v>41.82</v>
      </c>
      <c r="D90" s="11">
        <f t="shared" si="21"/>
        <v>43.880001</v>
      </c>
      <c r="E90" s="11">
        <f t="shared" si="21"/>
        <v>44.080002</v>
      </c>
      <c r="F90" s="11">
        <f t="shared" si="21"/>
        <v>43.814999</v>
      </c>
      <c r="G90" s="11">
        <f t="shared" si="21"/>
        <v>43.34</v>
      </c>
      <c r="H90" s="11">
        <f t="shared" si="21"/>
        <v>42.860000999999997</v>
      </c>
      <c r="I90" s="11">
        <f t="shared" si="21"/>
        <v>42.534999999999997</v>
      </c>
      <c r="J90" s="11">
        <f t="shared" si="21"/>
        <v>42.209999000000003</v>
      </c>
      <c r="K90" s="11">
        <f t="shared" si="21"/>
        <v>43.384998000000003</v>
      </c>
      <c r="L90" s="11">
        <f t="shared" si="21"/>
        <v>44.970001000000003</v>
      </c>
      <c r="M90" s="11">
        <f t="shared" si="21"/>
        <v>44.810001</v>
      </c>
      <c r="N90" s="11">
        <f t="shared" si="21"/>
        <v>45.23</v>
      </c>
      <c r="O90" s="11">
        <f t="shared" si="21"/>
        <v>45.869999</v>
      </c>
      <c r="P90" s="11">
        <f t="shared" si="21"/>
        <v>45.044998</v>
      </c>
      <c r="Q90" s="11">
        <f t="shared" si="21"/>
        <v>43.419998</v>
      </c>
      <c r="R90" s="11">
        <f t="shared" si="21"/>
        <v>45.095001000000003</v>
      </c>
      <c r="S90" s="11">
        <f t="shared" si="21"/>
        <v>46.744999</v>
      </c>
      <c r="T90" s="11">
        <f t="shared" si="20"/>
        <v>46.860000999999997</v>
      </c>
      <c r="U90" s="12" cm="1">
        <f t="array" ref="U90">quota_mese*SUMPRODUCT(1/C90:T90)</f>
        <v>3395.5747649908503</v>
      </c>
      <c r="V90" s="13">
        <f t="shared" si="19"/>
        <v>159116.63688304601</v>
      </c>
      <c r="W90" s="14">
        <f t="shared" si="15"/>
        <v>6.0777579220306688E-2</v>
      </c>
      <c r="X90" s="13">
        <f t="shared" si="16"/>
        <v>168077.47847919655</v>
      </c>
      <c r="Y90" s="14">
        <f t="shared" si="17"/>
        <v>0.12051652319464368</v>
      </c>
      <c r="Z90" s="6" t="str">
        <f t="shared" si="18"/>
        <v>Il PAC NON conviene</v>
      </c>
    </row>
    <row r="91" spans="1:26" x14ac:dyDescent="0.25">
      <c r="A91" s="7">
        <v>42794</v>
      </c>
      <c r="B91" s="8">
        <v>43.880001</v>
      </c>
      <c r="C91" s="11">
        <f t="shared" si="14"/>
        <v>43.880001</v>
      </c>
      <c r="D91" s="11">
        <f t="shared" si="21"/>
        <v>44.080002</v>
      </c>
      <c r="E91" s="11">
        <f t="shared" si="21"/>
        <v>43.814999</v>
      </c>
      <c r="F91" s="11">
        <f t="shared" si="21"/>
        <v>43.34</v>
      </c>
      <c r="G91" s="11">
        <f t="shared" si="21"/>
        <v>42.860000999999997</v>
      </c>
      <c r="H91" s="11">
        <f t="shared" si="21"/>
        <v>42.534999999999997</v>
      </c>
      <c r="I91" s="11">
        <f t="shared" si="21"/>
        <v>42.209999000000003</v>
      </c>
      <c r="J91" s="11">
        <f t="shared" si="21"/>
        <v>43.384998000000003</v>
      </c>
      <c r="K91" s="11">
        <f t="shared" si="21"/>
        <v>44.970001000000003</v>
      </c>
      <c r="L91" s="11">
        <f t="shared" si="21"/>
        <v>44.810001</v>
      </c>
      <c r="M91" s="11">
        <f t="shared" si="21"/>
        <v>45.23</v>
      </c>
      <c r="N91" s="11">
        <f t="shared" si="21"/>
        <v>45.869999</v>
      </c>
      <c r="O91" s="11">
        <f t="shared" si="21"/>
        <v>45.044998</v>
      </c>
      <c r="P91" s="11">
        <f t="shared" si="21"/>
        <v>43.419998</v>
      </c>
      <c r="Q91" s="11">
        <f t="shared" si="21"/>
        <v>45.095001000000003</v>
      </c>
      <c r="R91" s="11">
        <f t="shared" si="21"/>
        <v>46.744999</v>
      </c>
      <c r="S91" s="11">
        <f t="shared" si="21"/>
        <v>46.860000999999997</v>
      </c>
      <c r="T91" s="11">
        <f t="shared" si="20"/>
        <v>47.994999</v>
      </c>
      <c r="U91" s="12" cm="1">
        <f t="array" ref="U91">quota_mese*SUMPRODUCT(1/C91:T91)</f>
        <v>3369.9372675450131</v>
      </c>
      <c r="V91" s="13">
        <f t="shared" si="19"/>
        <v>161740.13578588565</v>
      </c>
      <c r="W91" s="14">
        <f t="shared" si="15"/>
        <v>7.8267571905904276E-2</v>
      </c>
      <c r="X91" s="13">
        <f t="shared" si="16"/>
        <v>164066.76585991873</v>
      </c>
      <c r="Y91" s="14">
        <f t="shared" si="17"/>
        <v>9.377843906612493E-2</v>
      </c>
      <c r="Z91" s="6" t="str">
        <f t="shared" si="18"/>
        <v>In Linea</v>
      </c>
    </row>
    <row r="92" spans="1:26" x14ac:dyDescent="0.25">
      <c r="A92" s="7">
        <v>42825</v>
      </c>
      <c r="B92" s="8">
        <v>44.080002</v>
      </c>
      <c r="C92" s="11">
        <f t="shared" si="14"/>
        <v>44.080002</v>
      </c>
      <c r="D92" s="11">
        <f t="shared" si="21"/>
        <v>43.814999</v>
      </c>
      <c r="E92" s="11">
        <f t="shared" si="21"/>
        <v>43.34</v>
      </c>
      <c r="F92" s="11">
        <f t="shared" si="21"/>
        <v>42.860000999999997</v>
      </c>
      <c r="G92" s="11">
        <f t="shared" si="21"/>
        <v>42.534999999999997</v>
      </c>
      <c r="H92" s="11">
        <f t="shared" si="21"/>
        <v>42.209999000000003</v>
      </c>
      <c r="I92" s="11">
        <f t="shared" si="21"/>
        <v>43.384998000000003</v>
      </c>
      <c r="J92" s="11">
        <f t="shared" si="21"/>
        <v>44.970001000000003</v>
      </c>
      <c r="K92" s="11">
        <f t="shared" si="21"/>
        <v>44.810001</v>
      </c>
      <c r="L92" s="11">
        <f t="shared" si="21"/>
        <v>45.23</v>
      </c>
      <c r="M92" s="11">
        <f t="shared" si="21"/>
        <v>45.869999</v>
      </c>
      <c r="N92" s="11">
        <f t="shared" si="21"/>
        <v>45.044998</v>
      </c>
      <c r="O92" s="11">
        <f t="shared" si="21"/>
        <v>43.419998</v>
      </c>
      <c r="P92" s="11">
        <f t="shared" si="21"/>
        <v>45.095001000000003</v>
      </c>
      <c r="Q92" s="11">
        <f t="shared" si="21"/>
        <v>46.744999</v>
      </c>
      <c r="R92" s="11">
        <f t="shared" si="21"/>
        <v>46.860000999999997</v>
      </c>
      <c r="S92" s="11">
        <f t="shared" si="21"/>
        <v>47.994999</v>
      </c>
      <c r="T92" s="11">
        <f t="shared" si="20"/>
        <v>48.91</v>
      </c>
      <c r="U92" s="12" cm="1">
        <f t="array" ref="U92">quota_mese*SUMPRODUCT(1/C92:T92)</f>
        <v>3350.4063628387908</v>
      </c>
      <c r="V92" s="13">
        <f t="shared" si="19"/>
        <v>163868.37520644526</v>
      </c>
      <c r="W92" s="14">
        <f t="shared" si="15"/>
        <v>9.2455834709635143E-2</v>
      </c>
      <c r="X92" s="13">
        <f t="shared" si="16"/>
        <v>166436.01785680497</v>
      </c>
      <c r="Y92" s="14">
        <f t="shared" si="17"/>
        <v>0.10957345237869975</v>
      </c>
      <c r="Z92" s="6" t="str">
        <f t="shared" si="18"/>
        <v>In Linea</v>
      </c>
    </row>
    <row r="93" spans="1:26" x14ac:dyDescent="0.25">
      <c r="A93" s="7">
        <v>42855</v>
      </c>
      <c r="B93" s="8">
        <v>43.814999</v>
      </c>
      <c r="C93" s="11">
        <f t="shared" si="14"/>
        <v>43.814999</v>
      </c>
      <c r="D93" s="11">
        <f t="shared" si="21"/>
        <v>43.34</v>
      </c>
      <c r="E93" s="11">
        <f t="shared" si="21"/>
        <v>42.860000999999997</v>
      </c>
      <c r="F93" s="11">
        <f t="shared" si="21"/>
        <v>42.534999999999997</v>
      </c>
      <c r="G93" s="11">
        <f t="shared" si="21"/>
        <v>42.209999000000003</v>
      </c>
      <c r="H93" s="11">
        <f t="shared" si="21"/>
        <v>43.384998000000003</v>
      </c>
      <c r="I93" s="11">
        <f t="shared" si="21"/>
        <v>44.970001000000003</v>
      </c>
      <c r="J93" s="11">
        <f t="shared" si="21"/>
        <v>44.810001</v>
      </c>
      <c r="K93" s="11">
        <f t="shared" si="21"/>
        <v>45.23</v>
      </c>
      <c r="L93" s="11">
        <f t="shared" si="21"/>
        <v>45.869999</v>
      </c>
      <c r="M93" s="11">
        <f t="shared" si="21"/>
        <v>45.044998</v>
      </c>
      <c r="N93" s="11">
        <f t="shared" si="21"/>
        <v>43.419998</v>
      </c>
      <c r="O93" s="11">
        <f t="shared" si="21"/>
        <v>45.095001000000003</v>
      </c>
      <c r="P93" s="11">
        <f t="shared" si="21"/>
        <v>46.744999</v>
      </c>
      <c r="Q93" s="11">
        <f t="shared" si="21"/>
        <v>46.860000999999997</v>
      </c>
      <c r="R93" s="11">
        <f t="shared" si="21"/>
        <v>47.994999</v>
      </c>
      <c r="S93" s="11">
        <f t="shared" si="21"/>
        <v>48.91</v>
      </c>
      <c r="T93" s="11">
        <f t="shared" si="20"/>
        <v>49.255001</v>
      </c>
      <c r="U93" s="12" cm="1">
        <f t="array" ref="U93">quota_mese*SUMPRODUCT(1/C93:T93)</f>
        <v>3330.5437175757083</v>
      </c>
      <c r="V93" s="13">
        <f t="shared" si="19"/>
        <v>164045.93413973524</v>
      </c>
      <c r="W93" s="14">
        <f t="shared" si="15"/>
        <v>9.3639560931568333E-2</v>
      </c>
      <c r="X93" s="13">
        <f t="shared" si="16"/>
        <v>168623.76625867319</v>
      </c>
      <c r="Y93" s="14">
        <f t="shared" si="17"/>
        <v>0.12415844172448787</v>
      </c>
      <c r="Z93" s="6" t="str">
        <f t="shared" si="18"/>
        <v>Il PAC NON conviene</v>
      </c>
    </row>
    <row r="94" spans="1:26" x14ac:dyDescent="0.25">
      <c r="A94" s="7">
        <v>42886</v>
      </c>
      <c r="B94" s="8">
        <v>43.34</v>
      </c>
      <c r="C94" s="11">
        <f t="shared" si="14"/>
        <v>43.34</v>
      </c>
      <c r="D94" s="11">
        <f t="shared" si="21"/>
        <v>42.860000999999997</v>
      </c>
      <c r="E94" s="11">
        <f t="shared" si="21"/>
        <v>42.534999999999997</v>
      </c>
      <c r="F94" s="11">
        <f t="shared" si="21"/>
        <v>42.209999000000003</v>
      </c>
      <c r="G94" s="11">
        <f t="shared" si="21"/>
        <v>43.384998000000003</v>
      </c>
      <c r="H94" s="11">
        <f t="shared" si="21"/>
        <v>44.970001000000003</v>
      </c>
      <c r="I94" s="11">
        <f t="shared" si="21"/>
        <v>44.810001</v>
      </c>
      <c r="J94" s="11">
        <f t="shared" si="21"/>
        <v>45.23</v>
      </c>
      <c r="K94" s="11">
        <f t="shared" si="21"/>
        <v>45.869999</v>
      </c>
      <c r="L94" s="11">
        <f t="shared" si="21"/>
        <v>45.044998</v>
      </c>
      <c r="M94" s="11">
        <f t="shared" si="21"/>
        <v>43.419998</v>
      </c>
      <c r="N94" s="11">
        <f t="shared" si="21"/>
        <v>45.095001000000003</v>
      </c>
      <c r="O94" s="11">
        <f t="shared" si="21"/>
        <v>46.744999</v>
      </c>
      <c r="P94" s="11">
        <f t="shared" si="21"/>
        <v>46.860000999999997</v>
      </c>
      <c r="Q94" s="11">
        <f t="shared" si="21"/>
        <v>47.994999</v>
      </c>
      <c r="R94" s="11">
        <f t="shared" si="21"/>
        <v>48.91</v>
      </c>
      <c r="S94" s="11">
        <f t="shared" si="21"/>
        <v>49.255001</v>
      </c>
      <c r="T94" s="11">
        <f t="shared" si="20"/>
        <v>46.84</v>
      </c>
      <c r="U94" s="12" cm="1">
        <f t="array" ref="U94">quota_mese*SUMPRODUCT(1/C94:T94)</f>
        <v>3318.2607138383296</v>
      </c>
      <c r="V94" s="13">
        <f t="shared" si="19"/>
        <v>155427.33183618737</v>
      </c>
      <c r="W94" s="14">
        <f t="shared" si="15"/>
        <v>3.6182212241249179E-2</v>
      </c>
      <c r="X94" s="13">
        <f t="shared" si="16"/>
        <v>162113.52099676972</v>
      </c>
      <c r="Y94" s="14">
        <f t="shared" si="17"/>
        <v>8.0756806645131407E-2</v>
      </c>
      <c r="Z94" s="6" t="str">
        <f t="shared" si="18"/>
        <v>Il PAC NON conviene</v>
      </c>
    </row>
    <row r="95" spans="1:26" x14ac:dyDescent="0.25">
      <c r="A95" s="7">
        <v>42916</v>
      </c>
      <c r="B95" s="8">
        <v>42.860000999999997</v>
      </c>
      <c r="C95" s="11">
        <f t="shared" si="14"/>
        <v>42.860000999999997</v>
      </c>
      <c r="D95" s="11">
        <f t="shared" si="21"/>
        <v>42.534999999999997</v>
      </c>
      <c r="E95" s="11">
        <f t="shared" si="21"/>
        <v>42.209999000000003</v>
      </c>
      <c r="F95" s="11">
        <f t="shared" si="21"/>
        <v>43.384998000000003</v>
      </c>
      <c r="G95" s="11">
        <f t="shared" si="21"/>
        <v>44.970001000000003</v>
      </c>
      <c r="H95" s="11">
        <f t="shared" si="21"/>
        <v>44.810001</v>
      </c>
      <c r="I95" s="11">
        <f t="shared" si="21"/>
        <v>45.23</v>
      </c>
      <c r="J95" s="11">
        <f t="shared" si="21"/>
        <v>45.869999</v>
      </c>
      <c r="K95" s="11">
        <f t="shared" si="21"/>
        <v>45.044998</v>
      </c>
      <c r="L95" s="11">
        <f t="shared" si="21"/>
        <v>43.419998</v>
      </c>
      <c r="M95" s="11">
        <f t="shared" si="21"/>
        <v>45.095001000000003</v>
      </c>
      <c r="N95" s="11">
        <f t="shared" si="21"/>
        <v>46.744999</v>
      </c>
      <c r="O95" s="11">
        <f t="shared" si="21"/>
        <v>46.860000999999997</v>
      </c>
      <c r="P95" s="11">
        <f t="shared" si="21"/>
        <v>47.994999</v>
      </c>
      <c r="Q95" s="11">
        <f t="shared" si="21"/>
        <v>48.91</v>
      </c>
      <c r="R95" s="11">
        <f t="shared" si="21"/>
        <v>49.255001</v>
      </c>
      <c r="S95" s="11">
        <f t="shared" si="21"/>
        <v>46.84</v>
      </c>
      <c r="T95" s="11">
        <f t="shared" si="20"/>
        <v>46.990001999999997</v>
      </c>
      <c r="U95" s="12" cm="1">
        <f t="array" ref="U95">quota_mese*SUMPRODUCT(1/C95:T95)</f>
        <v>3303.325292258126</v>
      </c>
      <c r="V95" s="13">
        <f t="shared" si="19"/>
        <v>155223.26208985993</v>
      </c>
      <c r="W95" s="14">
        <f t="shared" si="15"/>
        <v>3.4821747265732839E-2</v>
      </c>
      <c r="X95" s="13">
        <f t="shared" si="16"/>
        <v>164454.03956010175</v>
      </c>
      <c r="Y95" s="14">
        <f t="shared" si="17"/>
        <v>9.6360263734011742E-2</v>
      </c>
      <c r="Z95" s="6" t="str">
        <f t="shared" si="18"/>
        <v>Il PAC NON conviene</v>
      </c>
    </row>
    <row r="96" spans="1:26" x14ac:dyDescent="0.25">
      <c r="A96" s="7">
        <v>42947</v>
      </c>
      <c r="B96" s="8">
        <v>42.534999999999997</v>
      </c>
      <c r="C96" s="11">
        <f t="shared" si="14"/>
        <v>42.534999999999997</v>
      </c>
      <c r="D96" s="11">
        <f t="shared" si="21"/>
        <v>42.209999000000003</v>
      </c>
      <c r="E96" s="11">
        <f t="shared" si="21"/>
        <v>43.384998000000003</v>
      </c>
      <c r="F96" s="11">
        <f t="shared" si="21"/>
        <v>44.970001000000003</v>
      </c>
      <c r="G96" s="11">
        <f t="shared" si="21"/>
        <v>44.810001</v>
      </c>
      <c r="H96" s="11">
        <f t="shared" si="21"/>
        <v>45.23</v>
      </c>
      <c r="I96" s="11">
        <f t="shared" si="21"/>
        <v>45.869999</v>
      </c>
      <c r="J96" s="11">
        <f t="shared" si="21"/>
        <v>45.044998</v>
      </c>
      <c r="K96" s="11">
        <f t="shared" si="21"/>
        <v>43.419998</v>
      </c>
      <c r="L96" s="11">
        <f t="shared" si="21"/>
        <v>45.095001000000003</v>
      </c>
      <c r="M96" s="11">
        <f t="shared" si="21"/>
        <v>46.744999</v>
      </c>
      <c r="N96" s="11">
        <f t="shared" si="21"/>
        <v>46.860000999999997</v>
      </c>
      <c r="O96" s="11">
        <f t="shared" si="21"/>
        <v>47.994999</v>
      </c>
      <c r="P96" s="11">
        <f t="shared" si="21"/>
        <v>48.91</v>
      </c>
      <c r="Q96" s="11">
        <f t="shared" si="21"/>
        <v>49.255001</v>
      </c>
      <c r="R96" s="11">
        <f t="shared" si="21"/>
        <v>46.84</v>
      </c>
      <c r="S96" s="11">
        <f t="shared" ref="S96:T111" si="22">R97</f>
        <v>46.990001999999997</v>
      </c>
      <c r="T96" s="11">
        <f t="shared" si="22"/>
        <v>42.990001999999997</v>
      </c>
      <c r="U96" s="12" cm="1">
        <f t="array" ref="U96">quota_mese*SUMPRODUCT(1/C96:T96)</f>
        <v>3302.7373349338468</v>
      </c>
      <c r="V96" s="13">
        <f t="shared" si="19"/>
        <v>141984.68463428074</v>
      </c>
      <c r="W96" s="14">
        <f t="shared" si="15"/>
        <v>-5.3435435771461703E-2</v>
      </c>
      <c r="X96" s="13">
        <f t="shared" si="16"/>
        <v>151604.56800282121</v>
      </c>
      <c r="Y96" s="14">
        <f t="shared" si="17"/>
        <v>1.069712001880796E-2</v>
      </c>
      <c r="Z96" s="6" t="str">
        <f t="shared" si="18"/>
        <v>Il PAC NON conviene</v>
      </c>
    </row>
    <row r="97" spans="1:26" x14ac:dyDescent="0.25">
      <c r="A97" s="7">
        <v>42978</v>
      </c>
      <c r="B97" s="8">
        <v>42.209999000000003</v>
      </c>
      <c r="C97" s="11">
        <f t="shared" si="14"/>
        <v>42.209999000000003</v>
      </c>
      <c r="D97" s="11">
        <f t="shared" ref="D97:S112" si="23">C98</f>
        <v>43.384998000000003</v>
      </c>
      <c r="E97" s="11">
        <f t="shared" si="23"/>
        <v>44.970001000000003</v>
      </c>
      <c r="F97" s="11">
        <f t="shared" si="23"/>
        <v>44.810001</v>
      </c>
      <c r="G97" s="11">
        <f t="shared" si="23"/>
        <v>45.23</v>
      </c>
      <c r="H97" s="11">
        <f t="shared" si="23"/>
        <v>45.869999</v>
      </c>
      <c r="I97" s="11">
        <f t="shared" si="23"/>
        <v>45.044998</v>
      </c>
      <c r="J97" s="11">
        <f t="shared" si="23"/>
        <v>43.419998</v>
      </c>
      <c r="K97" s="11">
        <f t="shared" si="23"/>
        <v>45.095001000000003</v>
      </c>
      <c r="L97" s="11">
        <f t="shared" si="23"/>
        <v>46.744999</v>
      </c>
      <c r="M97" s="11">
        <f t="shared" si="23"/>
        <v>46.860000999999997</v>
      </c>
      <c r="N97" s="11">
        <f t="shared" si="23"/>
        <v>47.994999</v>
      </c>
      <c r="O97" s="11">
        <f t="shared" si="23"/>
        <v>48.91</v>
      </c>
      <c r="P97" s="11">
        <f t="shared" si="23"/>
        <v>49.255001</v>
      </c>
      <c r="Q97" s="11">
        <f t="shared" si="23"/>
        <v>46.84</v>
      </c>
      <c r="R97" s="11">
        <f t="shared" si="23"/>
        <v>46.990001999999997</v>
      </c>
      <c r="S97" s="11">
        <f t="shared" si="23"/>
        <v>42.990001999999997</v>
      </c>
      <c r="T97" s="11">
        <f t="shared" si="22"/>
        <v>46.474997999999999</v>
      </c>
      <c r="U97" s="12" cm="1">
        <f t="array" ref="U97">quota_mese*SUMPRODUCT(1/C97:T97)</f>
        <v>3286.1281263773203</v>
      </c>
      <c r="V97" s="13">
        <f t="shared" si="19"/>
        <v>152722.79810112971</v>
      </c>
      <c r="W97" s="14">
        <f t="shared" si="15"/>
        <v>1.815198734086465E-2</v>
      </c>
      <c r="X97" s="13">
        <f t="shared" si="16"/>
        <v>165156.35785729348</v>
      </c>
      <c r="Y97" s="14">
        <f t="shared" si="17"/>
        <v>0.10104238571528978</v>
      </c>
      <c r="Z97" s="6" t="str">
        <f t="shared" si="18"/>
        <v>Il PAC NON conviene</v>
      </c>
    </row>
    <row r="98" spans="1:26" x14ac:dyDescent="0.25">
      <c r="A98" s="7">
        <v>43008</v>
      </c>
      <c r="B98" s="8">
        <v>43.384998000000003</v>
      </c>
      <c r="C98" s="11">
        <f t="shared" si="14"/>
        <v>43.384998000000003</v>
      </c>
      <c r="D98" s="11">
        <f t="shared" si="23"/>
        <v>44.970001000000003</v>
      </c>
      <c r="E98" s="11">
        <f t="shared" si="23"/>
        <v>44.810001</v>
      </c>
      <c r="F98" s="11">
        <f t="shared" si="23"/>
        <v>45.23</v>
      </c>
      <c r="G98" s="11">
        <f t="shared" si="23"/>
        <v>45.869999</v>
      </c>
      <c r="H98" s="11">
        <f t="shared" si="23"/>
        <v>45.044998</v>
      </c>
      <c r="I98" s="11">
        <f t="shared" si="23"/>
        <v>43.419998</v>
      </c>
      <c r="J98" s="11">
        <f t="shared" si="23"/>
        <v>45.095001000000003</v>
      </c>
      <c r="K98" s="11">
        <f t="shared" si="23"/>
        <v>46.744999</v>
      </c>
      <c r="L98" s="11">
        <f t="shared" si="23"/>
        <v>46.860000999999997</v>
      </c>
      <c r="M98" s="11">
        <f t="shared" si="23"/>
        <v>47.994999</v>
      </c>
      <c r="N98" s="11">
        <f t="shared" si="23"/>
        <v>48.91</v>
      </c>
      <c r="O98" s="11">
        <f t="shared" si="23"/>
        <v>49.255001</v>
      </c>
      <c r="P98" s="11">
        <f t="shared" si="23"/>
        <v>46.84</v>
      </c>
      <c r="Q98" s="11">
        <f t="shared" si="23"/>
        <v>46.990001999999997</v>
      </c>
      <c r="R98" s="11">
        <f t="shared" si="23"/>
        <v>42.990001999999997</v>
      </c>
      <c r="S98" s="11">
        <f t="shared" si="23"/>
        <v>46.474997999999999</v>
      </c>
      <c r="T98" s="11">
        <f t="shared" si="22"/>
        <v>48.330002</v>
      </c>
      <c r="U98" s="12" cm="1">
        <f t="array" ref="U98">quota_mese*SUMPRODUCT(1/C98:T98)</f>
        <v>3261.1282285348179</v>
      </c>
      <c r="V98" s="13">
        <f t="shared" si="19"/>
        <v>157610.3338073442</v>
      </c>
      <c r="W98" s="14">
        <f t="shared" si="15"/>
        <v>5.073555871562796E-2</v>
      </c>
      <c r="X98" s="13">
        <f t="shared" si="16"/>
        <v>167096.93751743401</v>
      </c>
      <c r="Y98" s="14">
        <f t="shared" si="17"/>
        <v>0.11397958344956005</v>
      </c>
      <c r="Z98" s="6" t="str">
        <f t="shared" si="18"/>
        <v>Il PAC NON conviene</v>
      </c>
    </row>
    <row r="99" spans="1:26" x14ac:dyDescent="0.25">
      <c r="A99" s="7">
        <v>43039</v>
      </c>
      <c r="B99" s="8">
        <v>44.970001000000003</v>
      </c>
      <c r="C99" s="11">
        <f t="shared" si="14"/>
        <v>44.970001000000003</v>
      </c>
      <c r="D99" s="11">
        <f t="shared" si="23"/>
        <v>44.810001</v>
      </c>
      <c r="E99" s="11">
        <f t="shared" si="23"/>
        <v>45.23</v>
      </c>
      <c r="F99" s="11">
        <f t="shared" si="23"/>
        <v>45.869999</v>
      </c>
      <c r="G99" s="11">
        <f t="shared" si="23"/>
        <v>45.044998</v>
      </c>
      <c r="H99" s="11">
        <f t="shared" si="23"/>
        <v>43.419998</v>
      </c>
      <c r="I99" s="11">
        <f t="shared" si="23"/>
        <v>45.095001000000003</v>
      </c>
      <c r="J99" s="11">
        <f t="shared" si="23"/>
        <v>46.744999</v>
      </c>
      <c r="K99" s="11">
        <f t="shared" si="23"/>
        <v>46.860000999999997</v>
      </c>
      <c r="L99" s="11">
        <f t="shared" si="23"/>
        <v>47.994999</v>
      </c>
      <c r="M99" s="11">
        <f t="shared" si="23"/>
        <v>48.91</v>
      </c>
      <c r="N99" s="11">
        <f t="shared" si="23"/>
        <v>49.255001</v>
      </c>
      <c r="O99" s="11">
        <f t="shared" si="23"/>
        <v>46.84</v>
      </c>
      <c r="P99" s="11">
        <f t="shared" si="23"/>
        <v>46.990001999999997</v>
      </c>
      <c r="Q99" s="11">
        <f t="shared" si="23"/>
        <v>42.990001999999997</v>
      </c>
      <c r="R99" s="11">
        <f t="shared" si="23"/>
        <v>46.474997999999999</v>
      </c>
      <c r="S99" s="11">
        <f t="shared" si="23"/>
        <v>48.330002</v>
      </c>
      <c r="T99" s="11">
        <f t="shared" si="22"/>
        <v>49.549999</v>
      </c>
      <c r="U99" s="12" cm="1">
        <f t="array" ref="U99">quota_mese*SUMPRODUCT(1/C99:T99)</f>
        <v>3237.2298369190021</v>
      </c>
      <c r="V99" s="13">
        <f t="shared" si="19"/>
        <v>160404.73518210673</v>
      </c>
      <c r="W99" s="14">
        <f t="shared" si="15"/>
        <v>6.9364901214044927E-2</v>
      </c>
      <c r="X99" s="13">
        <f t="shared" si="16"/>
        <v>165276.84422333012</v>
      </c>
      <c r="Y99" s="14">
        <f t="shared" si="17"/>
        <v>0.10184562815553422</v>
      </c>
      <c r="Z99" s="6" t="str">
        <f t="shared" si="18"/>
        <v>Il PAC NON conviene</v>
      </c>
    </row>
    <row r="100" spans="1:26" x14ac:dyDescent="0.25">
      <c r="A100" s="7">
        <v>43069</v>
      </c>
      <c r="B100" s="8">
        <v>44.810001</v>
      </c>
      <c r="C100" s="11">
        <f t="shared" si="14"/>
        <v>44.810001</v>
      </c>
      <c r="D100" s="11">
        <f t="shared" si="23"/>
        <v>45.23</v>
      </c>
      <c r="E100" s="11">
        <f t="shared" si="23"/>
        <v>45.869999</v>
      </c>
      <c r="F100" s="11">
        <f t="shared" si="23"/>
        <v>45.044998</v>
      </c>
      <c r="G100" s="11">
        <f t="shared" si="23"/>
        <v>43.419998</v>
      </c>
      <c r="H100" s="11">
        <f t="shared" si="23"/>
        <v>45.095001000000003</v>
      </c>
      <c r="I100" s="11">
        <f t="shared" si="23"/>
        <v>46.744999</v>
      </c>
      <c r="J100" s="11">
        <f t="shared" si="23"/>
        <v>46.860000999999997</v>
      </c>
      <c r="K100" s="11">
        <f t="shared" si="23"/>
        <v>47.994999</v>
      </c>
      <c r="L100" s="11">
        <f t="shared" si="23"/>
        <v>48.91</v>
      </c>
      <c r="M100" s="11">
        <f t="shared" si="23"/>
        <v>49.255001</v>
      </c>
      <c r="N100" s="11">
        <f t="shared" si="23"/>
        <v>46.84</v>
      </c>
      <c r="O100" s="11">
        <f t="shared" si="23"/>
        <v>46.990001999999997</v>
      </c>
      <c r="P100" s="11">
        <f t="shared" si="23"/>
        <v>42.990001999999997</v>
      </c>
      <c r="Q100" s="11">
        <f t="shared" si="23"/>
        <v>46.474997999999999</v>
      </c>
      <c r="R100" s="11">
        <f t="shared" si="23"/>
        <v>48.330002</v>
      </c>
      <c r="S100" s="11">
        <f t="shared" si="23"/>
        <v>49.549999</v>
      </c>
      <c r="T100" s="11">
        <f t="shared" si="22"/>
        <v>51.349997999999999</v>
      </c>
      <c r="U100" s="12" cm="1">
        <f t="array" ref="U100">quota_mese*SUMPRODUCT(1/C100:T100)</f>
        <v>3214.2060954372737</v>
      </c>
      <c r="V100" s="13">
        <f t="shared" si="19"/>
        <v>165049.47657229181</v>
      </c>
      <c r="W100" s="14">
        <f t="shared" si="15"/>
        <v>0.10032984381527865</v>
      </c>
      <c r="X100" s="13">
        <f t="shared" si="16"/>
        <v>171892.4241934295</v>
      </c>
      <c r="Y100" s="14">
        <f t="shared" si="17"/>
        <v>0.14594949462286322</v>
      </c>
      <c r="Z100" s="6" t="str">
        <f t="shared" si="18"/>
        <v>Il PAC NON conviene</v>
      </c>
    </row>
    <row r="101" spans="1:26" x14ac:dyDescent="0.25">
      <c r="A101" s="7">
        <v>43100</v>
      </c>
      <c r="B101" s="8">
        <v>45.23</v>
      </c>
      <c r="C101" s="11">
        <f t="shared" si="14"/>
        <v>45.23</v>
      </c>
      <c r="D101" s="11">
        <f t="shared" si="23"/>
        <v>45.869999</v>
      </c>
      <c r="E101" s="11">
        <f t="shared" si="23"/>
        <v>45.044998</v>
      </c>
      <c r="F101" s="11">
        <f t="shared" si="23"/>
        <v>43.419998</v>
      </c>
      <c r="G101" s="11">
        <f t="shared" si="23"/>
        <v>45.095001000000003</v>
      </c>
      <c r="H101" s="11">
        <f t="shared" si="23"/>
        <v>46.744999</v>
      </c>
      <c r="I101" s="11">
        <f t="shared" si="23"/>
        <v>46.860000999999997</v>
      </c>
      <c r="J101" s="11">
        <f t="shared" si="23"/>
        <v>47.994999</v>
      </c>
      <c r="K101" s="11">
        <f t="shared" si="23"/>
        <v>48.91</v>
      </c>
      <c r="L101" s="11">
        <f t="shared" si="23"/>
        <v>49.255001</v>
      </c>
      <c r="M101" s="11">
        <f t="shared" si="23"/>
        <v>46.84</v>
      </c>
      <c r="N101" s="11">
        <f t="shared" si="23"/>
        <v>46.990001999999997</v>
      </c>
      <c r="O101" s="11">
        <f t="shared" si="23"/>
        <v>42.990001999999997</v>
      </c>
      <c r="P101" s="11">
        <f t="shared" si="23"/>
        <v>46.474997999999999</v>
      </c>
      <c r="Q101" s="11">
        <f t="shared" si="23"/>
        <v>48.330002</v>
      </c>
      <c r="R101" s="11">
        <f t="shared" si="23"/>
        <v>49.549999</v>
      </c>
      <c r="S101" s="11">
        <f t="shared" si="23"/>
        <v>51.349997999999999</v>
      </c>
      <c r="T101" s="11">
        <f t="shared" si="22"/>
        <v>48.875</v>
      </c>
      <c r="U101" s="12" cm="1">
        <f t="array" ref="U101">quota_mese*SUMPRODUCT(1/C101:T101)</f>
        <v>3198.7386898763361</v>
      </c>
      <c r="V101" s="13">
        <f t="shared" si="19"/>
        <v>156338.35346770592</v>
      </c>
      <c r="W101" s="14">
        <f t="shared" si="15"/>
        <v>4.2255689784706174E-2</v>
      </c>
      <c r="X101" s="13">
        <f t="shared" si="16"/>
        <v>162088.21578598276</v>
      </c>
      <c r="Y101" s="14">
        <f t="shared" si="17"/>
        <v>8.0588105239885133E-2</v>
      </c>
      <c r="Z101" s="6" t="str">
        <f t="shared" si="18"/>
        <v>Il PAC NON conviene</v>
      </c>
    </row>
    <row r="102" spans="1:26" x14ac:dyDescent="0.25">
      <c r="A102" s="7">
        <v>43131</v>
      </c>
      <c r="B102" s="8">
        <v>45.869999</v>
      </c>
      <c r="C102" s="11">
        <f t="shared" si="14"/>
        <v>45.869999</v>
      </c>
      <c r="D102" s="11">
        <f t="shared" si="23"/>
        <v>45.044998</v>
      </c>
      <c r="E102" s="11">
        <f t="shared" si="23"/>
        <v>43.419998</v>
      </c>
      <c r="F102" s="11">
        <f t="shared" si="23"/>
        <v>45.095001000000003</v>
      </c>
      <c r="G102" s="11">
        <f t="shared" si="23"/>
        <v>46.744999</v>
      </c>
      <c r="H102" s="11">
        <f t="shared" si="23"/>
        <v>46.860000999999997</v>
      </c>
      <c r="I102" s="11">
        <f t="shared" si="23"/>
        <v>47.994999</v>
      </c>
      <c r="J102" s="11">
        <f t="shared" si="23"/>
        <v>48.91</v>
      </c>
      <c r="K102" s="11">
        <f t="shared" si="23"/>
        <v>49.255001</v>
      </c>
      <c r="L102" s="11">
        <f t="shared" si="23"/>
        <v>46.84</v>
      </c>
      <c r="M102" s="11">
        <f t="shared" si="23"/>
        <v>46.990001999999997</v>
      </c>
      <c r="N102" s="11">
        <f t="shared" si="23"/>
        <v>42.990001999999997</v>
      </c>
      <c r="O102" s="11">
        <f t="shared" si="23"/>
        <v>46.474997999999999</v>
      </c>
      <c r="P102" s="11">
        <f t="shared" si="23"/>
        <v>48.330002</v>
      </c>
      <c r="Q102" s="11">
        <f t="shared" si="23"/>
        <v>49.549999</v>
      </c>
      <c r="R102" s="11">
        <f t="shared" si="23"/>
        <v>51.349997999999999</v>
      </c>
      <c r="S102" s="11">
        <f t="shared" si="23"/>
        <v>48.875</v>
      </c>
      <c r="T102" s="11">
        <f t="shared" si="22"/>
        <v>50.799999</v>
      </c>
      <c r="U102" s="12" cm="1">
        <f t="array" ref="U102">quota_mese*SUMPRODUCT(1/C102:T102)</f>
        <v>3178.537191651581</v>
      </c>
      <c r="V102" s="13">
        <f t="shared" si="19"/>
        <v>161469.68615736312</v>
      </c>
      <c r="W102" s="14">
        <f t="shared" si="15"/>
        <v>7.6464574382420825E-2</v>
      </c>
      <c r="X102" s="13">
        <f t="shared" si="16"/>
        <v>166121.6484875005</v>
      </c>
      <c r="Y102" s="14">
        <f t="shared" si="17"/>
        <v>0.10747765658333663</v>
      </c>
      <c r="Z102" s="6" t="str">
        <f t="shared" si="18"/>
        <v>Il PAC NON conviene</v>
      </c>
    </row>
    <row r="103" spans="1:26" x14ac:dyDescent="0.25">
      <c r="A103" s="7">
        <v>43159</v>
      </c>
      <c r="B103" s="8">
        <v>45.044998</v>
      </c>
      <c r="C103" s="11">
        <f t="shared" si="14"/>
        <v>45.044998</v>
      </c>
      <c r="D103" s="11">
        <f t="shared" si="23"/>
        <v>43.419998</v>
      </c>
      <c r="E103" s="11">
        <f t="shared" si="23"/>
        <v>45.095001000000003</v>
      </c>
      <c r="F103" s="11">
        <f t="shared" si="23"/>
        <v>46.744999</v>
      </c>
      <c r="G103" s="11">
        <f t="shared" si="23"/>
        <v>46.860000999999997</v>
      </c>
      <c r="H103" s="11">
        <f t="shared" si="23"/>
        <v>47.994999</v>
      </c>
      <c r="I103" s="11">
        <f t="shared" si="23"/>
        <v>48.91</v>
      </c>
      <c r="J103" s="11">
        <f t="shared" si="23"/>
        <v>49.255001</v>
      </c>
      <c r="K103" s="11">
        <f t="shared" si="23"/>
        <v>46.84</v>
      </c>
      <c r="L103" s="11">
        <f t="shared" si="23"/>
        <v>46.990001999999997</v>
      </c>
      <c r="M103" s="11">
        <f t="shared" si="23"/>
        <v>42.990001999999997</v>
      </c>
      <c r="N103" s="11">
        <f t="shared" si="23"/>
        <v>46.474997999999999</v>
      </c>
      <c r="O103" s="11">
        <f t="shared" si="23"/>
        <v>48.330002</v>
      </c>
      <c r="P103" s="11">
        <f t="shared" si="23"/>
        <v>49.549999</v>
      </c>
      <c r="Q103" s="11">
        <f t="shared" si="23"/>
        <v>51.349997999999999</v>
      </c>
      <c r="R103" s="11">
        <f t="shared" si="23"/>
        <v>48.875</v>
      </c>
      <c r="S103" s="11">
        <f t="shared" si="23"/>
        <v>50.799999</v>
      </c>
      <c r="T103" s="11">
        <f t="shared" si="22"/>
        <v>52.619999</v>
      </c>
      <c r="U103" s="12" cm="1">
        <f t="array" ref="U103">quota_mese*SUMPRODUCT(1/C103:T103)</f>
        <v>3155.2325214889752</v>
      </c>
      <c r="V103" s="13">
        <f t="shared" si="19"/>
        <v>166028.33212551737</v>
      </c>
      <c r="W103" s="14">
        <f t="shared" si="15"/>
        <v>0.10685554750344917</v>
      </c>
      <c r="X103" s="13">
        <f t="shared" si="16"/>
        <v>175224.77967475989</v>
      </c>
      <c r="Y103" s="14">
        <f t="shared" si="17"/>
        <v>0.16816519783173267</v>
      </c>
      <c r="Z103" s="6" t="str">
        <f t="shared" si="18"/>
        <v>Il PAC NON conviene</v>
      </c>
    </row>
    <row r="104" spans="1:26" x14ac:dyDescent="0.25">
      <c r="A104" s="7">
        <v>43190</v>
      </c>
      <c r="B104" s="8">
        <v>43.419998</v>
      </c>
      <c r="C104" s="11">
        <f t="shared" si="14"/>
        <v>43.419998</v>
      </c>
      <c r="D104" s="11">
        <f t="shared" si="23"/>
        <v>45.095001000000003</v>
      </c>
      <c r="E104" s="11">
        <f t="shared" si="23"/>
        <v>46.744999</v>
      </c>
      <c r="F104" s="11">
        <f t="shared" si="23"/>
        <v>46.860000999999997</v>
      </c>
      <c r="G104" s="11">
        <f t="shared" si="23"/>
        <v>47.994999</v>
      </c>
      <c r="H104" s="11">
        <f t="shared" si="23"/>
        <v>48.91</v>
      </c>
      <c r="I104" s="11">
        <f t="shared" si="23"/>
        <v>49.255001</v>
      </c>
      <c r="J104" s="11">
        <f t="shared" si="23"/>
        <v>46.84</v>
      </c>
      <c r="K104" s="11">
        <f t="shared" si="23"/>
        <v>46.990001999999997</v>
      </c>
      <c r="L104" s="11">
        <f t="shared" si="23"/>
        <v>42.990001999999997</v>
      </c>
      <c r="M104" s="11">
        <f t="shared" si="23"/>
        <v>46.474997999999999</v>
      </c>
      <c r="N104" s="11">
        <f t="shared" si="23"/>
        <v>48.330002</v>
      </c>
      <c r="O104" s="11">
        <f t="shared" si="23"/>
        <v>49.549999</v>
      </c>
      <c r="P104" s="11">
        <f t="shared" si="23"/>
        <v>51.349997999999999</v>
      </c>
      <c r="Q104" s="11">
        <f t="shared" si="23"/>
        <v>48.875</v>
      </c>
      <c r="R104" s="11">
        <f t="shared" si="23"/>
        <v>50.799999</v>
      </c>
      <c r="S104" s="11">
        <f t="shared" si="23"/>
        <v>52.619999</v>
      </c>
      <c r="T104" s="11">
        <f t="shared" si="22"/>
        <v>51.75</v>
      </c>
      <c r="U104" s="12" cm="1">
        <f t="array" ref="U104">quota_mese*SUMPRODUCT(1/C104:T104)</f>
        <v>3131.2629240879778</v>
      </c>
      <c r="V104" s="13">
        <f t="shared" si="19"/>
        <v>162042.85632155286</v>
      </c>
      <c r="W104" s="14">
        <f t="shared" si="15"/>
        <v>8.0285708810352352E-2</v>
      </c>
      <c r="X104" s="13">
        <f t="shared" si="16"/>
        <v>178777.069496871</v>
      </c>
      <c r="Y104" s="14">
        <f t="shared" si="17"/>
        <v>0.19184712997914</v>
      </c>
      <c r="Z104" s="6" t="str">
        <f t="shared" si="18"/>
        <v>Il PAC NON conviene</v>
      </c>
    </row>
    <row r="105" spans="1:26" x14ac:dyDescent="0.25">
      <c r="A105" s="7">
        <v>43220</v>
      </c>
      <c r="B105" s="8">
        <v>45.095001000000003</v>
      </c>
      <c r="C105" s="11">
        <f t="shared" si="14"/>
        <v>45.095001000000003</v>
      </c>
      <c r="D105" s="11">
        <f t="shared" si="23"/>
        <v>46.744999</v>
      </c>
      <c r="E105" s="11">
        <f t="shared" si="23"/>
        <v>46.860000999999997</v>
      </c>
      <c r="F105" s="11">
        <f t="shared" si="23"/>
        <v>47.994999</v>
      </c>
      <c r="G105" s="11">
        <f t="shared" si="23"/>
        <v>48.91</v>
      </c>
      <c r="H105" s="11">
        <f t="shared" si="23"/>
        <v>49.255001</v>
      </c>
      <c r="I105" s="11">
        <f t="shared" si="23"/>
        <v>46.84</v>
      </c>
      <c r="J105" s="11">
        <f t="shared" si="23"/>
        <v>46.990001999999997</v>
      </c>
      <c r="K105" s="11">
        <f t="shared" si="23"/>
        <v>42.990001999999997</v>
      </c>
      <c r="L105" s="11">
        <f t="shared" si="23"/>
        <v>46.474997999999999</v>
      </c>
      <c r="M105" s="11">
        <f t="shared" si="23"/>
        <v>48.330002</v>
      </c>
      <c r="N105" s="11">
        <f t="shared" si="23"/>
        <v>49.549999</v>
      </c>
      <c r="O105" s="11">
        <f t="shared" si="23"/>
        <v>51.349997999999999</v>
      </c>
      <c r="P105" s="11">
        <f t="shared" si="23"/>
        <v>48.875</v>
      </c>
      <c r="Q105" s="11">
        <f t="shared" si="23"/>
        <v>50.799999</v>
      </c>
      <c r="R105" s="11">
        <f t="shared" si="23"/>
        <v>52.619999</v>
      </c>
      <c r="S105" s="11">
        <f t="shared" si="23"/>
        <v>51.75</v>
      </c>
      <c r="T105" s="11">
        <f t="shared" si="22"/>
        <v>53.459999000000003</v>
      </c>
      <c r="U105" s="12" cm="1">
        <f t="array" ref="U105">quota_mese*SUMPRODUCT(1/C105:T105)</f>
        <v>3095.2188590544156</v>
      </c>
      <c r="V105" s="13">
        <f t="shared" si="19"/>
        <v>165470.3971098302</v>
      </c>
      <c r="W105" s="14">
        <f t="shared" si="15"/>
        <v>0.10313598073220143</v>
      </c>
      <c r="X105" s="13">
        <f t="shared" si="16"/>
        <v>177824.58525724392</v>
      </c>
      <c r="Y105" s="14">
        <f t="shared" si="17"/>
        <v>0.18549723504829285</v>
      </c>
      <c r="Z105" s="6" t="str">
        <f t="shared" si="18"/>
        <v>Il PAC NON conviene</v>
      </c>
    </row>
    <row r="106" spans="1:26" x14ac:dyDescent="0.25">
      <c r="A106" s="7">
        <v>43251</v>
      </c>
      <c r="B106" s="8">
        <v>46.744999</v>
      </c>
      <c r="C106" s="11">
        <f t="shared" si="14"/>
        <v>46.744999</v>
      </c>
      <c r="D106" s="11">
        <f t="shared" si="23"/>
        <v>46.860000999999997</v>
      </c>
      <c r="E106" s="11">
        <f t="shared" si="23"/>
        <v>47.994999</v>
      </c>
      <c r="F106" s="11">
        <f t="shared" si="23"/>
        <v>48.91</v>
      </c>
      <c r="G106" s="11">
        <f t="shared" si="23"/>
        <v>49.255001</v>
      </c>
      <c r="H106" s="11">
        <f t="shared" si="23"/>
        <v>46.84</v>
      </c>
      <c r="I106" s="11">
        <f t="shared" si="23"/>
        <v>46.990001999999997</v>
      </c>
      <c r="J106" s="11">
        <f t="shared" si="23"/>
        <v>42.990001999999997</v>
      </c>
      <c r="K106" s="11">
        <f t="shared" si="23"/>
        <v>46.474997999999999</v>
      </c>
      <c r="L106" s="11">
        <f t="shared" si="23"/>
        <v>48.330002</v>
      </c>
      <c r="M106" s="11">
        <f t="shared" si="23"/>
        <v>49.549999</v>
      </c>
      <c r="N106" s="11">
        <f t="shared" si="23"/>
        <v>51.349997999999999</v>
      </c>
      <c r="O106" s="11">
        <f t="shared" si="23"/>
        <v>48.875</v>
      </c>
      <c r="P106" s="11">
        <f t="shared" si="23"/>
        <v>50.799999</v>
      </c>
      <c r="Q106" s="11">
        <f t="shared" si="23"/>
        <v>52.619999</v>
      </c>
      <c r="R106" s="11">
        <f t="shared" si="23"/>
        <v>51.75</v>
      </c>
      <c r="S106" s="11">
        <f t="shared" si="23"/>
        <v>53.459999000000003</v>
      </c>
      <c r="T106" s="11">
        <f t="shared" si="22"/>
        <v>53.41</v>
      </c>
      <c r="U106" s="12" cm="1">
        <f t="array" ref="U106">quota_mese*SUMPRODUCT(1/C106:T106)</f>
        <v>3066.4495139138935</v>
      </c>
      <c r="V106" s="13">
        <f t="shared" si="19"/>
        <v>163779.06853814103</v>
      </c>
      <c r="W106" s="14">
        <f t="shared" si="15"/>
        <v>9.1860456920940248E-2</v>
      </c>
      <c r="X106" s="13">
        <f t="shared" si="16"/>
        <v>171387.31781767713</v>
      </c>
      <c r="Y106" s="14">
        <f t="shared" si="17"/>
        <v>0.14258211878451421</v>
      </c>
      <c r="Z106" s="6" t="str">
        <f t="shared" si="18"/>
        <v>Il PAC NON conviene</v>
      </c>
    </row>
    <row r="107" spans="1:26" x14ac:dyDescent="0.25">
      <c r="A107" s="7">
        <v>43281</v>
      </c>
      <c r="B107" s="8">
        <v>46.860000999999997</v>
      </c>
      <c r="C107" s="11">
        <f t="shared" si="14"/>
        <v>46.860000999999997</v>
      </c>
      <c r="D107" s="11">
        <f t="shared" si="23"/>
        <v>47.994999</v>
      </c>
      <c r="E107" s="11">
        <f t="shared" si="23"/>
        <v>48.91</v>
      </c>
      <c r="F107" s="11">
        <f t="shared" si="23"/>
        <v>49.255001</v>
      </c>
      <c r="G107" s="11">
        <f t="shared" si="23"/>
        <v>46.84</v>
      </c>
      <c r="H107" s="11">
        <f t="shared" si="23"/>
        <v>46.990001999999997</v>
      </c>
      <c r="I107" s="11">
        <f t="shared" si="23"/>
        <v>42.990001999999997</v>
      </c>
      <c r="J107" s="11">
        <f t="shared" si="23"/>
        <v>46.474997999999999</v>
      </c>
      <c r="K107" s="11">
        <f t="shared" si="23"/>
        <v>48.330002</v>
      </c>
      <c r="L107" s="11">
        <f t="shared" si="23"/>
        <v>49.549999</v>
      </c>
      <c r="M107" s="11">
        <f t="shared" si="23"/>
        <v>51.349997999999999</v>
      </c>
      <c r="N107" s="11">
        <f t="shared" si="23"/>
        <v>48.875</v>
      </c>
      <c r="O107" s="11">
        <f t="shared" si="23"/>
        <v>50.799999</v>
      </c>
      <c r="P107" s="11">
        <f t="shared" si="23"/>
        <v>52.619999</v>
      </c>
      <c r="Q107" s="11">
        <f t="shared" si="23"/>
        <v>51.75</v>
      </c>
      <c r="R107" s="11">
        <f t="shared" si="23"/>
        <v>53.459999000000003</v>
      </c>
      <c r="S107" s="11">
        <f t="shared" si="23"/>
        <v>53.41</v>
      </c>
      <c r="T107" s="11">
        <f t="shared" si="22"/>
        <v>55.77</v>
      </c>
      <c r="U107" s="12" cm="1">
        <f t="array" ref="U107">quota_mese*SUMPRODUCT(1/C107:T107)</f>
        <v>3037.6005504729355</v>
      </c>
      <c r="V107" s="13">
        <f t="shared" si="19"/>
        <v>169406.98269987563</v>
      </c>
      <c r="W107" s="14">
        <f t="shared" si="15"/>
        <v>0.12937988466583761</v>
      </c>
      <c r="X107" s="13">
        <f t="shared" si="16"/>
        <v>178521.12295089368</v>
      </c>
      <c r="Y107" s="14">
        <f t="shared" si="17"/>
        <v>0.19014081967262464</v>
      </c>
      <c r="Z107" s="6" t="str">
        <f t="shared" si="18"/>
        <v>Il PAC NON conviene</v>
      </c>
    </row>
    <row r="108" spans="1:26" x14ac:dyDescent="0.25">
      <c r="A108" s="7">
        <v>43312</v>
      </c>
      <c r="B108" s="8">
        <v>47.994999</v>
      </c>
      <c r="C108" s="11">
        <f t="shared" si="14"/>
        <v>47.994999</v>
      </c>
      <c r="D108" s="11">
        <f t="shared" si="23"/>
        <v>48.91</v>
      </c>
      <c r="E108" s="11">
        <f t="shared" si="23"/>
        <v>49.255001</v>
      </c>
      <c r="F108" s="11">
        <f t="shared" si="23"/>
        <v>46.84</v>
      </c>
      <c r="G108" s="11">
        <f t="shared" si="23"/>
        <v>46.990001999999997</v>
      </c>
      <c r="H108" s="11">
        <f t="shared" si="23"/>
        <v>42.990001999999997</v>
      </c>
      <c r="I108" s="11">
        <f t="shared" si="23"/>
        <v>46.474997999999999</v>
      </c>
      <c r="J108" s="11">
        <f t="shared" si="23"/>
        <v>48.330002</v>
      </c>
      <c r="K108" s="11">
        <f t="shared" si="23"/>
        <v>49.549999</v>
      </c>
      <c r="L108" s="11">
        <f t="shared" si="23"/>
        <v>51.349997999999999</v>
      </c>
      <c r="M108" s="11">
        <f t="shared" si="23"/>
        <v>48.875</v>
      </c>
      <c r="N108" s="11">
        <f t="shared" si="23"/>
        <v>50.799999</v>
      </c>
      <c r="O108" s="11">
        <f t="shared" si="23"/>
        <v>52.619999</v>
      </c>
      <c r="P108" s="11">
        <f t="shared" si="23"/>
        <v>51.75</v>
      </c>
      <c r="Q108" s="11">
        <f t="shared" si="23"/>
        <v>53.459999000000003</v>
      </c>
      <c r="R108" s="11">
        <f t="shared" si="23"/>
        <v>53.41</v>
      </c>
      <c r="S108" s="11">
        <f t="shared" si="23"/>
        <v>55.77</v>
      </c>
      <c r="T108" s="11">
        <f t="shared" si="22"/>
        <v>56.220001000000003</v>
      </c>
      <c r="U108" s="12" cm="1">
        <f t="array" ref="U108">quota_mese*SUMPRODUCT(1/C108:T108)</f>
        <v>3007.9930694106929</v>
      </c>
      <c r="V108" s="13">
        <f t="shared" si="19"/>
        <v>169109.37337026224</v>
      </c>
      <c r="W108" s="14">
        <f t="shared" si="15"/>
        <v>0.12739582246841485</v>
      </c>
      <c r="X108" s="13">
        <f t="shared" si="16"/>
        <v>175705.80947402457</v>
      </c>
      <c r="Y108" s="14">
        <f t="shared" si="17"/>
        <v>0.17137206316016385</v>
      </c>
      <c r="Z108" s="6" t="str">
        <f t="shared" si="18"/>
        <v>Il PAC NON conviene</v>
      </c>
    </row>
    <row r="109" spans="1:26" x14ac:dyDescent="0.25">
      <c r="A109" s="7">
        <v>43343</v>
      </c>
      <c r="B109" s="8">
        <v>48.91</v>
      </c>
      <c r="C109" s="11">
        <f t="shared" si="14"/>
        <v>48.91</v>
      </c>
      <c r="D109" s="11">
        <f t="shared" si="23"/>
        <v>49.255001</v>
      </c>
      <c r="E109" s="11">
        <f t="shared" si="23"/>
        <v>46.84</v>
      </c>
      <c r="F109" s="11">
        <f t="shared" si="23"/>
        <v>46.990001999999997</v>
      </c>
      <c r="G109" s="11">
        <f t="shared" si="23"/>
        <v>42.990001999999997</v>
      </c>
      <c r="H109" s="11">
        <f t="shared" si="23"/>
        <v>46.474997999999999</v>
      </c>
      <c r="I109" s="11">
        <f t="shared" si="23"/>
        <v>48.330002</v>
      </c>
      <c r="J109" s="11">
        <f t="shared" si="23"/>
        <v>49.549999</v>
      </c>
      <c r="K109" s="11">
        <f t="shared" si="23"/>
        <v>51.349997999999999</v>
      </c>
      <c r="L109" s="11">
        <f t="shared" si="23"/>
        <v>48.875</v>
      </c>
      <c r="M109" s="11">
        <f t="shared" si="23"/>
        <v>50.799999</v>
      </c>
      <c r="N109" s="11">
        <f t="shared" si="23"/>
        <v>52.619999</v>
      </c>
      <c r="O109" s="11">
        <f t="shared" si="23"/>
        <v>51.75</v>
      </c>
      <c r="P109" s="11">
        <f t="shared" si="23"/>
        <v>53.459999000000003</v>
      </c>
      <c r="Q109" s="11">
        <f t="shared" si="23"/>
        <v>53.41</v>
      </c>
      <c r="R109" s="11">
        <f t="shared" si="23"/>
        <v>55.77</v>
      </c>
      <c r="S109" s="11">
        <f t="shared" si="23"/>
        <v>56.220001000000003</v>
      </c>
      <c r="T109" s="11">
        <f t="shared" si="22"/>
        <v>56.68</v>
      </c>
      <c r="U109" s="12" cm="1">
        <f t="array" ref="U109">quota_mese*SUMPRODUCT(1/C109:T109)</f>
        <v>2981.3880979002288</v>
      </c>
      <c r="V109" s="13">
        <f t="shared" si="19"/>
        <v>168985.07738898497</v>
      </c>
      <c r="W109" s="14">
        <f t="shared" si="15"/>
        <v>0.12656718259323307</v>
      </c>
      <c r="X109" s="13">
        <f t="shared" si="16"/>
        <v>173829.48272336947</v>
      </c>
      <c r="Y109" s="14">
        <f t="shared" si="17"/>
        <v>0.15886321815579652</v>
      </c>
      <c r="Z109" s="6" t="str">
        <f t="shared" si="18"/>
        <v>Il PAC NON conviene</v>
      </c>
    </row>
    <row r="110" spans="1:26" x14ac:dyDescent="0.25">
      <c r="A110" s="7">
        <v>43373</v>
      </c>
      <c r="B110" s="8">
        <v>49.255001</v>
      </c>
      <c r="C110" s="11">
        <f t="shared" si="14"/>
        <v>49.255001</v>
      </c>
      <c r="D110" s="11">
        <f t="shared" si="23"/>
        <v>46.84</v>
      </c>
      <c r="E110" s="11">
        <f t="shared" si="23"/>
        <v>46.990001999999997</v>
      </c>
      <c r="F110" s="11">
        <f t="shared" si="23"/>
        <v>42.990001999999997</v>
      </c>
      <c r="G110" s="11">
        <f t="shared" si="23"/>
        <v>46.474997999999999</v>
      </c>
      <c r="H110" s="11">
        <f t="shared" si="23"/>
        <v>48.330002</v>
      </c>
      <c r="I110" s="11">
        <f t="shared" si="23"/>
        <v>49.549999</v>
      </c>
      <c r="J110" s="11">
        <f t="shared" si="23"/>
        <v>51.349997999999999</v>
      </c>
      <c r="K110" s="11">
        <f t="shared" si="23"/>
        <v>48.875</v>
      </c>
      <c r="L110" s="11">
        <f t="shared" si="23"/>
        <v>50.799999</v>
      </c>
      <c r="M110" s="11">
        <f t="shared" si="23"/>
        <v>52.619999</v>
      </c>
      <c r="N110" s="11">
        <f t="shared" si="23"/>
        <v>51.75</v>
      </c>
      <c r="O110" s="11">
        <f t="shared" si="23"/>
        <v>53.459999000000003</v>
      </c>
      <c r="P110" s="11">
        <f t="shared" si="23"/>
        <v>53.41</v>
      </c>
      <c r="Q110" s="11">
        <f t="shared" si="23"/>
        <v>55.77</v>
      </c>
      <c r="R110" s="11">
        <f t="shared" si="23"/>
        <v>56.220001000000003</v>
      </c>
      <c r="S110" s="11">
        <f t="shared" si="23"/>
        <v>56.68</v>
      </c>
      <c r="T110" s="11">
        <f t="shared" si="22"/>
        <v>51.619999</v>
      </c>
      <c r="U110" s="12" cm="1">
        <f t="array" ref="U110">quota_mese*SUMPRODUCT(1/C110:T110)</f>
        <v>2972.4432650392127</v>
      </c>
      <c r="V110" s="13">
        <f t="shared" si="19"/>
        <v>153437.5183688809</v>
      </c>
      <c r="W110" s="14">
        <f t="shared" si="15"/>
        <v>2.2916789125872805E-2</v>
      </c>
      <c r="X110" s="13">
        <f t="shared" si="16"/>
        <v>157202.30824886187</v>
      </c>
      <c r="Y110" s="14">
        <f t="shared" si="17"/>
        <v>4.80153883257457E-2</v>
      </c>
      <c r="Z110" s="6" t="str">
        <f t="shared" si="18"/>
        <v>In Linea</v>
      </c>
    </row>
    <row r="111" spans="1:26" x14ac:dyDescent="0.25">
      <c r="A111" s="7">
        <v>43404</v>
      </c>
      <c r="B111" s="8">
        <v>46.84</v>
      </c>
      <c r="C111" s="11">
        <f t="shared" si="14"/>
        <v>46.84</v>
      </c>
      <c r="D111" s="11">
        <f t="shared" si="23"/>
        <v>46.990001999999997</v>
      </c>
      <c r="E111" s="11">
        <f t="shared" si="23"/>
        <v>42.990001999999997</v>
      </c>
      <c r="F111" s="11">
        <f t="shared" si="23"/>
        <v>46.474997999999999</v>
      </c>
      <c r="G111" s="11">
        <f t="shared" si="23"/>
        <v>48.330002</v>
      </c>
      <c r="H111" s="11">
        <f t="shared" si="23"/>
        <v>49.549999</v>
      </c>
      <c r="I111" s="11">
        <f t="shared" si="23"/>
        <v>51.349997999999999</v>
      </c>
      <c r="J111" s="11">
        <f t="shared" si="23"/>
        <v>48.875</v>
      </c>
      <c r="K111" s="11">
        <f t="shared" si="23"/>
        <v>50.799999</v>
      </c>
      <c r="L111" s="11">
        <f t="shared" si="23"/>
        <v>52.619999</v>
      </c>
      <c r="M111" s="11">
        <f t="shared" si="23"/>
        <v>51.75</v>
      </c>
      <c r="N111" s="11">
        <f t="shared" si="23"/>
        <v>53.459999000000003</v>
      </c>
      <c r="O111" s="11">
        <f t="shared" si="23"/>
        <v>53.41</v>
      </c>
      <c r="P111" s="11">
        <f t="shared" si="23"/>
        <v>55.77</v>
      </c>
      <c r="Q111" s="11">
        <f t="shared" si="23"/>
        <v>56.220001000000003</v>
      </c>
      <c r="R111" s="11">
        <f t="shared" si="23"/>
        <v>56.68</v>
      </c>
      <c r="S111" s="11">
        <f t="shared" si="23"/>
        <v>51.619999</v>
      </c>
      <c r="T111" s="11">
        <f t="shared" si="22"/>
        <v>46.150002000000001</v>
      </c>
      <c r="U111" s="12" cm="1">
        <f t="array" ref="U111">quota_mese*SUMPRODUCT(1/C111:T111)</f>
        <v>2983.8263024240896</v>
      </c>
      <c r="V111" s="13">
        <f t="shared" si="19"/>
        <v>137703.58982452433</v>
      </c>
      <c r="W111" s="14">
        <f t="shared" si="15"/>
        <v>-8.1976067836504463E-2</v>
      </c>
      <c r="X111" s="13">
        <f t="shared" si="16"/>
        <v>147790.35653287786</v>
      </c>
      <c r="Y111" s="14">
        <f t="shared" si="17"/>
        <v>-1.4730956447480903E-2</v>
      </c>
      <c r="Z111" s="6" t="str">
        <f t="shared" si="18"/>
        <v>Il PAC NON conviene</v>
      </c>
    </row>
    <row r="112" spans="1:26" x14ac:dyDescent="0.25">
      <c r="A112" s="7">
        <v>43434</v>
      </c>
      <c r="B112" s="8">
        <v>46.990001999999997</v>
      </c>
      <c r="C112" s="11">
        <f t="shared" si="14"/>
        <v>46.990001999999997</v>
      </c>
      <c r="D112" s="11">
        <f t="shared" si="23"/>
        <v>42.990001999999997</v>
      </c>
      <c r="E112" s="11">
        <f t="shared" si="23"/>
        <v>46.474997999999999</v>
      </c>
      <c r="F112" s="11">
        <f t="shared" si="23"/>
        <v>48.330002</v>
      </c>
      <c r="G112" s="11">
        <f t="shared" si="23"/>
        <v>49.549999</v>
      </c>
      <c r="H112" s="11">
        <f t="shared" si="23"/>
        <v>51.349997999999999</v>
      </c>
      <c r="I112" s="11">
        <f t="shared" si="23"/>
        <v>48.875</v>
      </c>
      <c r="J112" s="11">
        <f t="shared" si="23"/>
        <v>50.799999</v>
      </c>
      <c r="K112" s="11">
        <f t="shared" si="23"/>
        <v>52.619999</v>
      </c>
      <c r="L112" s="11">
        <f t="shared" si="23"/>
        <v>51.75</v>
      </c>
      <c r="M112" s="11">
        <f t="shared" si="23"/>
        <v>53.459999000000003</v>
      </c>
      <c r="N112" s="11">
        <f t="shared" si="23"/>
        <v>53.41</v>
      </c>
      <c r="O112" s="11">
        <f t="shared" si="23"/>
        <v>55.77</v>
      </c>
      <c r="P112" s="11">
        <f t="shared" si="23"/>
        <v>56.220001000000003</v>
      </c>
      <c r="Q112" s="11">
        <f t="shared" si="23"/>
        <v>56.68</v>
      </c>
      <c r="R112" s="11">
        <f t="shared" si="23"/>
        <v>51.619999</v>
      </c>
      <c r="S112" s="11">
        <f t="shared" ref="S112:T127" si="24">R113</f>
        <v>46.150002000000001</v>
      </c>
      <c r="T112" s="11">
        <f t="shared" si="24"/>
        <v>50.540000999999997</v>
      </c>
      <c r="U112" s="12" cm="1">
        <f t="array" ref="U112">quota_mese*SUMPRODUCT(1/C112:T112)</f>
        <v>2970.8015804138631</v>
      </c>
      <c r="V112" s="13">
        <f t="shared" si="19"/>
        <v>150144.3148449182</v>
      </c>
      <c r="W112" s="14">
        <f t="shared" si="15"/>
        <v>9.6209896612142742E-4</v>
      </c>
      <c r="X112" s="13">
        <f t="shared" si="16"/>
        <v>161332.19466558014</v>
      </c>
      <c r="Y112" s="14">
        <f t="shared" si="17"/>
        <v>7.5547964437201021E-2</v>
      </c>
      <c r="Z112" s="6" t="str">
        <f t="shared" si="18"/>
        <v>Il PAC NON conviene</v>
      </c>
    </row>
    <row r="113" spans="1:26" x14ac:dyDescent="0.25">
      <c r="A113" s="7">
        <v>43465</v>
      </c>
      <c r="B113" s="8">
        <v>42.990001999999997</v>
      </c>
      <c r="C113" s="11">
        <f t="shared" si="14"/>
        <v>42.990001999999997</v>
      </c>
      <c r="D113" s="11">
        <f t="shared" ref="D113:S128" si="25">C114</f>
        <v>46.474997999999999</v>
      </c>
      <c r="E113" s="11">
        <f t="shared" si="25"/>
        <v>48.330002</v>
      </c>
      <c r="F113" s="11">
        <f t="shared" si="25"/>
        <v>49.549999</v>
      </c>
      <c r="G113" s="11">
        <f t="shared" si="25"/>
        <v>51.349997999999999</v>
      </c>
      <c r="H113" s="11">
        <f t="shared" si="25"/>
        <v>48.875</v>
      </c>
      <c r="I113" s="11">
        <f t="shared" si="25"/>
        <v>50.799999</v>
      </c>
      <c r="J113" s="11">
        <f t="shared" si="25"/>
        <v>52.619999</v>
      </c>
      <c r="K113" s="11">
        <f t="shared" si="25"/>
        <v>51.75</v>
      </c>
      <c r="L113" s="11">
        <f t="shared" si="25"/>
        <v>53.459999000000003</v>
      </c>
      <c r="M113" s="11">
        <f t="shared" si="25"/>
        <v>53.41</v>
      </c>
      <c r="N113" s="11">
        <f t="shared" si="25"/>
        <v>55.77</v>
      </c>
      <c r="O113" s="11">
        <f t="shared" si="25"/>
        <v>56.220001000000003</v>
      </c>
      <c r="P113" s="11">
        <f t="shared" si="25"/>
        <v>56.68</v>
      </c>
      <c r="Q113" s="11">
        <f t="shared" si="25"/>
        <v>51.619999</v>
      </c>
      <c r="R113" s="11">
        <f t="shared" si="25"/>
        <v>46.150002000000001</v>
      </c>
      <c r="S113" s="11">
        <f t="shared" si="25"/>
        <v>50.540000999999997</v>
      </c>
      <c r="T113" s="11">
        <f t="shared" si="24"/>
        <v>51.720001000000003</v>
      </c>
      <c r="U113" s="12" cm="1">
        <f t="array" ref="U113">quota_mese*SUMPRODUCT(1/C113:T113)</f>
        <v>2954.5828888501105</v>
      </c>
      <c r="V113" s="13">
        <f t="shared" si="19"/>
        <v>152811.02996591062</v>
      </c>
      <c r="W113" s="14">
        <f t="shared" si="15"/>
        <v>1.8740199772737443E-2</v>
      </c>
      <c r="X113" s="13">
        <f t="shared" si="16"/>
        <v>180460.56731981545</v>
      </c>
      <c r="Y113" s="14">
        <f t="shared" si="17"/>
        <v>0.20307044879876979</v>
      </c>
      <c r="Z113" s="6" t="str">
        <f t="shared" si="18"/>
        <v>Il PAC NON conviene</v>
      </c>
    </row>
    <row r="114" spans="1:26" x14ac:dyDescent="0.25">
      <c r="A114" s="7">
        <v>43496</v>
      </c>
      <c r="B114" s="8">
        <v>46.474997999999999</v>
      </c>
      <c r="C114" s="11">
        <f t="shared" si="14"/>
        <v>46.474997999999999</v>
      </c>
      <c r="D114" s="11">
        <f t="shared" si="25"/>
        <v>48.330002</v>
      </c>
      <c r="E114" s="11">
        <f t="shared" si="25"/>
        <v>49.549999</v>
      </c>
      <c r="F114" s="11">
        <f t="shared" si="25"/>
        <v>51.349997999999999</v>
      </c>
      <c r="G114" s="11">
        <f t="shared" si="25"/>
        <v>48.875</v>
      </c>
      <c r="H114" s="11">
        <f t="shared" si="25"/>
        <v>50.799999</v>
      </c>
      <c r="I114" s="11">
        <f t="shared" si="25"/>
        <v>52.619999</v>
      </c>
      <c r="J114" s="11">
        <f t="shared" si="25"/>
        <v>51.75</v>
      </c>
      <c r="K114" s="11">
        <f t="shared" si="25"/>
        <v>53.459999000000003</v>
      </c>
      <c r="L114" s="11">
        <f t="shared" si="25"/>
        <v>53.41</v>
      </c>
      <c r="M114" s="11">
        <f t="shared" si="25"/>
        <v>55.77</v>
      </c>
      <c r="N114" s="11">
        <f t="shared" si="25"/>
        <v>56.220001000000003</v>
      </c>
      <c r="O114" s="11">
        <f t="shared" si="25"/>
        <v>56.68</v>
      </c>
      <c r="P114" s="11">
        <f t="shared" si="25"/>
        <v>51.619999</v>
      </c>
      <c r="Q114" s="11">
        <f t="shared" si="25"/>
        <v>46.150002000000001</v>
      </c>
      <c r="R114" s="11">
        <f t="shared" si="25"/>
        <v>50.540000999999997</v>
      </c>
      <c r="S114" s="11">
        <f t="shared" si="25"/>
        <v>51.720001000000003</v>
      </c>
      <c r="T114" s="11">
        <f t="shared" si="24"/>
        <v>52.709999000000003</v>
      </c>
      <c r="U114" s="12" cm="1">
        <f t="array" ref="U114">quota_mese*SUMPRODUCT(1/C114:T114)</f>
        <v>2918.8371390241091</v>
      </c>
      <c r="V114" s="13">
        <f t="shared" si="19"/>
        <v>153851.90267912365</v>
      </c>
      <c r="W114" s="14">
        <f t="shared" si="15"/>
        <v>2.5679351194157762E-2</v>
      </c>
      <c r="X114" s="13">
        <f t="shared" si="16"/>
        <v>170123.72652495865</v>
      </c>
      <c r="Y114" s="14">
        <f t="shared" si="17"/>
        <v>0.13415817683305775</v>
      </c>
      <c r="Z114" s="6" t="str">
        <f t="shared" si="18"/>
        <v>Il PAC NON conviene</v>
      </c>
    </row>
    <row r="115" spans="1:26" x14ac:dyDescent="0.25">
      <c r="A115" s="7">
        <v>43524</v>
      </c>
      <c r="B115" s="8">
        <v>48.330002</v>
      </c>
      <c r="C115" s="11">
        <f t="shared" si="14"/>
        <v>48.330002</v>
      </c>
      <c r="D115" s="11">
        <f t="shared" si="25"/>
        <v>49.549999</v>
      </c>
      <c r="E115" s="11">
        <f t="shared" si="25"/>
        <v>51.349997999999999</v>
      </c>
      <c r="F115" s="11">
        <f t="shared" si="25"/>
        <v>48.875</v>
      </c>
      <c r="G115" s="11">
        <f t="shared" si="25"/>
        <v>50.799999</v>
      </c>
      <c r="H115" s="11">
        <f t="shared" si="25"/>
        <v>52.619999</v>
      </c>
      <c r="I115" s="11">
        <f t="shared" si="25"/>
        <v>51.75</v>
      </c>
      <c r="J115" s="11">
        <f t="shared" si="25"/>
        <v>53.459999000000003</v>
      </c>
      <c r="K115" s="11">
        <f t="shared" si="25"/>
        <v>53.41</v>
      </c>
      <c r="L115" s="11">
        <f t="shared" si="25"/>
        <v>55.77</v>
      </c>
      <c r="M115" s="11">
        <f t="shared" si="25"/>
        <v>56.220001000000003</v>
      </c>
      <c r="N115" s="11">
        <f t="shared" si="25"/>
        <v>56.68</v>
      </c>
      <c r="O115" s="11">
        <f t="shared" si="25"/>
        <v>51.619999</v>
      </c>
      <c r="P115" s="11">
        <f t="shared" si="25"/>
        <v>46.150002000000001</v>
      </c>
      <c r="Q115" s="11">
        <f t="shared" si="25"/>
        <v>50.540000999999997</v>
      </c>
      <c r="R115" s="11">
        <f t="shared" si="25"/>
        <v>51.720001000000003</v>
      </c>
      <c r="S115" s="11">
        <f t="shared" si="25"/>
        <v>52.709999000000003</v>
      </c>
      <c r="T115" s="11">
        <f t="shared" si="24"/>
        <v>52.560001</v>
      </c>
      <c r="U115" s="12" cm="1">
        <f t="array" ref="U115">quota_mese*SUMPRODUCT(1/C115:T115)</f>
        <v>2898.0782165945202</v>
      </c>
      <c r="V115" s="13">
        <f t="shared" si="19"/>
        <v>152322.99396228619</v>
      </c>
      <c r="W115" s="14">
        <f t="shared" si="15"/>
        <v>1.5486626415241345E-2</v>
      </c>
      <c r="X115" s="13">
        <f t="shared" si="16"/>
        <v>163128.48797316416</v>
      </c>
      <c r="Y115" s="14">
        <f t="shared" si="17"/>
        <v>8.752325315442766E-2</v>
      </c>
      <c r="Z115" s="6" t="str">
        <f t="shared" si="18"/>
        <v>Il PAC NON conviene</v>
      </c>
    </row>
    <row r="116" spans="1:26" x14ac:dyDescent="0.25">
      <c r="A116" s="7">
        <v>43555</v>
      </c>
      <c r="B116" s="8">
        <v>49.549999</v>
      </c>
      <c r="C116" s="11">
        <f t="shared" si="14"/>
        <v>49.549999</v>
      </c>
      <c r="D116" s="11">
        <f t="shared" si="25"/>
        <v>51.349997999999999</v>
      </c>
      <c r="E116" s="11">
        <f t="shared" si="25"/>
        <v>48.875</v>
      </c>
      <c r="F116" s="11">
        <f t="shared" si="25"/>
        <v>50.799999</v>
      </c>
      <c r="G116" s="11">
        <f t="shared" si="25"/>
        <v>52.619999</v>
      </c>
      <c r="H116" s="11">
        <f t="shared" si="25"/>
        <v>51.75</v>
      </c>
      <c r="I116" s="11">
        <f t="shared" si="25"/>
        <v>53.459999000000003</v>
      </c>
      <c r="J116" s="11">
        <f t="shared" si="25"/>
        <v>53.41</v>
      </c>
      <c r="K116" s="11">
        <f t="shared" si="25"/>
        <v>55.77</v>
      </c>
      <c r="L116" s="11">
        <f t="shared" si="25"/>
        <v>56.220001000000003</v>
      </c>
      <c r="M116" s="11">
        <f t="shared" si="25"/>
        <v>56.68</v>
      </c>
      <c r="N116" s="11">
        <f t="shared" si="25"/>
        <v>51.619999</v>
      </c>
      <c r="O116" s="11">
        <f t="shared" si="25"/>
        <v>46.150002000000001</v>
      </c>
      <c r="P116" s="11">
        <f t="shared" si="25"/>
        <v>50.540000999999997</v>
      </c>
      <c r="Q116" s="11">
        <f t="shared" si="25"/>
        <v>51.720001000000003</v>
      </c>
      <c r="R116" s="11">
        <f t="shared" si="25"/>
        <v>52.709999000000003</v>
      </c>
      <c r="S116" s="11">
        <f t="shared" si="25"/>
        <v>52.560001</v>
      </c>
      <c r="T116" s="11">
        <f t="shared" si="24"/>
        <v>55.599997999999999</v>
      </c>
      <c r="U116" s="12" cm="1">
        <f t="array" ref="U116">quota_mese*SUMPRODUCT(1/C116:T116)</f>
        <v>2875.5326405145324</v>
      </c>
      <c r="V116" s="13">
        <f t="shared" si="19"/>
        <v>159879.60906154272</v>
      </c>
      <c r="W116" s="14">
        <f t="shared" si="15"/>
        <v>6.5864060410284919E-2</v>
      </c>
      <c r="X116" s="13">
        <f t="shared" si="16"/>
        <v>168314.83084389163</v>
      </c>
      <c r="Y116" s="14">
        <f t="shared" si="17"/>
        <v>0.12209887229261085</v>
      </c>
      <c r="Z116" s="6" t="str">
        <f t="shared" si="18"/>
        <v>Il PAC NON conviene</v>
      </c>
    </row>
    <row r="117" spans="1:26" x14ac:dyDescent="0.25">
      <c r="A117" s="7">
        <v>43585</v>
      </c>
      <c r="B117" s="8">
        <v>51.349997999999999</v>
      </c>
      <c r="C117" s="11">
        <f t="shared" si="14"/>
        <v>51.349997999999999</v>
      </c>
      <c r="D117" s="11">
        <f t="shared" si="25"/>
        <v>48.875</v>
      </c>
      <c r="E117" s="11">
        <f t="shared" si="25"/>
        <v>50.799999</v>
      </c>
      <c r="F117" s="11">
        <f t="shared" si="25"/>
        <v>52.619999</v>
      </c>
      <c r="G117" s="11">
        <f t="shared" si="25"/>
        <v>51.75</v>
      </c>
      <c r="H117" s="11">
        <f t="shared" si="25"/>
        <v>53.459999000000003</v>
      </c>
      <c r="I117" s="11">
        <f t="shared" si="25"/>
        <v>53.41</v>
      </c>
      <c r="J117" s="11">
        <f t="shared" si="25"/>
        <v>55.77</v>
      </c>
      <c r="K117" s="11">
        <f t="shared" si="25"/>
        <v>56.220001000000003</v>
      </c>
      <c r="L117" s="11">
        <f t="shared" si="25"/>
        <v>56.68</v>
      </c>
      <c r="M117" s="11">
        <f t="shared" si="25"/>
        <v>51.619999</v>
      </c>
      <c r="N117" s="11">
        <f t="shared" si="25"/>
        <v>46.150002000000001</v>
      </c>
      <c r="O117" s="11">
        <f t="shared" si="25"/>
        <v>50.540000999999997</v>
      </c>
      <c r="P117" s="11">
        <f t="shared" si="25"/>
        <v>51.720001000000003</v>
      </c>
      <c r="Q117" s="11">
        <f t="shared" si="25"/>
        <v>52.709999000000003</v>
      </c>
      <c r="R117" s="11">
        <f t="shared" si="25"/>
        <v>52.560001</v>
      </c>
      <c r="S117" s="11">
        <f t="shared" si="25"/>
        <v>55.599997999999999</v>
      </c>
      <c r="T117" s="11">
        <f t="shared" si="24"/>
        <v>54.93</v>
      </c>
      <c r="U117" s="12" cm="1">
        <f t="array" ref="U117">quota_mese*SUMPRODUCT(1/C117:T117)</f>
        <v>2859.0605825732623</v>
      </c>
      <c r="V117" s="13">
        <f t="shared" si="19"/>
        <v>157048.1978007493</v>
      </c>
      <c r="W117" s="14">
        <f t="shared" si="15"/>
        <v>4.6987985338328597E-2</v>
      </c>
      <c r="X117" s="13">
        <f t="shared" si="16"/>
        <v>160457.64987176826</v>
      </c>
      <c r="Y117" s="14">
        <f t="shared" si="17"/>
        <v>6.9717665811788398E-2</v>
      </c>
      <c r="Z117" s="6" t="str">
        <f t="shared" si="18"/>
        <v>In Linea</v>
      </c>
    </row>
    <row r="118" spans="1:26" x14ac:dyDescent="0.25">
      <c r="A118" s="7">
        <v>43616</v>
      </c>
      <c r="B118" s="8">
        <v>48.875</v>
      </c>
      <c r="C118" s="11">
        <f t="shared" si="14"/>
        <v>48.875</v>
      </c>
      <c r="D118" s="11">
        <f t="shared" si="25"/>
        <v>50.799999</v>
      </c>
      <c r="E118" s="11">
        <f t="shared" si="25"/>
        <v>52.619999</v>
      </c>
      <c r="F118" s="11">
        <f t="shared" si="25"/>
        <v>51.75</v>
      </c>
      <c r="G118" s="11">
        <f t="shared" si="25"/>
        <v>53.459999000000003</v>
      </c>
      <c r="H118" s="11">
        <f t="shared" si="25"/>
        <v>53.41</v>
      </c>
      <c r="I118" s="11">
        <f t="shared" si="25"/>
        <v>55.77</v>
      </c>
      <c r="J118" s="11">
        <f t="shared" si="25"/>
        <v>56.220001000000003</v>
      </c>
      <c r="K118" s="11">
        <f t="shared" si="25"/>
        <v>56.68</v>
      </c>
      <c r="L118" s="11">
        <f t="shared" si="25"/>
        <v>51.619999</v>
      </c>
      <c r="M118" s="11">
        <f t="shared" si="25"/>
        <v>46.150002000000001</v>
      </c>
      <c r="N118" s="11">
        <f t="shared" si="25"/>
        <v>50.540000999999997</v>
      </c>
      <c r="O118" s="11">
        <f t="shared" si="25"/>
        <v>51.720001000000003</v>
      </c>
      <c r="P118" s="11">
        <f t="shared" si="25"/>
        <v>52.709999000000003</v>
      </c>
      <c r="Q118" s="11">
        <f t="shared" si="25"/>
        <v>52.560001</v>
      </c>
      <c r="R118" s="11">
        <f t="shared" si="25"/>
        <v>55.599997999999999</v>
      </c>
      <c r="S118" s="11">
        <f t="shared" si="25"/>
        <v>54.93</v>
      </c>
      <c r="T118" s="11">
        <f t="shared" si="24"/>
        <v>53.490001999999997</v>
      </c>
      <c r="U118" s="12" cm="1">
        <f t="array" ref="U118">quota_mese*SUMPRODUCT(1/C118:T118)</f>
        <v>2852.5679579585349</v>
      </c>
      <c r="V118" s="13">
        <f t="shared" si="19"/>
        <v>152583.86577633795</v>
      </c>
      <c r="W118" s="14">
        <f t="shared" si="15"/>
        <v>1.7225771842253046E-2</v>
      </c>
      <c r="X118" s="13">
        <f t="shared" si="16"/>
        <v>164163.68900255751</v>
      </c>
      <c r="Y118" s="14">
        <f t="shared" si="17"/>
        <v>9.4424593350383335E-2</v>
      </c>
      <c r="Z118" s="6" t="str">
        <f t="shared" si="18"/>
        <v>Il PAC NON conviene</v>
      </c>
    </row>
    <row r="119" spans="1:26" x14ac:dyDescent="0.25">
      <c r="A119" s="7">
        <v>43646</v>
      </c>
      <c r="B119" s="8">
        <v>50.799999</v>
      </c>
      <c r="C119" s="11">
        <f t="shared" si="14"/>
        <v>50.799999</v>
      </c>
      <c r="D119" s="11">
        <f t="shared" si="25"/>
        <v>52.619999</v>
      </c>
      <c r="E119" s="11">
        <f t="shared" si="25"/>
        <v>51.75</v>
      </c>
      <c r="F119" s="11">
        <f t="shared" si="25"/>
        <v>53.459999000000003</v>
      </c>
      <c r="G119" s="11">
        <f t="shared" si="25"/>
        <v>53.41</v>
      </c>
      <c r="H119" s="11">
        <f t="shared" si="25"/>
        <v>55.77</v>
      </c>
      <c r="I119" s="11">
        <f t="shared" si="25"/>
        <v>56.220001000000003</v>
      </c>
      <c r="J119" s="11">
        <f t="shared" si="25"/>
        <v>56.68</v>
      </c>
      <c r="K119" s="11">
        <f t="shared" si="25"/>
        <v>51.619999</v>
      </c>
      <c r="L119" s="11">
        <f t="shared" si="25"/>
        <v>46.150002000000001</v>
      </c>
      <c r="M119" s="11">
        <f t="shared" si="25"/>
        <v>50.540000999999997</v>
      </c>
      <c r="N119" s="11">
        <f t="shared" si="25"/>
        <v>51.720001000000003</v>
      </c>
      <c r="O119" s="11">
        <f t="shared" si="25"/>
        <v>52.709999000000003</v>
      </c>
      <c r="P119" s="11">
        <f t="shared" si="25"/>
        <v>52.560001</v>
      </c>
      <c r="Q119" s="11">
        <f t="shared" si="25"/>
        <v>55.599997999999999</v>
      </c>
      <c r="R119" s="11">
        <f t="shared" si="25"/>
        <v>54.93</v>
      </c>
      <c r="S119" s="11">
        <f t="shared" si="25"/>
        <v>53.490001999999997</v>
      </c>
      <c r="T119" s="11">
        <f t="shared" si="24"/>
        <v>58.59</v>
      </c>
      <c r="U119" s="12" cm="1">
        <f t="array" ref="U119">quota_mese*SUMPRODUCT(1/C119:T119)</f>
        <v>2824.2962991833419</v>
      </c>
      <c r="V119" s="13">
        <f t="shared" si="19"/>
        <v>165475.52016915201</v>
      </c>
      <c r="W119" s="14">
        <f t="shared" si="15"/>
        <v>0.10317013446101342</v>
      </c>
      <c r="X119" s="13">
        <f t="shared" si="16"/>
        <v>173001.97190948765</v>
      </c>
      <c r="Y119" s="14">
        <f t="shared" si="17"/>
        <v>0.15334647939658441</v>
      </c>
      <c r="Z119" s="6" t="str">
        <f t="shared" si="18"/>
        <v>Il PAC NON conviene</v>
      </c>
    </row>
    <row r="120" spans="1:26" x14ac:dyDescent="0.25">
      <c r="A120" s="7">
        <v>43677</v>
      </c>
      <c r="B120" s="8">
        <v>52.619999</v>
      </c>
      <c r="C120" s="11">
        <f t="shared" si="14"/>
        <v>52.619999</v>
      </c>
      <c r="D120" s="11">
        <f t="shared" si="25"/>
        <v>51.75</v>
      </c>
      <c r="E120" s="11">
        <f t="shared" si="25"/>
        <v>53.459999000000003</v>
      </c>
      <c r="F120" s="11">
        <f t="shared" si="25"/>
        <v>53.41</v>
      </c>
      <c r="G120" s="11">
        <f t="shared" si="25"/>
        <v>55.77</v>
      </c>
      <c r="H120" s="11">
        <f t="shared" si="25"/>
        <v>56.220001000000003</v>
      </c>
      <c r="I120" s="11">
        <f t="shared" si="25"/>
        <v>56.68</v>
      </c>
      <c r="J120" s="11">
        <f t="shared" si="25"/>
        <v>51.619999</v>
      </c>
      <c r="K120" s="11">
        <f t="shared" si="25"/>
        <v>46.150002000000001</v>
      </c>
      <c r="L120" s="11">
        <f t="shared" si="25"/>
        <v>50.540000999999997</v>
      </c>
      <c r="M120" s="11">
        <f t="shared" si="25"/>
        <v>51.720001000000003</v>
      </c>
      <c r="N120" s="11">
        <f t="shared" si="25"/>
        <v>52.709999000000003</v>
      </c>
      <c r="O120" s="11">
        <f t="shared" si="25"/>
        <v>52.560001</v>
      </c>
      <c r="P120" s="11">
        <f t="shared" si="25"/>
        <v>55.599997999999999</v>
      </c>
      <c r="Q120" s="11">
        <f t="shared" si="25"/>
        <v>54.93</v>
      </c>
      <c r="R120" s="11">
        <f t="shared" si="25"/>
        <v>53.490001999999997</v>
      </c>
      <c r="S120" s="11">
        <f t="shared" si="25"/>
        <v>58.59</v>
      </c>
      <c r="T120" s="11">
        <f t="shared" si="24"/>
        <v>59.68</v>
      </c>
      <c r="U120" s="12" cm="1">
        <f t="array" ref="U120">quota_mese*SUMPRODUCT(1/C120:T120)</f>
        <v>2799.8879026333607</v>
      </c>
      <c r="V120" s="13">
        <f t="shared" si="19"/>
        <v>167097.31002915895</v>
      </c>
      <c r="W120" s="14">
        <f t="shared" si="15"/>
        <v>0.11398206686105961</v>
      </c>
      <c r="X120" s="13">
        <f t="shared" si="16"/>
        <v>170125.43082716517</v>
      </c>
      <c r="Y120" s="14">
        <f t="shared" si="17"/>
        <v>0.13416953884776772</v>
      </c>
      <c r="Z120" s="6" t="str">
        <f t="shared" si="18"/>
        <v>In Linea</v>
      </c>
    </row>
    <row r="121" spans="1:26" x14ac:dyDescent="0.25">
      <c r="A121" s="7">
        <v>43708</v>
      </c>
      <c r="B121" s="8">
        <v>51.75</v>
      </c>
      <c r="C121" s="11">
        <f t="shared" si="14"/>
        <v>51.75</v>
      </c>
      <c r="D121" s="11">
        <f t="shared" si="25"/>
        <v>53.459999000000003</v>
      </c>
      <c r="E121" s="11">
        <f t="shared" si="25"/>
        <v>53.41</v>
      </c>
      <c r="F121" s="11">
        <f t="shared" si="25"/>
        <v>55.77</v>
      </c>
      <c r="G121" s="11">
        <f t="shared" si="25"/>
        <v>56.220001000000003</v>
      </c>
      <c r="H121" s="11">
        <f t="shared" si="25"/>
        <v>56.68</v>
      </c>
      <c r="I121" s="11">
        <f t="shared" si="25"/>
        <v>51.619999</v>
      </c>
      <c r="J121" s="11">
        <f t="shared" si="25"/>
        <v>46.150002000000001</v>
      </c>
      <c r="K121" s="11">
        <f t="shared" si="25"/>
        <v>50.540000999999997</v>
      </c>
      <c r="L121" s="11">
        <f t="shared" si="25"/>
        <v>51.720001000000003</v>
      </c>
      <c r="M121" s="11">
        <f t="shared" si="25"/>
        <v>52.709999000000003</v>
      </c>
      <c r="N121" s="11">
        <f t="shared" si="25"/>
        <v>52.560001</v>
      </c>
      <c r="O121" s="11">
        <f t="shared" si="25"/>
        <v>55.599997999999999</v>
      </c>
      <c r="P121" s="11">
        <f t="shared" si="25"/>
        <v>54.93</v>
      </c>
      <c r="Q121" s="11">
        <f t="shared" si="25"/>
        <v>53.490001999999997</v>
      </c>
      <c r="R121" s="11">
        <f t="shared" si="25"/>
        <v>58.59</v>
      </c>
      <c r="S121" s="11">
        <f t="shared" si="25"/>
        <v>59.68</v>
      </c>
      <c r="T121" s="11">
        <f t="shared" si="24"/>
        <v>60</v>
      </c>
      <c r="U121" s="12" cm="1">
        <f t="array" ref="U121">quota_mese*SUMPRODUCT(1/C121:T121)</f>
        <v>2780.4086141809062</v>
      </c>
      <c r="V121" s="13">
        <f t="shared" si="19"/>
        <v>166824.51685085436</v>
      </c>
      <c r="W121" s="14">
        <f t="shared" si="15"/>
        <v>0.11216344567236236</v>
      </c>
      <c r="X121" s="13">
        <f t="shared" si="16"/>
        <v>173913.04347826086</v>
      </c>
      <c r="Y121" s="14">
        <f t="shared" si="17"/>
        <v>0.15942028985507251</v>
      </c>
      <c r="Z121" s="6" t="str">
        <f t="shared" si="18"/>
        <v>Il PAC NON conviene</v>
      </c>
    </row>
    <row r="122" spans="1:26" x14ac:dyDescent="0.25">
      <c r="A122" s="7">
        <v>43738</v>
      </c>
      <c r="B122" s="8">
        <v>53.459999000000003</v>
      </c>
      <c r="C122" s="11">
        <f t="shared" si="14"/>
        <v>53.459999000000003</v>
      </c>
      <c r="D122" s="11">
        <f t="shared" si="25"/>
        <v>53.41</v>
      </c>
      <c r="E122" s="11">
        <f t="shared" si="25"/>
        <v>55.77</v>
      </c>
      <c r="F122" s="11">
        <f t="shared" si="25"/>
        <v>56.220001000000003</v>
      </c>
      <c r="G122" s="11">
        <f t="shared" si="25"/>
        <v>56.68</v>
      </c>
      <c r="H122" s="11">
        <f t="shared" si="25"/>
        <v>51.619999</v>
      </c>
      <c r="I122" s="11">
        <f t="shared" si="25"/>
        <v>46.150002000000001</v>
      </c>
      <c r="J122" s="11">
        <f t="shared" si="25"/>
        <v>50.540000999999997</v>
      </c>
      <c r="K122" s="11">
        <f t="shared" si="25"/>
        <v>51.720001000000003</v>
      </c>
      <c r="L122" s="11">
        <f t="shared" si="25"/>
        <v>52.709999000000003</v>
      </c>
      <c r="M122" s="11">
        <f t="shared" si="25"/>
        <v>52.560001</v>
      </c>
      <c r="N122" s="11">
        <f t="shared" si="25"/>
        <v>55.599997999999999</v>
      </c>
      <c r="O122" s="11">
        <f t="shared" si="25"/>
        <v>54.93</v>
      </c>
      <c r="P122" s="11">
        <f t="shared" si="25"/>
        <v>53.490001999999997</v>
      </c>
      <c r="Q122" s="11">
        <f t="shared" si="25"/>
        <v>58.59</v>
      </c>
      <c r="R122" s="11">
        <f t="shared" si="25"/>
        <v>59.68</v>
      </c>
      <c r="S122" s="11">
        <f t="shared" si="25"/>
        <v>60</v>
      </c>
      <c r="T122" s="11">
        <f t="shared" si="24"/>
        <v>61.869999</v>
      </c>
      <c r="U122" s="12" cm="1">
        <f t="array" ref="U122">quota_mese*SUMPRODUCT(1/C122:T122)</f>
        <v>2754.0690393475684</v>
      </c>
      <c r="V122" s="13">
        <f t="shared" si="19"/>
        <v>170394.24871036501</v>
      </c>
      <c r="W122" s="14">
        <f t="shared" si="15"/>
        <v>0.1359616580691001</v>
      </c>
      <c r="X122" s="13">
        <f t="shared" si="16"/>
        <v>173597.08237181223</v>
      </c>
      <c r="Y122" s="14">
        <f t="shared" si="17"/>
        <v>0.15731388247874811</v>
      </c>
      <c r="Z122" s="6" t="str">
        <f t="shared" si="18"/>
        <v>In Linea</v>
      </c>
    </row>
    <row r="123" spans="1:26" x14ac:dyDescent="0.25">
      <c r="A123" s="7">
        <v>43769</v>
      </c>
      <c r="B123" s="8">
        <v>53.41</v>
      </c>
      <c r="C123" s="11">
        <f t="shared" si="14"/>
        <v>53.41</v>
      </c>
      <c r="D123" s="11">
        <f t="shared" si="25"/>
        <v>55.77</v>
      </c>
      <c r="E123" s="11">
        <f t="shared" si="25"/>
        <v>56.220001000000003</v>
      </c>
      <c r="F123" s="11">
        <f t="shared" si="25"/>
        <v>56.68</v>
      </c>
      <c r="G123" s="11">
        <f t="shared" si="25"/>
        <v>51.619999</v>
      </c>
      <c r="H123" s="11">
        <f t="shared" si="25"/>
        <v>46.150002000000001</v>
      </c>
      <c r="I123" s="11">
        <f t="shared" si="25"/>
        <v>50.540000999999997</v>
      </c>
      <c r="J123" s="11">
        <f t="shared" si="25"/>
        <v>51.720001000000003</v>
      </c>
      <c r="K123" s="11">
        <f t="shared" si="25"/>
        <v>52.709999000000003</v>
      </c>
      <c r="L123" s="11">
        <f t="shared" si="25"/>
        <v>52.560001</v>
      </c>
      <c r="M123" s="11">
        <f t="shared" si="25"/>
        <v>55.599997999999999</v>
      </c>
      <c r="N123" s="11">
        <f t="shared" si="25"/>
        <v>54.93</v>
      </c>
      <c r="O123" s="11">
        <f t="shared" si="25"/>
        <v>53.490001999999997</v>
      </c>
      <c r="P123" s="11">
        <f t="shared" si="25"/>
        <v>58.59</v>
      </c>
      <c r="Q123" s="11">
        <f t="shared" si="25"/>
        <v>59.68</v>
      </c>
      <c r="R123" s="11">
        <f t="shared" si="25"/>
        <v>60</v>
      </c>
      <c r="S123" s="11">
        <f t="shared" si="25"/>
        <v>61.869999</v>
      </c>
      <c r="T123" s="11">
        <f t="shared" si="24"/>
        <v>65.650002000000001</v>
      </c>
      <c r="U123" s="12" cm="1">
        <f t="array" ref="U123">quota_mese*SUMPRODUCT(1/C123:T123)</f>
        <v>2725.1250175554133</v>
      </c>
      <c r="V123" s="13">
        <f t="shared" si="19"/>
        <v>178904.46285276292</v>
      </c>
      <c r="W123" s="14">
        <f t="shared" si="15"/>
        <v>0.1926964190184195</v>
      </c>
      <c r="X123" s="13">
        <f t="shared" si="16"/>
        <v>184375.59071334958</v>
      </c>
      <c r="Y123" s="14">
        <f t="shared" si="17"/>
        <v>0.22917060475566386</v>
      </c>
      <c r="Z123" s="6" t="str">
        <f t="shared" si="18"/>
        <v>Il PAC NON conviene</v>
      </c>
    </row>
    <row r="124" spans="1:26" x14ac:dyDescent="0.25">
      <c r="A124" s="7">
        <v>43799</v>
      </c>
      <c r="B124" s="8">
        <v>55.77</v>
      </c>
      <c r="C124" s="11">
        <f t="shared" si="14"/>
        <v>55.77</v>
      </c>
      <c r="D124" s="11">
        <f t="shared" si="25"/>
        <v>56.220001000000003</v>
      </c>
      <c r="E124" s="11">
        <f t="shared" si="25"/>
        <v>56.68</v>
      </c>
      <c r="F124" s="11">
        <f t="shared" si="25"/>
        <v>51.619999</v>
      </c>
      <c r="G124" s="11">
        <f t="shared" si="25"/>
        <v>46.150002000000001</v>
      </c>
      <c r="H124" s="11">
        <f t="shared" si="25"/>
        <v>50.540000999999997</v>
      </c>
      <c r="I124" s="11">
        <f t="shared" si="25"/>
        <v>51.720001000000003</v>
      </c>
      <c r="J124" s="11">
        <f t="shared" si="25"/>
        <v>52.709999000000003</v>
      </c>
      <c r="K124" s="11">
        <f t="shared" si="25"/>
        <v>52.560001</v>
      </c>
      <c r="L124" s="11">
        <f t="shared" si="25"/>
        <v>55.599997999999999</v>
      </c>
      <c r="M124" s="11">
        <f t="shared" si="25"/>
        <v>54.93</v>
      </c>
      <c r="N124" s="11">
        <f t="shared" si="25"/>
        <v>53.490001999999997</v>
      </c>
      <c r="O124" s="11">
        <f t="shared" si="25"/>
        <v>58.59</v>
      </c>
      <c r="P124" s="11">
        <f t="shared" si="25"/>
        <v>59.68</v>
      </c>
      <c r="Q124" s="11">
        <f t="shared" si="25"/>
        <v>60</v>
      </c>
      <c r="R124" s="11">
        <f t="shared" si="25"/>
        <v>61.869999</v>
      </c>
      <c r="S124" s="11">
        <f t="shared" si="25"/>
        <v>65.650002000000001</v>
      </c>
      <c r="T124" s="11">
        <f t="shared" si="24"/>
        <v>66.989998</v>
      </c>
      <c r="U124" s="12" cm="1">
        <f t="array" ref="U124">quota_mese*SUMPRODUCT(1/C124:T124)</f>
        <v>2693.4959843526071</v>
      </c>
      <c r="V124" s="13">
        <f t="shared" si="19"/>
        <v>180437.29060478919</v>
      </c>
      <c r="W124" s="14">
        <f t="shared" si="15"/>
        <v>0.20291527069859461</v>
      </c>
      <c r="X124" s="13">
        <f t="shared" si="16"/>
        <v>180177.50941366324</v>
      </c>
      <c r="Y124" s="14">
        <f t="shared" si="17"/>
        <v>0.20118339609108826</v>
      </c>
      <c r="Z124" s="6" t="str">
        <f t="shared" si="18"/>
        <v>In Linea</v>
      </c>
    </row>
    <row r="125" spans="1:26" x14ac:dyDescent="0.25">
      <c r="A125" s="7">
        <v>43830</v>
      </c>
      <c r="B125" s="8">
        <v>56.220001000000003</v>
      </c>
      <c r="C125" s="11">
        <f t="shared" si="14"/>
        <v>56.220001000000003</v>
      </c>
      <c r="D125" s="11">
        <f t="shared" si="25"/>
        <v>56.68</v>
      </c>
      <c r="E125" s="11">
        <f t="shared" si="25"/>
        <v>51.619999</v>
      </c>
      <c r="F125" s="11">
        <f t="shared" si="25"/>
        <v>46.150002000000001</v>
      </c>
      <c r="G125" s="11">
        <f t="shared" si="25"/>
        <v>50.540000999999997</v>
      </c>
      <c r="H125" s="11">
        <f t="shared" si="25"/>
        <v>51.720001000000003</v>
      </c>
      <c r="I125" s="11">
        <f t="shared" si="25"/>
        <v>52.709999000000003</v>
      </c>
      <c r="J125" s="11">
        <f t="shared" si="25"/>
        <v>52.560001</v>
      </c>
      <c r="K125" s="11">
        <f t="shared" si="25"/>
        <v>55.599997999999999</v>
      </c>
      <c r="L125" s="11">
        <f t="shared" si="25"/>
        <v>54.93</v>
      </c>
      <c r="M125" s="11">
        <f t="shared" si="25"/>
        <v>53.490001999999997</v>
      </c>
      <c r="N125" s="11">
        <f t="shared" si="25"/>
        <v>58.59</v>
      </c>
      <c r="O125" s="11">
        <f t="shared" si="25"/>
        <v>59.68</v>
      </c>
      <c r="P125" s="11">
        <f t="shared" si="25"/>
        <v>60</v>
      </c>
      <c r="Q125" s="11">
        <f t="shared" si="25"/>
        <v>61.869999</v>
      </c>
      <c r="R125" s="11">
        <f t="shared" si="25"/>
        <v>65.650002000000001</v>
      </c>
      <c r="S125" s="11">
        <f t="shared" si="25"/>
        <v>66.989998</v>
      </c>
      <c r="T125" s="11">
        <f t="shared" si="24"/>
        <v>66.769997000000004</v>
      </c>
      <c r="U125" s="12" cm="1">
        <f t="array" ref="U125">quota_mese*SUMPRODUCT(1/C125:T125)</f>
        <v>2668.8793134616431</v>
      </c>
      <c r="V125" s="13">
        <f t="shared" si="19"/>
        <v>178201.06375319598</v>
      </c>
      <c r="W125" s="14">
        <f t="shared" si="15"/>
        <v>0.18800709168797325</v>
      </c>
      <c r="X125" s="13">
        <f t="shared" si="16"/>
        <v>178148.33461137791</v>
      </c>
      <c r="Y125" s="14">
        <f t="shared" si="17"/>
        <v>0.18765556407585282</v>
      </c>
      <c r="Z125" s="6" t="str">
        <f t="shared" si="18"/>
        <v>In Linea</v>
      </c>
    </row>
    <row r="126" spans="1:26" x14ac:dyDescent="0.25">
      <c r="A126" s="7">
        <v>43861</v>
      </c>
      <c r="B126" s="8">
        <v>56.68</v>
      </c>
      <c r="C126" s="11">
        <f t="shared" si="14"/>
        <v>56.68</v>
      </c>
      <c r="D126" s="11">
        <f t="shared" si="25"/>
        <v>51.619999</v>
      </c>
      <c r="E126" s="11">
        <f t="shared" si="25"/>
        <v>46.150002000000001</v>
      </c>
      <c r="F126" s="11">
        <f t="shared" si="25"/>
        <v>50.540000999999997</v>
      </c>
      <c r="G126" s="11">
        <f t="shared" si="25"/>
        <v>51.720001000000003</v>
      </c>
      <c r="H126" s="11">
        <f t="shared" si="25"/>
        <v>52.709999000000003</v>
      </c>
      <c r="I126" s="11">
        <f t="shared" si="25"/>
        <v>52.560001</v>
      </c>
      <c r="J126" s="11">
        <f t="shared" si="25"/>
        <v>55.599997999999999</v>
      </c>
      <c r="K126" s="11">
        <f t="shared" si="25"/>
        <v>54.93</v>
      </c>
      <c r="L126" s="11">
        <f t="shared" si="25"/>
        <v>53.490001999999997</v>
      </c>
      <c r="M126" s="11">
        <f t="shared" si="25"/>
        <v>58.59</v>
      </c>
      <c r="N126" s="11">
        <f t="shared" si="25"/>
        <v>59.68</v>
      </c>
      <c r="O126" s="11">
        <f t="shared" si="25"/>
        <v>60</v>
      </c>
      <c r="P126" s="11">
        <f t="shared" si="25"/>
        <v>61.869999</v>
      </c>
      <c r="Q126" s="11">
        <f t="shared" si="25"/>
        <v>65.650002000000001</v>
      </c>
      <c r="R126" s="11">
        <f t="shared" si="25"/>
        <v>66.989998</v>
      </c>
      <c r="S126" s="11">
        <f t="shared" si="25"/>
        <v>66.769997000000004</v>
      </c>
      <c r="T126" s="11">
        <f t="shared" si="24"/>
        <v>69.900002000000001</v>
      </c>
      <c r="U126" s="12" cm="1">
        <f t="array" ref="U126">quota_mese*SUMPRODUCT(1/C126:T126)</f>
        <v>2639.8700404075967</v>
      </c>
      <c r="V126" s="13">
        <f t="shared" si="19"/>
        <v>184526.92110423109</v>
      </c>
      <c r="W126" s="14">
        <f t="shared" si="15"/>
        <v>0.23017947402820726</v>
      </c>
      <c r="X126" s="13">
        <f t="shared" si="16"/>
        <v>184985.89096683133</v>
      </c>
      <c r="Y126" s="14">
        <f t="shared" si="17"/>
        <v>0.23323927311220882</v>
      </c>
      <c r="Z126" s="6" t="str">
        <f t="shared" si="18"/>
        <v>In Linea</v>
      </c>
    </row>
    <row r="127" spans="1:26" x14ac:dyDescent="0.25">
      <c r="A127" s="7">
        <v>43890</v>
      </c>
      <c r="B127" s="8">
        <v>51.619999</v>
      </c>
      <c r="C127" s="11">
        <f t="shared" si="14"/>
        <v>51.619999</v>
      </c>
      <c r="D127" s="11">
        <f t="shared" si="25"/>
        <v>46.150002000000001</v>
      </c>
      <c r="E127" s="11">
        <f t="shared" si="25"/>
        <v>50.540000999999997</v>
      </c>
      <c r="F127" s="11">
        <f t="shared" si="25"/>
        <v>51.720001000000003</v>
      </c>
      <c r="G127" s="11">
        <f t="shared" si="25"/>
        <v>52.709999000000003</v>
      </c>
      <c r="H127" s="11">
        <f t="shared" si="25"/>
        <v>52.560001</v>
      </c>
      <c r="I127" s="11">
        <f t="shared" si="25"/>
        <v>55.599997999999999</v>
      </c>
      <c r="J127" s="11">
        <f t="shared" si="25"/>
        <v>54.93</v>
      </c>
      <c r="K127" s="11">
        <f t="shared" si="25"/>
        <v>53.490001999999997</v>
      </c>
      <c r="L127" s="11">
        <f t="shared" si="25"/>
        <v>58.59</v>
      </c>
      <c r="M127" s="11">
        <f t="shared" si="25"/>
        <v>59.68</v>
      </c>
      <c r="N127" s="11">
        <f t="shared" si="25"/>
        <v>60</v>
      </c>
      <c r="O127" s="11">
        <f t="shared" si="25"/>
        <v>61.869999</v>
      </c>
      <c r="P127" s="11">
        <f t="shared" si="25"/>
        <v>65.650002000000001</v>
      </c>
      <c r="Q127" s="11">
        <f t="shared" si="25"/>
        <v>66.989998</v>
      </c>
      <c r="R127" s="11">
        <f t="shared" si="25"/>
        <v>66.769997000000004</v>
      </c>
      <c r="S127" s="11">
        <f t="shared" si="25"/>
        <v>69.900002000000001</v>
      </c>
      <c r="T127" s="11">
        <f t="shared" si="24"/>
        <v>71.230002999999996</v>
      </c>
      <c r="U127" s="12" cm="1">
        <f t="array" ref="U127">quota_mese*SUMPRODUCT(1/C127:T127)</f>
        <v>2609.8377100474345</v>
      </c>
      <c r="V127" s="13">
        <f t="shared" si="19"/>
        <v>185898.74791619187</v>
      </c>
      <c r="W127" s="14">
        <f t="shared" si="15"/>
        <v>0.23932498610794584</v>
      </c>
      <c r="X127" s="13">
        <f t="shared" si="16"/>
        <v>206983.73996481477</v>
      </c>
      <c r="Y127" s="14">
        <f t="shared" si="17"/>
        <v>0.37989159976543174</v>
      </c>
      <c r="Z127" s="6" t="str">
        <f t="shared" si="18"/>
        <v>Il PAC NON conviene</v>
      </c>
    </row>
    <row r="128" spans="1:26" x14ac:dyDescent="0.25">
      <c r="A128" s="7">
        <v>43921</v>
      </c>
      <c r="B128" s="8">
        <v>46.150002000000001</v>
      </c>
      <c r="C128" s="11">
        <f t="shared" si="14"/>
        <v>46.150002000000001</v>
      </c>
      <c r="D128" s="11">
        <f t="shared" si="25"/>
        <v>50.540000999999997</v>
      </c>
      <c r="E128" s="11">
        <f t="shared" si="25"/>
        <v>51.720001000000003</v>
      </c>
      <c r="F128" s="11">
        <f t="shared" si="25"/>
        <v>52.709999000000003</v>
      </c>
      <c r="G128" s="11">
        <f t="shared" si="25"/>
        <v>52.560001</v>
      </c>
      <c r="H128" s="11">
        <f t="shared" si="25"/>
        <v>55.599997999999999</v>
      </c>
      <c r="I128" s="11">
        <f t="shared" si="25"/>
        <v>54.93</v>
      </c>
      <c r="J128" s="11">
        <f t="shared" si="25"/>
        <v>53.490001999999997</v>
      </c>
      <c r="K128" s="11">
        <f t="shared" si="25"/>
        <v>58.59</v>
      </c>
      <c r="L128" s="11">
        <f t="shared" si="25"/>
        <v>59.68</v>
      </c>
      <c r="M128" s="11">
        <f t="shared" si="25"/>
        <v>60</v>
      </c>
      <c r="N128" s="11">
        <f t="shared" si="25"/>
        <v>61.869999</v>
      </c>
      <c r="O128" s="11">
        <f t="shared" si="25"/>
        <v>65.650002000000001</v>
      </c>
      <c r="P128" s="11">
        <f t="shared" si="25"/>
        <v>66.989998</v>
      </c>
      <c r="Q128" s="11">
        <f t="shared" si="25"/>
        <v>66.769997000000004</v>
      </c>
      <c r="R128" s="11">
        <f t="shared" si="25"/>
        <v>69.900002000000001</v>
      </c>
      <c r="S128" s="11">
        <f t="shared" ref="S128:T143" si="26">R129</f>
        <v>71.230002999999996</v>
      </c>
      <c r="T128" s="11">
        <f t="shared" si="26"/>
        <v>73.400002000000001</v>
      </c>
      <c r="U128" s="12" cm="1">
        <f t="array" ref="U128">quota_mese*SUMPRODUCT(1/C128:T128)</f>
        <v>2561.9347196421313</v>
      </c>
      <c r="V128" s="13">
        <f t="shared" si="19"/>
        <v>188046.01354560189</v>
      </c>
      <c r="W128" s="14">
        <f t="shared" si="15"/>
        <v>0.25364009030401258</v>
      </c>
      <c r="X128" s="13">
        <f t="shared" si="16"/>
        <v>238569.87698505408</v>
      </c>
      <c r="Y128" s="14">
        <f t="shared" si="17"/>
        <v>0.59046584656702716</v>
      </c>
      <c r="Z128" s="6" t="str">
        <f t="shared" si="18"/>
        <v>Il PAC NON conviene</v>
      </c>
    </row>
    <row r="129" spans="1:26" x14ac:dyDescent="0.25">
      <c r="A129" s="7">
        <v>43951</v>
      </c>
      <c r="B129" s="8">
        <v>50.540000999999997</v>
      </c>
      <c r="C129" s="11">
        <f t="shared" si="14"/>
        <v>50.540000999999997</v>
      </c>
      <c r="D129" s="11">
        <f t="shared" ref="D129:S144" si="27">C130</f>
        <v>51.720001000000003</v>
      </c>
      <c r="E129" s="11">
        <f t="shared" si="27"/>
        <v>52.709999000000003</v>
      </c>
      <c r="F129" s="11">
        <f t="shared" si="27"/>
        <v>52.560001</v>
      </c>
      <c r="G129" s="11">
        <f t="shared" si="27"/>
        <v>55.599997999999999</v>
      </c>
      <c r="H129" s="11">
        <f t="shared" si="27"/>
        <v>54.93</v>
      </c>
      <c r="I129" s="11">
        <f t="shared" si="27"/>
        <v>53.490001999999997</v>
      </c>
      <c r="J129" s="11">
        <f t="shared" si="27"/>
        <v>58.59</v>
      </c>
      <c r="K129" s="11">
        <f t="shared" si="27"/>
        <v>59.68</v>
      </c>
      <c r="L129" s="11">
        <f t="shared" si="27"/>
        <v>60</v>
      </c>
      <c r="M129" s="11">
        <f t="shared" si="27"/>
        <v>61.869999</v>
      </c>
      <c r="N129" s="11">
        <f t="shared" si="27"/>
        <v>65.650002000000001</v>
      </c>
      <c r="O129" s="11">
        <f t="shared" si="27"/>
        <v>66.989998</v>
      </c>
      <c r="P129" s="11">
        <f t="shared" si="27"/>
        <v>66.769997000000004</v>
      </c>
      <c r="Q129" s="11">
        <f t="shared" si="27"/>
        <v>69.900002000000001</v>
      </c>
      <c r="R129" s="11">
        <f t="shared" si="27"/>
        <v>71.230002999999996</v>
      </c>
      <c r="S129" s="11">
        <f t="shared" si="27"/>
        <v>73.400002000000001</v>
      </c>
      <c r="T129" s="11">
        <f t="shared" si="26"/>
        <v>71.989998</v>
      </c>
      <c r="U129" s="12" cm="1">
        <f t="array" ref="U129">quota_mese*SUMPRODUCT(1/C129:T129)</f>
        <v>2497.1209456541937</v>
      </c>
      <c r="V129" s="13">
        <f t="shared" si="19"/>
        <v>179767.73188340352</v>
      </c>
      <c r="W129" s="14">
        <f t="shared" si="15"/>
        <v>0.19845154588935676</v>
      </c>
      <c r="X129" s="13">
        <f t="shared" si="16"/>
        <v>213662.43542417028</v>
      </c>
      <c r="Y129" s="14">
        <f t="shared" si="17"/>
        <v>0.42441623616113522</v>
      </c>
      <c r="Z129" s="6" t="str">
        <f t="shared" si="18"/>
        <v>Il PAC NON conviene</v>
      </c>
    </row>
    <row r="130" spans="1:26" x14ac:dyDescent="0.25">
      <c r="A130" s="7">
        <v>43982</v>
      </c>
      <c r="B130" s="8">
        <v>51.720001000000003</v>
      </c>
      <c r="C130" s="11">
        <f t="shared" ref="C130:C180" si="28">B130</f>
        <v>51.720001000000003</v>
      </c>
      <c r="D130" s="11">
        <f t="shared" si="27"/>
        <v>52.709999000000003</v>
      </c>
      <c r="E130" s="11">
        <f t="shared" si="27"/>
        <v>52.560001</v>
      </c>
      <c r="F130" s="11">
        <f t="shared" si="27"/>
        <v>55.599997999999999</v>
      </c>
      <c r="G130" s="11">
        <f t="shared" si="27"/>
        <v>54.93</v>
      </c>
      <c r="H130" s="11">
        <f t="shared" si="27"/>
        <v>53.490001999999997</v>
      </c>
      <c r="I130" s="11">
        <f t="shared" si="27"/>
        <v>58.59</v>
      </c>
      <c r="J130" s="11">
        <f t="shared" si="27"/>
        <v>59.68</v>
      </c>
      <c r="K130" s="11">
        <f t="shared" si="27"/>
        <v>60</v>
      </c>
      <c r="L130" s="11">
        <f t="shared" si="27"/>
        <v>61.869999</v>
      </c>
      <c r="M130" s="11">
        <f t="shared" si="27"/>
        <v>65.650002000000001</v>
      </c>
      <c r="N130" s="11">
        <f t="shared" si="27"/>
        <v>66.989998</v>
      </c>
      <c r="O130" s="11">
        <f t="shared" si="27"/>
        <v>66.769997000000004</v>
      </c>
      <c r="P130" s="11">
        <f t="shared" si="27"/>
        <v>69.900002000000001</v>
      </c>
      <c r="Q130" s="11">
        <f t="shared" si="27"/>
        <v>71.230002999999996</v>
      </c>
      <c r="R130" s="11">
        <f t="shared" si="27"/>
        <v>73.400002000000001</v>
      </c>
      <c r="S130" s="11">
        <f t="shared" si="27"/>
        <v>71.989998</v>
      </c>
      <c r="T130" s="11">
        <f t="shared" si="26"/>
        <v>75.730002999999996</v>
      </c>
      <c r="U130" s="12" cm="1">
        <f t="array" ref="U130">quota_mese*SUMPRODUCT(1/C130:T130)</f>
        <v>2442.2751001794504</v>
      </c>
      <c r="V130" s="13">
        <f t="shared" si="19"/>
        <v>184953.50066341506</v>
      </c>
      <c r="W130" s="14">
        <f t="shared" ref="W130:W163" si="29">V130/capitale -1</f>
        <v>0.2330233377561004</v>
      </c>
      <c r="X130" s="13">
        <f t="shared" ref="X130:X163" si="30">(capitale/C130)*T130</f>
        <v>219634.57521974909</v>
      </c>
      <c r="Y130" s="14">
        <f t="shared" ref="Y130:Y163" si="31">X130/capitale -1</f>
        <v>0.46423050146499389</v>
      </c>
      <c r="Z130" s="6" t="str">
        <f t="shared" ref="Z130:Z163" si="32">IF(ABS((X130-V130)/X130)&lt;=2.5%, "In Linea", IF(X130&gt;V130, "Il PAC NON conviene", "Il PAC conviene"))</f>
        <v>Il PAC NON conviene</v>
      </c>
    </row>
    <row r="131" spans="1:26" x14ac:dyDescent="0.25">
      <c r="A131" s="7">
        <v>44012</v>
      </c>
      <c r="B131" s="8">
        <v>52.709999000000003</v>
      </c>
      <c r="C131" s="11">
        <f t="shared" si="28"/>
        <v>52.709999000000003</v>
      </c>
      <c r="D131" s="11">
        <f t="shared" si="27"/>
        <v>52.560001</v>
      </c>
      <c r="E131" s="11">
        <f t="shared" si="27"/>
        <v>55.599997999999999</v>
      </c>
      <c r="F131" s="11">
        <f t="shared" si="27"/>
        <v>54.93</v>
      </c>
      <c r="G131" s="11">
        <f t="shared" si="27"/>
        <v>53.490001999999997</v>
      </c>
      <c r="H131" s="11">
        <f t="shared" si="27"/>
        <v>58.59</v>
      </c>
      <c r="I131" s="11">
        <f t="shared" si="27"/>
        <v>59.68</v>
      </c>
      <c r="J131" s="11">
        <f t="shared" si="27"/>
        <v>60</v>
      </c>
      <c r="K131" s="11">
        <f t="shared" si="27"/>
        <v>61.869999</v>
      </c>
      <c r="L131" s="11">
        <f t="shared" si="27"/>
        <v>65.650002000000001</v>
      </c>
      <c r="M131" s="11">
        <f t="shared" si="27"/>
        <v>66.989998</v>
      </c>
      <c r="N131" s="11">
        <f t="shared" si="27"/>
        <v>66.769997000000004</v>
      </c>
      <c r="O131" s="11">
        <f t="shared" si="27"/>
        <v>69.900002000000001</v>
      </c>
      <c r="P131" s="11">
        <f t="shared" si="27"/>
        <v>71.230002999999996</v>
      </c>
      <c r="Q131" s="11">
        <f t="shared" si="27"/>
        <v>73.400002000000001</v>
      </c>
      <c r="R131" s="11">
        <f t="shared" si="27"/>
        <v>71.989998</v>
      </c>
      <c r="S131" s="11">
        <f t="shared" si="27"/>
        <v>75.730002999999996</v>
      </c>
      <c r="T131" s="11">
        <f t="shared" si="26"/>
        <v>76.160004000000001</v>
      </c>
      <c r="U131" s="12" cm="1">
        <f t="array" ref="U131">quota_mese*SUMPRODUCT(1/C131:T131)</f>
        <v>2390.5698640237897</v>
      </c>
      <c r="V131" s="13">
        <f t="shared" ref="V131:V163" si="33">U131*T131</f>
        <v>182065.81040633129</v>
      </c>
      <c r="W131" s="14">
        <f t="shared" si="29"/>
        <v>0.21377206937554205</v>
      </c>
      <c r="X131" s="13">
        <f t="shared" si="30"/>
        <v>216733.08322392491</v>
      </c>
      <c r="Y131" s="14">
        <f t="shared" si="31"/>
        <v>0.44488722149283277</v>
      </c>
      <c r="Z131" s="6" t="str">
        <f t="shared" si="32"/>
        <v>Il PAC NON conviene</v>
      </c>
    </row>
    <row r="132" spans="1:26" x14ac:dyDescent="0.25">
      <c r="A132" s="7">
        <v>44043</v>
      </c>
      <c r="B132" s="8">
        <v>52.560001</v>
      </c>
      <c r="C132" s="11">
        <f t="shared" si="28"/>
        <v>52.560001</v>
      </c>
      <c r="D132" s="11">
        <f t="shared" si="27"/>
        <v>55.599997999999999</v>
      </c>
      <c r="E132" s="11">
        <f t="shared" si="27"/>
        <v>54.93</v>
      </c>
      <c r="F132" s="11">
        <f t="shared" si="27"/>
        <v>53.490001999999997</v>
      </c>
      <c r="G132" s="11">
        <f t="shared" si="27"/>
        <v>58.59</v>
      </c>
      <c r="H132" s="11">
        <f t="shared" si="27"/>
        <v>59.68</v>
      </c>
      <c r="I132" s="11">
        <f t="shared" si="27"/>
        <v>60</v>
      </c>
      <c r="J132" s="11">
        <f t="shared" si="27"/>
        <v>61.869999</v>
      </c>
      <c r="K132" s="11">
        <f t="shared" si="27"/>
        <v>65.650002000000001</v>
      </c>
      <c r="L132" s="11">
        <f t="shared" si="27"/>
        <v>66.989998</v>
      </c>
      <c r="M132" s="11">
        <f t="shared" si="27"/>
        <v>66.769997000000004</v>
      </c>
      <c r="N132" s="11">
        <f t="shared" si="27"/>
        <v>69.900002000000001</v>
      </c>
      <c r="O132" s="11">
        <f t="shared" si="27"/>
        <v>71.230002999999996</v>
      </c>
      <c r="P132" s="11">
        <f t="shared" si="27"/>
        <v>73.400002000000001</v>
      </c>
      <c r="Q132" s="11">
        <f t="shared" si="27"/>
        <v>71.989998</v>
      </c>
      <c r="R132" s="11">
        <f t="shared" si="27"/>
        <v>75.730002999999996</v>
      </c>
      <c r="S132" s="11">
        <f t="shared" si="27"/>
        <v>76.160004000000001</v>
      </c>
      <c r="T132" s="11">
        <f t="shared" si="26"/>
        <v>79.339995999999999</v>
      </c>
      <c r="U132" s="12" cm="1">
        <f t="array" ref="U132">quota_mese*SUMPRODUCT(1/C132:T132)</f>
        <v>2337.5052891484206</v>
      </c>
      <c r="V132" s="13">
        <f t="shared" si="33"/>
        <v>185457.66029101453</v>
      </c>
      <c r="W132" s="14">
        <f t="shared" si="29"/>
        <v>0.23638440194009691</v>
      </c>
      <c r="X132" s="13">
        <f t="shared" si="30"/>
        <v>226426.92491577388</v>
      </c>
      <c r="Y132" s="14">
        <f t="shared" si="31"/>
        <v>0.50951283277182591</v>
      </c>
      <c r="Z132" s="6" t="str">
        <f t="shared" si="32"/>
        <v>Il PAC NON conviene</v>
      </c>
    </row>
    <row r="133" spans="1:26" x14ac:dyDescent="0.25">
      <c r="A133" s="7">
        <v>44074</v>
      </c>
      <c r="B133" s="8">
        <v>55.599997999999999</v>
      </c>
      <c r="C133" s="11">
        <f t="shared" si="28"/>
        <v>55.599997999999999</v>
      </c>
      <c r="D133" s="11">
        <f t="shared" si="27"/>
        <v>54.93</v>
      </c>
      <c r="E133" s="11">
        <f t="shared" si="27"/>
        <v>53.490001999999997</v>
      </c>
      <c r="F133" s="11">
        <f t="shared" si="27"/>
        <v>58.59</v>
      </c>
      <c r="G133" s="11">
        <f t="shared" si="27"/>
        <v>59.68</v>
      </c>
      <c r="H133" s="11">
        <f t="shared" si="27"/>
        <v>60</v>
      </c>
      <c r="I133" s="11">
        <f t="shared" si="27"/>
        <v>61.869999</v>
      </c>
      <c r="J133" s="11">
        <f t="shared" si="27"/>
        <v>65.650002000000001</v>
      </c>
      <c r="K133" s="11">
        <f t="shared" si="27"/>
        <v>66.989998</v>
      </c>
      <c r="L133" s="11">
        <f t="shared" si="27"/>
        <v>66.769997000000004</v>
      </c>
      <c r="M133" s="11">
        <f t="shared" si="27"/>
        <v>69.900002000000001</v>
      </c>
      <c r="N133" s="11">
        <f t="shared" si="27"/>
        <v>71.230002999999996</v>
      </c>
      <c r="O133" s="11">
        <f t="shared" si="27"/>
        <v>73.400002000000001</v>
      </c>
      <c r="P133" s="11">
        <f t="shared" si="27"/>
        <v>71.989998</v>
      </c>
      <c r="Q133" s="11">
        <f t="shared" si="27"/>
        <v>75.730002999999996</v>
      </c>
      <c r="R133" s="11">
        <f t="shared" si="27"/>
        <v>76.160004000000001</v>
      </c>
      <c r="S133" s="11">
        <f t="shared" si="27"/>
        <v>79.339995999999999</v>
      </c>
      <c r="T133" s="11">
        <f t="shared" si="26"/>
        <v>75</v>
      </c>
      <c r="U133" s="12" cm="1">
        <f t="array" ref="U133">quota_mese*SUMPRODUCT(1/C133:T133)</f>
        <v>2290.0674433572412</v>
      </c>
      <c r="V133" s="13">
        <f t="shared" si="33"/>
        <v>171755.05825179309</v>
      </c>
      <c r="W133" s="14">
        <f t="shared" si="29"/>
        <v>0.14503372167862061</v>
      </c>
      <c r="X133" s="13">
        <f t="shared" si="30"/>
        <v>202338.13677475313</v>
      </c>
      <c r="Y133" s="14">
        <f t="shared" si="31"/>
        <v>0.34892091183168761</v>
      </c>
      <c r="Z133" s="6" t="str">
        <f t="shared" si="32"/>
        <v>Il PAC NON conviene</v>
      </c>
    </row>
    <row r="134" spans="1:26" x14ac:dyDescent="0.25">
      <c r="A134" s="7">
        <v>44104</v>
      </c>
      <c r="B134" s="8">
        <v>54.93</v>
      </c>
      <c r="C134" s="11">
        <f t="shared" si="28"/>
        <v>54.93</v>
      </c>
      <c r="D134" s="11">
        <f t="shared" si="27"/>
        <v>53.490001999999997</v>
      </c>
      <c r="E134" s="11">
        <f t="shared" si="27"/>
        <v>58.59</v>
      </c>
      <c r="F134" s="11">
        <f t="shared" si="27"/>
        <v>59.68</v>
      </c>
      <c r="G134" s="11">
        <f t="shared" si="27"/>
        <v>60</v>
      </c>
      <c r="H134" s="11">
        <f t="shared" si="27"/>
        <v>61.869999</v>
      </c>
      <c r="I134" s="11">
        <f t="shared" si="27"/>
        <v>65.650002000000001</v>
      </c>
      <c r="J134" s="11">
        <f t="shared" si="27"/>
        <v>66.989998</v>
      </c>
      <c r="K134" s="11">
        <f t="shared" si="27"/>
        <v>66.769997000000004</v>
      </c>
      <c r="L134" s="11">
        <f t="shared" si="27"/>
        <v>69.900002000000001</v>
      </c>
      <c r="M134" s="11">
        <f t="shared" si="27"/>
        <v>71.230002999999996</v>
      </c>
      <c r="N134" s="11">
        <f t="shared" si="27"/>
        <v>73.400002000000001</v>
      </c>
      <c r="O134" s="11">
        <f t="shared" si="27"/>
        <v>71.989998</v>
      </c>
      <c r="P134" s="11">
        <f t="shared" si="27"/>
        <v>75.730002999999996</v>
      </c>
      <c r="Q134" s="11">
        <f t="shared" si="27"/>
        <v>76.160004000000001</v>
      </c>
      <c r="R134" s="11">
        <f t="shared" si="27"/>
        <v>79.339995999999999</v>
      </c>
      <c r="S134" s="11">
        <f t="shared" si="27"/>
        <v>75</v>
      </c>
      <c r="T134" s="11">
        <f t="shared" si="26"/>
        <v>73.669998000000007</v>
      </c>
      <c r="U134" s="12" cm="1">
        <f t="array" ref="U134">quota_mese*SUMPRODUCT(1/C134:T134)</f>
        <v>2253.3043986405114</v>
      </c>
      <c r="V134" s="13">
        <f t="shared" si="33"/>
        <v>166000.9305412377</v>
      </c>
      <c r="W134" s="14">
        <f t="shared" si="29"/>
        <v>0.10667287027491801</v>
      </c>
      <c r="X134" s="13">
        <f t="shared" si="30"/>
        <v>201174.21627525942</v>
      </c>
      <c r="Y134" s="14">
        <f t="shared" si="31"/>
        <v>0.34116144183506281</v>
      </c>
      <c r="Z134" s="6" t="str">
        <f t="shared" si="32"/>
        <v>Il PAC NON conviene</v>
      </c>
    </row>
    <row r="135" spans="1:26" x14ac:dyDescent="0.25">
      <c r="A135" s="7">
        <v>44135</v>
      </c>
      <c r="B135" s="8">
        <v>53.490001999999997</v>
      </c>
      <c r="C135" s="11">
        <f t="shared" si="28"/>
        <v>53.490001999999997</v>
      </c>
      <c r="D135" s="11">
        <f t="shared" si="27"/>
        <v>58.59</v>
      </c>
      <c r="E135" s="11">
        <f t="shared" si="27"/>
        <v>59.68</v>
      </c>
      <c r="F135" s="11">
        <f t="shared" si="27"/>
        <v>60</v>
      </c>
      <c r="G135" s="11">
        <f t="shared" si="27"/>
        <v>61.869999</v>
      </c>
      <c r="H135" s="11">
        <f t="shared" si="27"/>
        <v>65.650002000000001</v>
      </c>
      <c r="I135" s="11">
        <f t="shared" si="27"/>
        <v>66.989998</v>
      </c>
      <c r="J135" s="11">
        <f t="shared" si="27"/>
        <v>66.769997000000004</v>
      </c>
      <c r="K135" s="11">
        <f t="shared" si="27"/>
        <v>69.900002000000001</v>
      </c>
      <c r="L135" s="11">
        <f t="shared" si="27"/>
        <v>71.230002999999996</v>
      </c>
      <c r="M135" s="11">
        <f t="shared" si="27"/>
        <v>73.400002000000001</v>
      </c>
      <c r="N135" s="11">
        <f t="shared" si="27"/>
        <v>71.989998</v>
      </c>
      <c r="O135" s="11">
        <f t="shared" si="27"/>
        <v>75.730002999999996</v>
      </c>
      <c r="P135" s="11">
        <f t="shared" si="27"/>
        <v>76.160004000000001</v>
      </c>
      <c r="Q135" s="11">
        <f t="shared" si="27"/>
        <v>79.339995999999999</v>
      </c>
      <c r="R135" s="11">
        <f t="shared" si="27"/>
        <v>75</v>
      </c>
      <c r="S135" s="11">
        <f t="shared" si="27"/>
        <v>73.669998000000007</v>
      </c>
      <c r="T135" s="11">
        <f t="shared" si="26"/>
        <v>77.099997999999999</v>
      </c>
      <c r="U135" s="12" cm="1">
        <f t="array" ref="U135">quota_mese*SUMPRODUCT(1/C135:T135)</f>
        <v>2209.6809051562182</v>
      </c>
      <c r="V135" s="13">
        <f t="shared" si="33"/>
        <v>170366.39336818262</v>
      </c>
      <c r="W135" s="14">
        <f t="shared" si="29"/>
        <v>0.13577595578788415</v>
      </c>
      <c r="X135" s="13">
        <f t="shared" si="30"/>
        <v>216208.62343583387</v>
      </c>
      <c r="Y135" s="14">
        <f t="shared" si="31"/>
        <v>0.4413908229055592</v>
      </c>
      <c r="Z135" s="6" t="str">
        <f t="shared" si="32"/>
        <v>Il PAC NON conviene</v>
      </c>
    </row>
    <row r="136" spans="1:26" x14ac:dyDescent="0.25">
      <c r="A136" s="7">
        <v>44165</v>
      </c>
      <c r="B136" s="8">
        <v>58.59</v>
      </c>
      <c r="C136" s="11">
        <f t="shared" si="28"/>
        <v>58.59</v>
      </c>
      <c r="D136" s="11">
        <f t="shared" si="27"/>
        <v>59.68</v>
      </c>
      <c r="E136" s="11">
        <f t="shared" si="27"/>
        <v>60</v>
      </c>
      <c r="F136" s="11">
        <f t="shared" si="27"/>
        <v>61.869999</v>
      </c>
      <c r="G136" s="11">
        <f t="shared" si="27"/>
        <v>65.650002000000001</v>
      </c>
      <c r="H136" s="11">
        <f t="shared" si="27"/>
        <v>66.989998</v>
      </c>
      <c r="I136" s="11">
        <f t="shared" si="27"/>
        <v>66.769997000000004</v>
      </c>
      <c r="J136" s="11">
        <f t="shared" si="27"/>
        <v>69.900002000000001</v>
      </c>
      <c r="K136" s="11">
        <f t="shared" si="27"/>
        <v>71.230002999999996</v>
      </c>
      <c r="L136" s="11">
        <f t="shared" si="27"/>
        <v>73.400002000000001</v>
      </c>
      <c r="M136" s="11">
        <f t="shared" si="27"/>
        <v>71.989998</v>
      </c>
      <c r="N136" s="11">
        <f t="shared" si="27"/>
        <v>75.730002999999996</v>
      </c>
      <c r="O136" s="11">
        <f t="shared" si="27"/>
        <v>76.160004000000001</v>
      </c>
      <c r="P136" s="11">
        <f t="shared" si="27"/>
        <v>79.339995999999999</v>
      </c>
      <c r="Q136" s="11">
        <f t="shared" si="27"/>
        <v>75</v>
      </c>
      <c r="R136" s="11">
        <f t="shared" si="27"/>
        <v>73.669998000000007</v>
      </c>
      <c r="S136" s="11">
        <f t="shared" si="27"/>
        <v>77.099997999999999</v>
      </c>
      <c r="T136" s="11">
        <f t="shared" si="26"/>
        <v>75.019997000000004</v>
      </c>
      <c r="U136" s="12" cm="1">
        <f t="array" ref="U136">quota_mese*SUMPRODUCT(1/C136:T136)</f>
        <v>2164.9700448613371</v>
      </c>
      <c r="V136" s="13">
        <f t="shared" si="33"/>
        <v>162416.04627058739</v>
      </c>
      <c r="W136" s="14">
        <f t="shared" si="29"/>
        <v>8.2773641803915998E-2</v>
      </c>
      <c r="X136" s="13">
        <f t="shared" si="30"/>
        <v>192063.4843830005</v>
      </c>
      <c r="Y136" s="14">
        <f t="shared" si="31"/>
        <v>0.28042322922000329</v>
      </c>
      <c r="Z136" s="6" t="str">
        <f t="shared" si="32"/>
        <v>Il PAC NON conviene</v>
      </c>
    </row>
    <row r="137" spans="1:26" x14ac:dyDescent="0.25">
      <c r="A137" s="7">
        <v>44196</v>
      </c>
      <c r="B137" s="8">
        <v>59.68</v>
      </c>
      <c r="C137" s="11">
        <f t="shared" si="28"/>
        <v>59.68</v>
      </c>
      <c r="D137" s="11">
        <f t="shared" si="27"/>
        <v>60</v>
      </c>
      <c r="E137" s="11">
        <f t="shared" si="27"/>
        <v>61.869999</v>
      </c>
      <c r="F137" s="11">
        <f t="shared" si="27"/>
        <v>65.650002000000001</v>
      </c>
      <c r="G137" s="11">
        <f t="shared" si="27"/>
        <v>66.989998</v>
      </c>
      <c r="H137" s="11">
        <f t="shared" si="27"/>
        <v>66.769997000000004</v>
      </c>
      <c r="I137" s="11">
        <f t="shared" si="27"/>
        <v>69.900002000000001</v>
      </c>
      <c r="J137" s="11">
        <f t="shared" si="27"/>
        <v>71.230002999999996</v>
      </c>
      <c r="K137" s="11">
        <f t="shared" si="27"/>
        <v>73.400002000000001</v>
      </c>
      <c r="L137" s="11">
        <f t="shared" si="27"/>
        <v>71.989998</v>
      </c>
      <c r="M137" s="11">
        <f t="shared" si="27"/>
        <v>75.730002999999996</v>
      </c>
      <c r="N137" s="11">
        <f t="shared" si="27"/>
        <v>76.160004000000001</v>
      </c>
      <c r="O137" s="11">
        <f t="shared" si="27"/>
        <v>79.339995999999999</v>
      </c>
      <c r="P137" s="11">
        <f t="shared" si="27"/>
        <v>75</v>
      </c>
      <c r="Q137" s="11">
        <f t="shared" si="27"/>
        <v>73.669998000000007</v>
      </c>
      <c r="R137" s="11">
        <f t="shared" si="27"/>
        <v>77.099997999999999</v>
      </c>
      <c r="S137" s="11">
        <f t="shared" si="27"/>
        <v>75.019997000000004</v>
      </c>
      <c r="T137" s="11">
        <f t="shared" si="26"/>
        <v>72.5</v>
      </c>
      <c r="U137" s="12" cm="1">
        <f t="array" ref="U137">quota_mese*SUMPRODUCT(1/C137:T137)</f>
        <v>2137.6812485699447</v>
      </c>
      <c r="V137" s="13">
        <f t="shared" si="33"/>
        <v>154981.89052132098</v>
      </c>
      <c r="W137" s="14">
        <f t="shared" si="29"/>
        <v>3.3212603475473168E-2</v>
      </c>
      <c r="X137" s="13">
        <f t="shared" si="30"/>
        <v>182221.84986595175</v>
      </c>
      <c r="Y137" s="14">
        <f t="shared" si="31"/>
        <v>0.21481233243967823</v>
      </c>
      <c r="Z137" s="6" t="str">
        <f t="shared" si="32"/>
        <v>Il PAC NON conviene</v>
      </c>
    </row>
    <row r="138" spans="1:26" x14ac:dyDescent="0.25">
      <c r="A138" s="7">
        <v>44227</v>
      </c>
      <c r="B138" s="8">
        <v>60</v>
      </c>
      <c r="C138" s="11">
        <f t="shared" si="28"/>
        <v>60</v>
      </c>
      <c r="D138" s="11">
        <f t="shared" si="27"/>
        <v>61.869999</v>
      </c>
      <c r="E138" s="11">
        <f t="shared" si="27"/>
        <v>65.650002000000001</v>
      </c>
      <c r="F138" s="11">
        <f t="shared" si="27"/>
        <v>66.989998</v>
      </c>
      <c r="G138" s="11">
        <f t="shared" si="27"/>
        <v>66.769997000000004</v>
      </c>
      <c r="H138" s="11">
        <f t="shared" si="27"/>
        <v>69.900002000000001</v>
      </c>
      <c r="I138" s="11">
        <f t="shared" si="27"/>
        <v>71.230002999999996</v>
      </c>
      <c r="J138" s="11">
        <f t="shared" si="27"/>
        <v>73.400002000000001</v>
      </c>
      <c r="K138" s="11">
        <f t="shared" si="27"/>
        <v>71.989998</v>
      </c>
      <c r="L138" s="11">
        <f t="shared" si="27"/>
        <v>75.730002999999996</v>
      </c>
      <c r="M138" s="11">
        <f t="shared" si="27"/>
        <v>76.160004000000001</v>
      </c>
      <c r="N138" s="11">
        <f t="shared" si="27"/>
        <v>79.339995999999999</v>
      </c>
      <c r="O138" s="11">
        <f t="shared" si="27"/>
        <v>75</v>
      </c>
      <c r="P138" s="11">
        <f t="shared" si="27"/>
        <v>73.669998000000007</v>
      </c>
      <c r="Q138" s="11">
        <f t="shared" si="27"/>
        <v>77.099997999999999</v>
      </c>
      <c r="R138" s="11">
        <f t="shared" si="27"/>
        <v>75.019997000000004</v>
      </c>
      <c r="S138" s="11">
        <f t="shared" si="27"/>
        <v>72.5</v>
      </c>
      <c r="T138" s="11">
        <f t="shared" si="26"/>
        <v>67.889999000000003</v>
      </c>
      <c r="U138" s="12" cm="1">
        <f t="array" ref="U138">quota_mese*SUMPRODUCT(1/C138:T138)</f>
        <v>2120.7952308207705</v>
      </c>
      <c r="V138" s="13">
        <f t="shared" si="33"/>
        <v>143980.78609962689</v>
      </c>
      <c r="W138" s="14">
        <f t="shared" si="29"/>
        <v>-4.012809266915407E-2</v>
      </c>
      <c r="X138" s="13">
        <f t="shared" si="30"/>
        <v>169724.9975</v>
      </c>
      <c r="Y138" s="14">
        <f t="shared" si="31"/>
        <v>0.13149998333333324</v>
      </c>
      <c r="Z138" s="6" t="str">
        <f t="shared" si="32"/>
        <v>Il PAC NON conviene</v>
      </c>
    </row>
    <row r="139" spans="1:26" x14ac:dyDescent="0.25">
      <c r="A139" s="7">
        <v>44255</v>
      </c>
      <c r="B139" s="8">
        <v>61.869999</v>
      </c>
      <c r="C139" s="11">
        <f t="shared" si="28"/>
        <v>61.869999</v>
      </c>
      <c r="D139" s="11">
        <f t="shared" si="27"/>
        <v>65.650002000000001</v>
      </c>
      <c r="E139" s="11">
        <f t="shared" si="27"/>
        <v>66.989998</v>
      </c>
      <c r="F139" s="11">
        <f t="shared" si="27"/>
        <v>66.769997000000004</v>
      </c>
      <c r="G139" s="11">
        <f t="shared" si="27"/>
        <v>69.900002000000001</v>
      </c>
      <c r="H139" s="11">
        <f t="shared" si="27"/>
        <v>71.230002999999996</v>
      </c>
      <c r="I139" s="11">
        <f t="shared" si="27"/>
        <v>73.400002000000001</v>
      </c>
      <c r="J139" s="11">
        <f t="shared" si="27"/>
        <v>71.989998</v>
      </c>
      <c r="K139" s="11">
        <f t="shared" si="27"/>
        <v>75.730002999999996</v>
      </c>
      <c r="L139" s="11">
        <f t="shared" si="27"/>
        <v>76.160004000000001</v>
      </c>
      <c r="M139" s="11">
        <f t="shared" si="27"/>
        <v>79.339995999999999</v>
      </c>
      <c r="N139" s="11">
        <f t="shared" si="27"/>
        <v>75</v>
      </c>
      <c r="O139" s="11">
        <f t="shared" si="27"/>
        <v>73.669998000000007</v>
      </c>
      <c r="P139" s="11">
        <f t="shared" si="27"/>
        <v>77.099997999999999</v>
      </c>
      <c r="Q139" s="11">
        <f t="shared" si="27"/>
        <v>75.019997000000004</v>
      </c>
      <c r="R139" s="11">
        <f t="shared" si="27"/>
        <v>72.5</v>
      </c>
      <c r="S139" s="11">
        <f t="shared" si="27"/>
        <v>67.889999000000003</v>
      </c>
      <c r="T139" s="11">
        <f t="shared" si="26"/>
        <v>74.830001999999993</v>
      </c>
      <c r="U139" s="12" cm="1">
        <f t="array" ref="U139">quota_mese*SUMPRODUCT(1/C139:T139)</f>
        <v>2093.2698740794995</v>
      </c>
      <c r="V139" s="13">
        <f t="shared" si="33"/>
        <v>156639.38886390868</v>
      </c>
      <c r="W139" s="14">
        <f t="shared" si="29"/>
        <v>4.426259242605779E-2</v>
      </c>
      <c r="X139" s="13">
        <f t="shared" si="30"/>
        <v>181420.72864749844</v>
      </c>
      <c r="Y139" s="14">
        <f t="shared" si="31"/>
        <v>0.20947152431665628</v>
      </c>
      <c r="Z139" s="6" t="str">
        <f t="shared" si="32"/>
        <v>Il PAC NON conviene</v>
      </c>
    </row>
    <row r="140" spans="1:26" x14ac:dyDescent="0.25">
      <c r="A140" s="7">
        <v>44286</v>
      </c>
      <c r="B140" s="8">
        <v>65.650002000000001</v>
      </c>
      <c r="C140" s="11">
        <f t="shared" si="28"/>
        <v>65.650002000000001</v>
      </c>
      <c r="D140" s="11">
        <f t="shared" si="27"/>
        <v>66.989998</v>
      </c>
      <c r="E140" s="11">
        <f t="shared" si="27"/>
        <v>66.769997000000004</v>
      </c>
      <c r="F140" s="11">
        <f t="shared" si="27"/>
        <v>69.900002000000001</v>
      </c>
      <c r="G140" s="11">
        <f t="shared" si="27"/>
        <v>71.230002999999996</v>
      </c>
      <c r="H140" s="11">
        <f t="shared" si="27"/>
        <v>73.400002000000001</v>
      </c>
      <c r="I140" s="11">
        <f t="shared" si="27"/>
        <v>71.989998</v>
      </c>
      <c r="J140" s="11">
        <f t="shared" si="27"/>
        <v>75.730002999999996</v>
      </c>
      <c r="K140" s="11">
        <f t="shared" si="27"/>
        <v>76.160004000000001</v>
      </c>
      <c r="L140" s="11">
        <f t="shared" si="27"/>
        <v>79.339995999999999</v>
      </c>
      <c r="M140" s="11">
        <f t="shared" si="27"/>
        <v>75</v>
      </c>
      <c r="N140" s="11">
        <f t="shared" si="27"/>
        <v>73.669998000000007</v>
      </c>
      <c r="O140" s="11">
        <f t="shared" si="27"/>
        <v>77.099997999999999</v>
      </c>
      <c r="P140" s="11">
        <f t="shared" si="27"/>
        <v>75.019997000000004</v>
      </c>
      <c r="Q140" s="11">
        <f t="shared" si="27"/>
        <v>72.5</v>
      </c>
      <c r="R140" s="11">
        <f t="shared" si="27"/>
        <v>67.889999000000003</v>
      </c>
      <c r="S140" s="11">
        <f t="shared" si="27"/>
        <v>74.830001999999993</v>
      </c>
      <c r="T140" s="11">
        <f t="shared" si="26"/>
        <v>73.370002999999997</v>
      </c>
      <c r="U140" s="12" cm="1">
        <f t="array" ref="U140">quota_mese*SUMPRODUCT(1/C140:T140)</f>
        <v>2072.1584223049572</v>
      </c>
      <c r="V140" s="13">
        <f t="shared" si="33"/>
        <v>152034.26966098996</v>
      </c>
      <c r="W140" s="14">
        <f t="shared" si="29"/>
        <v>1.3561797739933157E-2</v>
      </c>
      <c r="X140" s="13">
        <f t="shared" si="30"/>
        <v>167638.99641617679</v>
      </c>
      <c r="Y140" s="14">
        <f t="shared" si="31"/>
        <v>0.11759330944117852</v>
      </c>
      <c r="Z140" s="6" t="str">
        <f t="shared" si="32"/>
        <v>Il PAC NON conviene</v>
      </c>
    </row>
    <row r="141" spans="1:26" x14ac:dyDescent="0.25">
      <c r="A141" s="7">
        <v>44316</v>
      </c>
      <c r="B141" s="8">
        <v>66.989998</v>
      </c>
      <c r="C141" s="11">
        <f t="shared" si="28"/>
        <v>66.989998</v>
      </c>
      <c r="D141" s="11">
        <f t="shared" si="27"/>
        <v>66.769997000000004</v>
      </c>
      <c r="E141" s="11">
        <f t="shared" si="27"/>
        <v>69.900002000000001</v>
      </c>
      <c r="F141" s="11">
        <f t="shared" si="27"/>
        <v>71.230002999999996</v>
      </c>
      <c r="G141" s="11">
        <f t="shared" si="27"/>
        <v>73.400002000000001</v>
      </c>
      <c r="H141" s="11">
        <f t="shared" si="27"/>
        <v>71.989998</v>
      </c>
      <c r="I141" s="11">
        <f t="shared" si="27"/>
        <v>75.730002999999996</v>
      </c>
      <c r="J141" s="11">
        <f t="shared" si="27"/>
        <v>76.160004000000001</v>
      </c>
      <c r="K141" s="11">
        <f t="shared" si="27"/>
        <v>79.339995999999999</v>
      </c>
      <c r="L141" s="11">
        <f t="shared" si="27"/>
        <v>75</v>
      </c>
      <c r="M141" s="11">
        <f t="shared" si="27"/>
        <v>73.669998000000007</v>
      </c>
      <c r="N141" s="11">
        <f t="shared" si="27"/>
        <v>77.099997999999999</v>
      </c>
      <c r="O141" s="11">
        <f t="shared" si="27"/>
        <v>75.019997000000004</v>
      </c>
      <c r="P141" s="11">
        <f t="shared" si="27"/>
        <v>72.5</v>
      </c>
      <c r="Q141" s="11">
        <f t="shared" si="27"/>
        <v>67.889999000000003</v>
      </c>
      <c r="R141" s="11">
        <f t="shared" si="27"/>
        <v>74.830001999999993</v>
      </c>
      <c r="S141" s="11">
        <f t="shared" si="27"/>
        <v>73.370002999999997</v>
      </c>
      <c r="T141" s="11">
        <f t="shared" si="26"/>
        <v>69.309997999999993</v>
      </c>
      <c r="U141" s="12" cm="1">
        <f t="array" ref="U141">quota_mese*SUMPRODUCT(1/C141:T141)</f>
        <v>2065.4554297852628</v>
      </c>
      <c r="V141" s="13">
        <f t="shared" si="33"/>
        <v>143156.71170750569</v>
      </c>
      <c r="W141" s="14">
        <f t="shared" si="29"/>
        <v>-4.5621921949962063E-2</v>
      </c>
      <c r="X141" s="13">
        <f t="shared" si="30"/>
        <v>155194.80534989716</v>
      </c>
      <c r="Y141" s="14">
        <f t="shared" si="31"/>
        <v>3.4632035665981054E-2</v>
      </c>
      <c r="Z141" s="6" t="str">
        <f t="shared" si="32"/>
        <v>Il PAC NON conviene</v>
      </c>
    </row>
    <row r="142" spans="1:26" x14ac:dyDescent="0.25">
      <c r="A142" s="7">
        <v>44347</v>
      </c>
      <c r="B142" s="8">
        <v>66.769997000000004</v>
      </c>
      <c r="C142" s="11">
        <f t="shared" si="28"/>
        <v>66.769997000000004</v>
      </c>
      <c r="D142" s="11">
        <f t="shared" si="27"/>
        <v>69.900002000000001</v>
      </c>
      <c r="E142" s="11">
        <f t="shared" si="27"/>
        <v>71.230002999999996</v>
      </c>
      <c r="F142" s="11">
        <f t="shared" si="27"/>
        <v>73.400002000000001</v>
      </c>
      <c r="G142" s="11">
        <f t="shared" si="27"/>
        <v>71.989998</v>
      </c>
      <c r="H142" s="11">
        <f t="shared" si="27"/>
        <v>75.730002999999996</v>
      </c>
      <c r="I142" s="11">
        <f t="shared" si="27"/>
        <v>76.160004000000001</v>
      </c>
      <c r="J142" s="11">
        <f t="shared" si="27"/>
        <v>79.339995999999999</v>
      </c>
      <c r="K142" s="11">
        <f t="shared" si="27"/>
        <v>75</v>
      </c>
      <c r="L142" s="11">
        <f t="shared" si="27"/>
        <v>73.669998000000007</v>
      </c>
      <c r="M142" s="11">
        <f t="shared" si="27"/>
        <v>77.099997999999999</v>
      </c>
      <c r="N142" s="11">
        <f t="shared" si="27"/>
        <v>75.019997000000004</v>
      </c>
      <c r="O142" s="11">
        <f t="shared" si="27"/>
        <v>72.5</v>
      </c>
      <c r="P142" s="11">
        <f t="shared" si="27"/>
        <v>67.889999000000003</v>
      </c>
      <c r="Q142" s="11">
        <f t="shared" si="27"/>
        <v>74.830001999999993</v>
      </c>
      <c r="R142" s="11">
        <f t="shared" si="27"/>
        <v>73.370002999999997</v>
      </c>
      <c r="S142" s="11">
        <f t="shared" si="27"/>
        <v>69.309997999999993</v>
      </c>
      <c r="T142" s="11">
        <f t="shared" si="26"/>
        <v>72.339995999999999</v>
      </c>
      <c r="U142" s="12" cm="1">
        <f t="array" ref="U142">quota_mese*SUMPRODUCT(1/C142:T142)</f>
        <v>2056.255512379651</v>
      </c>
      <c r="V142" s="13">
        <f t="shared" si="33"/>
        <v>148749.51554052191</v>
      </c>
      <c r="W142" s="14">
        <f t="shared" si="29"/>
        <v>-8.3365630631873078E-3</v>
      </c>
      <c r="X142" s="13">
        <f t="shared" si="30"/>
        <v>162513.10300343431</v>
      </c>
      <c r="Y142" s="14">
        <f t="shared" si="31"/>
        <v>8.3420686689562151E-2</v>
      </c>
      <c r="Z142" s="6" t="str">
        <f t="shared" si="32"/>
        <v>Il PAC NON conviene</v>
      </c>
    </row>
    <row r="143" spans="1:26" x14ac:dyDescent="0.25">
      <c r="A143" s="7">
        <v>44377</v>
      </c>
      <c r="B143" s="8">
        <v>69.900002000000001</v>
      </c>
      <c r="C143" s="11">
        <f t="shared" si="28"/>
        <v>69.900002000000001</v>
      </c>
      <c r="D143" s="11">
        <f t="shared" si="27"/>
        <v>71.230002999999996</v>
      </c>
      <c r="E143" s="11">
        <f t="shared" si="27"/>
        <v>73.400002000000001</v>
      </c>
      <c r="F143" s="11">
        <f t="shared" si="27"/>
        <v>71.989998</v>
      </c>
      <c r="G143" s="11">
        <f t="shared" si="27"/>
        <v>75.730002999999996</v>
      </c>
      <c r="H143" s="11">
        <f t="shared" si="27"/>
        <v>76.160004000000001</v>
      </c>
      <c r="I143" s="11">
        <f t="shared" si="27"/>
        <v>79.339995999999999</v>
      </c>
      <c r="J143" s="11">
        <f t="shared" si="27"/>
        <v>75</v>
      </c>
      <c r="K143" s="11">
        <f t="shared" si="27"/>
        <v>73.669998000000007</v>
      </c>
      <c r="L143" s="11">
        <f t="shared" si="27"/>
        <v>77.099997999999999</v>
      </c>
      <c r="M143" s="11">
        <f t="shared" si="27"/>
        <v>75.019997000000004</v>
      </c>
      <c r="N143" s="11">
        <f t="shared" si="27"/>
        <v>72.5</v>
      </c>
      <c r="O143" s="11">
        <f t="shared" si="27"/>
        <v>67.889999000000003</v>
      </c>
      <c r="P143" s="11">
        <f t="shared" si="27"/>
        <v>74.830001999999993</v>
      </c>
      <c r="Q143" s="11">
        <f t="shared" si="27"/>
        <v>73.370002999999997</v>
      </c>
      <c r="R143" s="11">
        <f t="shared" si="27"/>
        <v>69.309997999999993</v>
      </c>
      <c r="S143" s="11">
        <f t="shared" si="27"/>
        <v>72.339995999999999</v>
      </c>
      <c r="T143" s="11">
        <f t="shared" si="26"/>
        <v>72.550003000000004</v>
      </c>
      <c r="U143" s="12" cm="1">
        <f t="array" ref="U143">quota_mese*SUMPRODUCT(1/C143:T143)</f>
        <v>2046.31226483256</v>
      </c>
      <c r="V143" s="13">
        <f t="shared" si="33"/>
        <v>148459.96095253903</v>
      </c>
      <c r="W143" s="14">
        <f t="shared" si="29"/>
        <v>-1.0266926983073188E-2</v>
      </c>
      <c r="X143" s="13">
        <f t="shared" si="30"/>
        <v>155686.69726218321</v>
      </c>
      <c r="Y143" s="14">
        <f t="shared" si="31"/>
        <v>3.7911315081221364E-2</v>
      </c>
      <c r="Z143" s="6" t="str">
        <f t="shared" si="32"/>
        <v>Il PAC NON conviene</v>
      </c>
    </row>
    <row r="144" spans="1:26" x14ac:dyDescent="0.25">
      <c r="A144" s="7">
        <v>44408</v>
      </c>
      <c r="B144" s="8">
        <v>71.230002999999996</v>
      </c>
      <c r="C144" s="11">
        <f t="shared" si="28"/>
        <v>71.230002999999996</v>
      </c>
      <c r="D144" s="11">
        <f t="shared" si="27"/>
        <v>73.400002000000001</v>
      </c>
      <c r="E144" s="11">
        <f t="shared" si="27"/>
        <v>71.989998</v>
      </c>
      <c r="F144" s="11">
        <f t="shared" si="27"/>
        <v>75.730002999999996</v>
      </c>
      <c r="G144" s="11">
        <f t="shared" si="27"/>
        <v>76.160004000000001</v>
      </c>
      <c r="H144" s="11">
        <f t="shared" si="27"/>
        <v>79.339995999999999</v>
      </c>
      <c r="I144" s="11">
        <f t="shared" si="27"/>
        <v>75</v>
      </c>
      <c r="J144" s="11">
        <f t="shared" si="27"/>
        <v>73.669998000000007</v>
      </c>
      <c r="K144" s="11">
        <f t="shared" si="27"/>
        <v>77.099997999999999</v>
      </c>
      <c r="L144" s="11">
        <f t="shared" si="27"/>
        <v>75.019997000000004</v>
      </c>
      <c r="M144" s="11">
        <f t="shared" si="27"/>
        <v>72.5</v>
      </c>
      <c r="N144" s="11">
        <f t="shared" si="27"/>
        <v>67.889999000000003</v>
      </c>
      <c r="O144" s="11">
        <f t="shared" si="27"/>
        <v>74.830001999999993</v>
      </c>
      <c r="P144" s="11">
        <f t="shared" si="27"/>
        <v>73.370002999999997</v>
      </c>
      <c r="Q144" s="11">
        <f t="shared" si="27"/>
        <v>69.309997999999993</v>
      </c>
      <c r="R144" s="11">
        <f t="shared" si="27"/>
        <v>72.339995999999999</v>
      </c>
      <c r="S144" s="11">
        <f t="shared" ref="S144:T159" si="34">R145</f>
        <v>72.550003000000004</v>
      </c>
      <c r="T144" s="11">
        <f t="shared" si="34"/>
        <v>68.300003000000004</v>
      </c>
      <c r="U144" s="12" cm="1">
        <f t="array" ref="U144">quota_mese*SUMPRODUCT(1/C144:T144)</f>
        <v>2049.1050694525993</v>
      </c>
      <c r="V144" s="13">
        <f t="shared" si="33"/>
        <v>139953.88239092776</v>
      </c>
      <c r="W144" s="14">
        <f t="shared" si="29"/>
        <v>-6.697411739381498E-2</v>
      </c>
      <c r="X144" s="13">
        <f t="shared" si="30"/>
        <v>143829.84723445823</v>
      </c>
      <c r="Y144" s="14">
        <f t="shared" si="31"/>
        <v>-4.1134351770278466E-2</v>
      </c>
      <c r="Z144" s="6" t="str">
        <f t="shared" si="32"/>
        <v>Il PAC NON conviene</v>
      </c>
    </row>
    <row r="145" spans="1:26" x14ac:dyDescent="0.25">
      <c r="A145" s="7">
        <v>44439</v>
      </c>
      <c r="B145" s="8">
        <v>73.400002000000001</v>
      </c>
      <c r="C145" s="11">
        <f t="shared" si="28"/>
        <v>73.400002000000001</v>
      </c>
      <c r="D145" s="11">
        <f t="shared" ref="D145:S160" si="35">C146</f>
        <v>71.989998</v>
      </c>
      <c r="E145" s="11">
        <f t="shared" si="35"/>
        <v>75.730002999999996</v>
      </c>
      <c r="F145" s="11">
        <f t="shared" si="35"/>
        <v>76.160004000000001</v>
      </c>
      <c r="G145" s="11">
        <f t="shared" si="35"/>
        <v>79.339995999999999</v>
      </c>
      <c r="H145" s="11">
        <f t="shared" si="35"/>
        <v>75</v>
      </c>
      <c r="I145" s="11">
        <f t="shared" si="35"/>
        <v>73.669998000000007</v>
      </c>
      <c r="J145" s="11">
        <f t="shared" si="35"/>
        <v>77.099997999999999</v>
      </c>
      <c r="K145" s="11">
        <f t="shared" si="35"/>
        <v>75.019997000000004</v>
      </c>
      <c r="L145" s="11">
        <f t="shared" si="35"/>
        <v>72.5</v>
      </c>
      <c r="M145" s="11">
        <f t="shared" si="35"/>
        <v>67.889999000000003</v>
      </c>
      <c r="N145" s="11">
        <f t="shared" si="35"/>
        <v>74.830001999999993</v>
      </c>
      <c r="O145" s="11">
        <f t="shared" si="35"/>
        <v>73.370002999999997</v>
      </c>
      <c r="P145" s="11">
        <f t="shared" si="35"/>
        <v>69.309997999999993</v>
      </c>
      <c r="Q145" s="11">
        <f t="shared" si="35"/>
        <v>72.339995999999999</v>
      </c>
      <c r="R145" s="11">
        <f t="shared" si="35"/>
        <v>72.550003000000004</v>
      </c>
      <c r="S145" s="11">
        <f t="shared" si="35"/>
        <v>68.300003000000004</v>
      </c>
      <c r="T145" s="11">
        <f t="shared" si="34"/>
        <v>71.769997000000004</v>
      </c>
      <c r="U145" s="12" cm="1">
        <f t="array" ref="U145">quota_mese*SUMPRODUCT(1/C145:T145)</f>
        <v>2048.2248280387062</v>
      </c>
      <c r="V145" s="13">
        <f t="shared" si="33"/>
        <v>147001.08976366348</v>
      </c>
      <c r="W145" s="14">
        <f t="shared" si="29"/>
        <v>-1.9992734908910181E-2</v>
      </c>
      <c r="X145" s="13">
        <f t="shared" si="30"/>
        <v>146668.92720248154</v>
      </c>
      <c r="Y145" s="14">
        <f t="shared" si="31"/>
        <v>-2.2207151983456352E-2</v>
      </c>
      <c r="Z145" s="6" t="str">
        <f t="shared" si="32"/>
        <v>In Linea</v>
      </c>
    </row>
    <row r="146" spans="1:26" x14ac:dyDescent="0.25">
      <c r="A146" s="7">
        <v>44469</v>
      </c>
      <c r="B146" s="8">
        <v>71.989998</v>
      </c>
      <c r="C146" s="11">
        <f t="shared" si="28"/>
        <v>71.989998</v>
      </c>
      <c r="D146" s="11">
        <f t="shared" si="35"/>
        <v>75.730002999999996</v>
      </c>
      <c r="E146" s="11">
        <f t="shared" si="35"/>
        <v>76.160004000000001</v>
      </c>
      <c r="F146" s="11">
        <f t="shared" si="35"/>
        <v>79.339995999999999</v>
      </c>
      <c r="G146" s="11">
        <f t="shared" si="35"/>
        <v>75</v>
      </c>
      <c r="H146" s="11">
        <f t="shared" si="35"/>
        <v>73.669998000000007</v>
      </c>
      <c r="I146" s="11">
        <f t="shared" si="35"/>
        <v>77.099997999999999</v>
      </c>
      <c r="J146" s="11">
        <f t="shared" si="35"/>
        <v>75.019997000000004</v>
      </c>
      <c r="K146" s="11">
        <f t="shared" si="35"/>
        <v>72.5</v>
      </c>
      <c r="L146" s="11">
        <f t="shared" si="35"/>
        <v>67.889999000000003</v>
      </c>
      <c r="M146" s="11">
        <f t="shared" si="35"/>
        <v>74.830001999999993</v>
      </c>
      <c r="N146" s="11">
        <f t="shared" si="35"/>
        <v>73.370002999999997</v>
      </c>
      <c r="O146" s="11">
        <f t="shared" si="35"/>
        <v>69.309997999999993</v>
      </c>
      <c r="P146" s="11">
        <f t="shared" si="35"/>
        <v>72.339995999999999</v>
      </c>
      <c r="Q146" s="11">
        <f t="shared" si="35"/>
        <v>72.550003000000004</v>
      </c>
      <c r="R146" s="11">
        <f t="shared" si="35"/>
        <v>68.300003000000004</v>
      </c>
      <c r="S146" s="11">
        <f t="shared" si="35"/>
        <v>71.769997000000004</v>
      </c>
      <c r="T146" s="11">
        <f t="shared" si="34"/>
        <v>72.239998</v>
      </c>
      <c r="U146" s="12" cm="1">
        <f t="array" ref="U146">quota_mese*SUMPRODUCT(1/C146:T146)</f>
        <v>2050.0479026530388</v>
      </c>
      <c r="V146" s="13">
        <f t="shared" si="33"/>
        <v>148095.45638755971</v>
      </c>
      <c r="W146" s="14">
        <f t="shared" si="29"/>
        <v>-1.2696957416268639E-2</v>
      </c>
      <c r="X146" s="13">
        <f t="shared" si="30"/>
        <v>150520.90569581624</v>
      </c>
      <c r="Y146" s="14">
        <f t="shared" si="31"/>
        <v>3.472704638775026E-3</v>
      </c>
      <c r="Z146" s="6" t="str">
        <f t="shared" si="32"/>
        <v>In Linea</v>
      </c>
    </row>
    <row r="147" spans="1:26" x14ac:dyDescent="0.25">
      <c r="A147" s="7">
        <v>44500</v>
      </c>
      <c r="B147" s="8">
        <v>75.730002999999996</v>
      </c>
      <c r="C147" s="11">
        <f t="shared" si="28"/>
        <v>75.730002999999996</v>
      </c>
      <c r="D147" s="11">
        <f t="shared" si="35"/>
        <v>76.160004000000001</v>
      </c>
      <c r="E147" s="11">
        <f t="shared" si="35"/>
        <v>79.339995999999999</v>
      </c>
      <c r="F147" s="11">
        <f t="shared" si="35"/>
        <v>75</v>
      </c>
      <c r="G147" s="11">
        <f t="shared" si="35"/>
        <v>73.669998000000007</v>
      </c>
      <c r="H147" s="11">
        <f t="shared" si="35"/>
        <v>77.099997999999999</v>
      </c>
      <c r="I147" s="11">
        <f t="shared" si="35"/>
        <v>75.019997000000004</v>
      </c>
      <c r="J147" s="11">
        <f t="shared" si="35"/>
        <v>72.5</v>
      </c>
      <c r="K147" s="11">
        <f t="shared" si="35"/>
        <v>67.889999000000003</v>
      </c>
      <c r="L147" s="11">
        <f t="shared" si="35"/>
        <v>74.830001999999993</v>
      </c>
      <c r="M147" s="11">
        <f t="shared" si="35"/>
        <v>73.370002999999997</v>
      </c>
      <c r="N147" s="11">
        <f t="shared" si="35"/>
        <v>69.309997999999993</v>
      </c>
      <c r="O147" s="11">
        <f t="shared" si="35"/>
        <v>72.339995999999999</v>
      </c>
      <c r="P147" s="11">
        <f t="shared" si="35"/>
        <v>72.550003000000004</v>
      </c>
      <c r="Q147" s="11">
        <f t="shared" si="35"/>
        <v>68.300003000000004</v>
      </c>
      <c r="R147" s="11">
        <f t="shared" si="35"/>
        <v>71.769997000000004</v>
      </c>
      <c r="S147" s="11">
        <f t="shared" si="35"/>
        <v>72.239998</v>
      </c>
      <c r="T147" s="11">
        <f t="shared" si="34"/>
        <v>72.360000999999997</v>
      </c>
      <c r="U147" s="12" cm="1">
        <f t="array" ref="U147">quota_mese*SUMPRODUCT(1/C147:T147)</f>
        <v>2049.4559959289259</v>
      </c>
      <c r="V147" s="13">
        <f t="shared" si="33"/>
        <v>148298.63791487308</v>
      </c>
      <c r="W147" s="14">
        <f t="shared" si="29"/>
        <v>-1.1342413900846116E-2</v>
      </c>
      <c r="X147" s="13">
        <f t="shared" si="30"/>
        <v>143324.96659217088</v>
      </c>
      <c r="Y147" s="14">
        <f t="shared" si="31"/>
        <v>-4.4500222718860782E-2</v>
      </c>
      <c r="Z147" s="6" t="str">
        <f t="shared" si="32"/>
        <v>Il PAC conviene</v>
      </c>
    </row>
    <row r="148" spans="1:26" x14ac:dyDescent="0.25">
      <c r="A148" s="7">
        <v>44530</v>
      </c>
      <c r="B148" s="8">
        <v>76.160004000000001</v>
      </c>
      <c r="C148" s="11">
        <f t="shared" si="28"/>
        <v>76.160004000000001</v>
      </c>
      <c r="D148" s="11">
        <f t="shared" si="35"/>
        <v>79.339995999999999</v>
      </c>
      <c r="E148" s="11">
        <f t="shared" si="35"/>
        <v>75</v>
      </c>
      <c r="F148" s="11">
        <f t="shared" si="35"/>
        <v>73.669998000000007</v>
      </c>
      <c r="G148" s="11">
        <f t="shared" si="35"/>
        <v>77.099997999999999</v>
      </c>
      <c r="H148" s="11">
        <f t="shared" si="35"/>
        <v>75.019997000000004</v>
      </c>
      <c r="I148" s="11">
        <f t="shared" si="35"/>
        <v>72.5</v>
      </c>
      <c r="J148" s="11">
        <f t="shared" si="35"/>
        <v>67.889999000000003</v>
      </c>
      <c r="K148" s="11">
        <f t="shared" si="35"/>
        <v>74.830001999999993</v>
      </c>
      <c r="L148" s="11">
        <f t="shared" si="35"/>
        <v>73.370002999999997</v>
      </c>
      <c r="M148" s="11">
        <f t="shared" si="35"/>
        <v>69.309997999999993</v>
      </c>
      <c r="N148" s="11">
        <f t="shared" si="35"/>
        <v>72.339995999999999</v>
      </c>
      <c r="O148" s="11">
        <f t="shared" si="35"/>
        <v>72.550003000000004</v>
      </c>
      <c r="P148" s="11">
        <f t="shared" si="35"/>
        <v>68.300003000000004</v>
      </c>
      <c r="Q148" s="11">
        <f t="shared" si="35"/>
        <v>71.769997000000004</v>
      </c>
      <c r="R148" s="11">
        <f t="shared" si="35"/>
        <v>72.239998</v>
      </c>
      <c r="S148" s="11">
        <f t="shared" si="35"/>
        <v>72.360000999999997</v>
      </c>
      <c r="T148" s="11">
        <f t="shared" si="34"/>
        <v>72.580001999999993</v>
      </c>
      <c r="U148" s="12" cm="1">
        <f t="array" ref="U148">quota_mese*SUMPRODUCT(1/C148:T148)</f>
        <v>2054.2317779444079</v>
      </c>
      <c r="V148" s="13">
        <f t="shared" si="33"/>
        <v>149096.14655166867</v>
      </c>
      <c r="W148" s="14">
        <f t="shared" si="29"/>
        <v>-6.0256896555421768E-3</v>
      </c>
      <c r="X148" s="13">
        <f t="shared" si="30"/>
        <v>142949.05105309605</v>
      </c>
      <c r="Y148" s="14">
        <f t="shared" si="31"/>
        <v>-4.7006326312693081E-2</v>
      </c>
      <c r="Z148" s="6" t="str">
        <f t="shared" si="32"/>
        <v>Il PAC conviene</v>
      </c>
    </row>
    <row r="149" spans="1:26" x14ac:dyDescent="0.25">
      <c r="A149" s="7">
        <v>44561</v>
      </c>
      <c r="B149" s="8">
        <v>79.339995999999999</v>
      </c>
      <c r="C149" s="11">
        <f t="shared" si="28"/>
        <v>79.339995999999999</v>
      </c>
      <c r="D149" s="11">
        <f t="shared" si="35"/>
        <v>75</v>
      </c>
      <c r="E149" s="11">
        <f t="shared" si="35"/>
        <v>73.669998000000007</v>
      </c>
      <c r="F149" s="11">
        <f t="shared" si="35"/>
        <v>77.099997999999999</v>
      </c>
      <c r="G149" s="11">
        <f t="shared" si="35"/>
        <v>75.019997000000004</v>
      </c>
      <c r="H149" s="11">
        <f t="shared" si="35"/>
        <v>72.5</v>
      </c>
      <c r="I149" s="11">
        <f t="shared" si="35"/>
        <v>67.889999000000003</v>
      </c>
      <c r="J149" s="11">
        <f t="shared" si="35"/>
        <v>74.830001999999993</v>
      </c>
      <c r="K149" s="11">
        <f t="shared" si="35"/>
        <v>73.370002999999997</v>
      </c>
      <c r="L149" s="11">
        <f t="shared" si="35"/>
        <v>69.309997999999993</v>
      </c>
      <c r="M149" s="11">
        <f t="shared" si="35"/>
        <v>72.339995999999999</v>
      </c>
      <c r="N149" s="11">
        <f t="shared" si="35"/>
        <v>72.550003000000004</v>
      </c>
      <c r="O149" s="11">
        <f t="shared" si="35"/>
        <v>68.300003000000004</v>
      </c>
      <c r="P149" s="11">
        <f t="shared" si="35"/>
        <v>71.769997000000004</v>
      </c>
      <c r="Q149" s="11">
        <f t="shared" si="35"/>
        <v>72.239998</v>
      </c>
      <c r="R149" s="11">
        <f t="shared" si="35"/>
        <v>72.360000999999997</v>
      </c>
      <c r="S149" s="11">
        <f t="shared" si="35"/>
        <v>72.580001999999993</v>
      </c>
      <c r="T149" s="11">
        <f t="shared" si="34"/>
        <v>74.360000999999997</v>
      </c>
      <c r="U149" s="12" cm="1">
        <f t="array" ref="U149">quota_mese*SUMPRODUCT(1/C149:T149)</f>
        <v>2056.8804344368236</v>
      </c>
      <c r="V149" s="13">
        <f t="shared" si="33"/>
        <v>152949.63116160262</v>
      </c>
      <c r="W149" s="14">
        <f t="shared" si="29"/>
        <v>1.9664207744017448E-2</v>
      </c>
      <c r="X149" s="13">
        <f t="shared" si="30"/>
        <v>140584.83378295103</v>
      </c>
      <c r="Y149" s="14">
        <f t="shared" si="31"/>
        <v>-6.2767774780326469E-2</v>
      </c>
      <c r="Z149" s="6" t="str">
        <f t="shared" si="32"/>
        <v>Il PAC conviene</v>
      </c>
    </row>
    <row r="150" spans="1:26" x14ac:dyDescent="0.25">
      <c r="A150" s="7">
        <v>44592</v>
      </c>
      <c r="B150" s="8">
        <v>75</v>
      </c>
      <c r="C150" s="11">
        <f t="shared" si="28"/>
        <v>75</v>
      </c>
      <c r="D150" s="11">
        <f t="shared" si="35"/>
        <v>73.669998000000007</v>
      </c>
      <c r="E150" s="11">
        <f t="shared" si="35"/>
        <v>77.099997999999999</v>
      </c>
      <c r="F150" s="11">
        <f t="shared" si="35"/>
        <v>75.019997000000004</v>
      </c>
      <c r="G150" s="11">
        <f t="shared" si="35"/>
        <v>72.5</v>
      </c>
      <c r="H150" s="11">
        <f t="shared" si="35"/>
        <v>67.889999000000003</v>
      </c>
      <c r="I150" s="11">
        <f t="shared" si="35"/>
        <v>74.830001999999993</v>
      </c>
      <c r="J150" s="11">
        <f t="shared" si="35"/>
        <v>73.370002999999997</v>
      </c>
      <c r="K150" s="11">
        <f t="shared" si="35"/>
        <v>69.309997999999993</v>
      </c>
      <c r="L150" s="11">
        <f t="shared" si="35"/>
        <v>72.339995999999999</v>
      </c>
      <c r="M150" s="11">
        <f t="shared" si="35"/>
        <v>72.550003000000004</v>
      </c>
      <c r="N150" s="11">
        <f t="shared" si="35"/>
        <v>68.300003000000004</v>
      </c>
      <c r="O150" s="11">
        <f t="shared" si="35"/>
        <v>71.769997000000004</v>
      </c>
      <c r="P150" s="11">
        <f t="shared" si="35"/>
        <v>72.239998</v>
      </c>
      <c r="Q150" s="11">
        <f t="shared" si="35"/>
        <v>72.360000999999997</v>
      </c>
      <c r="R150" s="11">
        <f t="shared" si="35"/>
        <v>72.580001999999993</v>
      </c>
      <c r="S150" s="11">
        <f t="shared" si="35"/>
        <v>74.360000999999997</v>
      </c>
      <c r="T150" s="11">
        <f t="shared" si="34"/>
        <v>77.190002000000007</v>
      </c>
      <c r="U150" s="12" cm="1">
        <f t="array" ref="U150">quota_mese*SUMPRODUCT(1/C150:T150)</f>
        <v>2059.8059524428395</v>
      </c>
      <c r="V150" s="13">
        <f t="shared" si="33"/>
        <v>158996.4255886747</v>
      </c>
      <c r="W150" s="14">
        <f t="shared" si="29"/>
        <v>5.9976170591164557E-2</v>
      </c>
      <c r="X150" s="13">
        <f t="shared" si="30"/>
        <v>154380.00400000002</v>
      </c>
      <c r="Y150" s="14">
        <f t="shared" si="31"/>
        <v>2.9200026666666767E-2</v>
      </c>
      <c r="Z150" s="6" t="str">
        <f t="shared" si="32"/>
        <v>Il PAC conviene</v>
      </c>
    </row>
    <row r="151" spans="1:26" x14ac:dyDescent="0.25">
      <c r="A151" s="7">
        <v>44620</v>
      </c>
      <c r="B151" s="8">
        <v>73.669998000000007</v>
      </c>
      <c r="C151" s="11">
        <f t="shared" si="28"/>
        <v>73.669998000000007</v>
      </c>
      <c r="D151" s="11">
        <f t="shared" si="35"/>
        <v>77.099997999999999</v>
      </c>
      <c r="E151" s="11">
        <f t="shared" si="35"/>
        <v>75.019997000000004</v>
      </c>
      <c r="F151" s="11">
        <f t="shared" si="35"/>
        <v>72.5</v>
      </c>
      <c r="G151" s="11">
        <f t="shared" si="35"/>
        <v>67.889999000000003</v>
      </c>
      <c r="H151" s="11">
        <f t="shared" si="35"/>
        <v>74.830001999999993</v>
      </c>
      <c r="I151" s="11">
        <f t="shared" si="35"/>
        <v>73.370002999999997</v>
      </c>
      <c r="J151" s="11">
        <f t="shared" si="35"/>
        <v>69.309997999999993</v>
      </c>
      <c r="K151" s="11">
        <f t="shared" si="35"/>
        <v>72.339995999999999</v>
      </c>
      <c r="L151" s="11">
        <f t="shared" si="35"/>
        <v>72.550003000000004</v>
      </c>
      <c r="M151" s="11">
        <f t="shared" si="35"/>
        <v>68.300003000000004</v>
      </c>
      <c r="N151" s="11">
        <f t="shared" si="35"/>
        <v>71.769997000000004</v>
      </c>
      <c r="O151" s="11">
        <f t="shared" si="35"/>
        <v>72.239998</v>
      </c>
      <c r="P151" s="11">
        <f t="shared" si="35"/>
        <v>72.360000999999997</v>
      </c>
      <c r="Q151" s="11">
        <f t="shared" si="35"/>
        <v>72.580001999999993</v>
      </c>
      <c r="R151" s="11">
        <f t="shared" si="35"/>
        <v>74.360000999999997</v>
      </c>
      <c r="S151" s="11">
        <f t="shared" si="35"/>
        <v>77.190002000000007</v>
      </c>
      <c r="T151" s="11">
        <f t="shared" si="34"/>
        <v>78.989998</v>
      </c>
      <c r="U151" s="12" cm="1">
        <f t="array" ref="U151">quota_mese*SUMPRODUCT(1/C151:T151)</f>
        <v>2054.1934303218604</v>
      </c>
      <c r="V151" s="13">
        <f t="shared" si="33"/>
        <v>162260.73495273691</v>
      </c>
      <c r="W151" s="14">
        <f t="shared" si="29"/>
        <v>8.173823301824612E-2</v>
      </c>
      <c r="X151" s="13">
        <f t="shared" si="30"/>
        <v>160832.08933981511</v>
      </c>
      <c r="Y151" s="14">
        <f t="shared" si="31"/>
        <v>7.2213928932100657E-2</v>
      </c>
      <c r="Z151" s="6" t="str">
        <f t="shared" si="32"/>
        <v>In Linea</v>
      </c>
    </row>
    <row r="152" spans="1:26" x14ac:dyDescent="0.25">
      <c r="A152" s="7">
        <v>44651</v>
      </c>
      <c r="B152" s="8">
        <v>77.099997999999999</v>
      </c>
      <c r="C152" s="11">
        <f t="shared" si="28"/>
        <v>77.099997999999999</v>
      </c>
      <c r="D152" s="11">
        <f t="shared" si="35"/>
        <v>75.019997000000004</v>
      </c>
      <c r="E152" s="11">
        <f t="shared" si="35"/>
        <v>72.5</v>
      </c>
      <c r="F152" s="11">
        <f t="shared" si="35"/>
        <v>67.889999000000003</v>
      </c>
      <c r="G152" s="11">
        <f t="shared" si="35"/>
        <v>74.830001999999993</v>
      </c>
      <c r="H152" s="11">
        <f t="shared" si="35"/>
        <v>73.370002999999997</v>
      </c>
      <c r="I152" s="11">
        <f t="shared" si="35"/>
        <v>69.309997999999993</v>
      </c>
      <c r="J152" s="11">
        <f t="shared" si="35"/>
        <v>72.339995999999999</v>
      </c>
      <c r="K152" s="11">
        <f t="shared" si="35"/>
        <v>72.550003000000004</v>
      </c>
      <c r="L152" s="11">
        <f t="shared" si="35"/>
        <v>68.300003000000004</v>
      </c>
      <c r="M152" s="11">
        <f t="shared" si="35"/>
        <v>71.769997000000004</v>
      </c>
      <c r="N152" s="11">
        <f t="shared" si="35"/>
        <v>72.239998</v>
      </c>
      <c r="O152" s="11">
        <f t="shared" si="35"/>
        <v>72.360000999999997</v>
      </c>
      <c r="P152" s="11">
        <f t="shared" si="35"/>
        <v>72.580001999999993</v>
      </c>
      <c r="Q152" s="11">
        <f t="shared" si="35"/>
        <v>74.360000999999997</v>
      </c>
      <c r="R152" s="11">
        <f t="shared" si="35"/>
        <v>77.190002000000007</v>
      </c>
      <c r="S152" s="11">
        <f t="shared" si="35"/>
        <v>78.989998</v>
      </c>
      <c r="T152" s="11">
        <f t="shared" si="34"/>
        <v>78.540001000000004</v>
      </c>
      <c r="U152" s="12" cm="1">
        <f t="array" ref="U152">quota_mese*SUMPRODUCT(1/C152:T152)</f>
        <v>2047.1794196525336</v>
      </c>
      <c r="V152" s="13">
        <f t="shared" si="33"/>
        <v>160785.47366668942</v>
      </c>
      <c r="W152" s="14">
        <f t="shared" si="29"/>
        <v>7.1903157777929438E-2</v>
      </c>
      <c r="X152" s="13">
        <f t="shared" si="30"/>
        <v>152801.56232948281</v>
      </c>
      <c r="Y152" s="14">
        <f t="shared" si="31"/>
        <v>1.8677082196552064E-2</v>
      </c>
      <c r="Z152" s="6" t="str">
        <f t="shared" si="32"/>
        <v>Il PAC conviene</v>
      </c>
    </row>
    <row r="153" spans="1:26" x14ac:dyDescent="0.25">
      <c r="A153" s="7">
        <v>44681</v>
      </c>
      <c r="B153" s="8">
        <v>75.019997000000004</v>
      </c>
      <c r="C153" s="11">
        <f t="shared" si="28"/>
        <v>75.019997000000004</v>
      </c>
      <c r="D153" s="11">
        <f t="shared" si="35"/>
        <v>72.5</v>
      </c>
      <c r="E153" s="11">
        <f t="shared" si="35"/>
        <v>67.889999000000003</v>
      </c>
      <c r="F153" s="11">
        <f t="shared" si="35"/>
        <v>74.830001999999993</v>
      </c>
      <c r="G153" s="11">
        <f t="shared" si="35"/>
        <v>73.370002999999997</v>
      </c>
      <c r="H153" s="11">
        <f t="shared" si="35"/>
        <v>69.309997999999993</v>
      </c>
      <c r="I153" s="11">
        <f t="shared" si="35"/>
        <v>72.339995999999999</v>
      </c>
      <c r="J153" s="11">
        <f t="shared" si="35"/>
        <v>72.550003000000004</v>
      </c>
      <c r="K153" s="11">
        <f t="shared" si="35"/>
        <v>68.300003000000004</v>
      </c>
      <c r="L153" s="11">
        <f t="shared" si="35"/>
        <v>71.769997000000004</v>
      </c>
      <c r="M153" s="11">
        <f t="shared" si="35"/>
        <v>72.239998</v>
      </c>
      <c r="N153" s="11">
        <f t="shared" si="35"/>
        <v>72.360000999999997</v>
      </c>
      <c r="O153" s="11">
        <f t="shared" si="35"/>
        <v>72.580001999999993</v>
      </c>
      <c r="P153" s="11">
        <f t="shared" si="35"/>
        <v>74.360000999999997</v>
      </c>
      <c r="Q153" s="11">
        <f t="shared" si="35"/>
        <v>77.190002000000007</v>
      </c>
      <c r="R153" s="11">
        <f t="shared" si="35"/>
        <v>78.989998</v>
      </c>
      <c r="S153" s="11">
        <f t="shared" si="35"/>
        <v>78.540001000000004</v>
      </c>
      <c r="T153" s="11">
        <f t="shared" si="34"/>
        <v>77.300003000000004</v>
      </c>
      <c r="U153" s="12" cm="1">
        <f t="array" ref="U153">quota_mese*SUMPRODUCT(1/C153:T153)</f>
        <v>2046.8997626301209</v>
      </c>
      <c r="V153" s="13">
        <f t="shared" si="33"/>
        <v>158225.35779200765</v>
      </c>
      <c r="W153" s="14">
        <f t="shared" si="29"/>
        <v>5.4835718613384321E-2</v>
      </c>
      <c r="X153" s="13">
        <f t="shared" si="30"/>
        <v>154558.79650328431</v>
      </c>
      <c r="Y153" s="14">
        <f t="shared" si="31"/>
        <v>3.0391976688562083E-2</v>
      </c>
      <c r="Z153" s="6" t="str">
        <f t="shared" si="32"/>
        <v>In Linea</v>
      </c>
    </row>
    <row r="154" spans="1:26" x14ac:dyDescent="0.25">
      <c r="A154" s="7">
        <v>44712</v>
      </c>
      <c r="B154" s="8">
        <v>72.5</v>
      </c>
      <c r="C154" s="11">
        <f t="shared" si="28"/>
        <v>72.5</v>
      </c>
      <c r="D154" s="11">
        <f t="shared" si="35"/>
        <v>67.889999000000003</v>
      </c>
      <c r="E154" s="11">
        <f t="shared" si="35"/>
        <v>74.830001999999993</v>
      </c>
      <c r="F154" s="11">
        <f t="shared" si="35"/>
        <v>73.370002999999997</v>
      </c>
      <c r="G154" s="11">
        <f t="shared" si="35"/>
        <v>69.309997999999993</v>
      </c>
      <c r="H154" s="11">
        <f t="shared" si="35"/>
        <v>72.339995999999999</v>
      </c>
      <c r="I154" s="11">
        <f t="shared" si="35"/>
        <v>72.550003000000004</v>
      </c>
      <c r="J154" s="11">
        <f t="shared" si="35"/>
        <v>68.300003000000004</v>
      </c>
      <c r="K154" s="11">
        <f t="shared" si="35"/>
        <v>71.769997000000004</v>
      </c>
      <c r="L154" s="11">
        <f t="shared" si="35"/>
        <v>72.239998</v>
      </c>
      <c r="M154" s="11">
        <f t="shared" si="35"/>
        <v>72.360000999999997</v>
      </c>
      <c r="N154" s="11">
        <f t="shared" si="35"/>
        <v>72.580001999999993</v>
      </c>
      <c r="O154" s="11">
        <f t="shared" si="35"/>
        <v>74.360000999999997</v>
      </c>
      <c r="P154" s="11">
        <f t="shared" si="35"/>
        <v>77.190002000000007</v>
      </c>
      <c r="Q154" s="11">
        <f t="shared" si="35"/>
        <v>78.989998</v>
      </c>
      <c r="R154" s="11">
        <f t="shared" si="35"/>
        <v>78.540001000000004</v>
      </c>
      <c r="S154" s="11">
        <f t="shared" si="35"/>
        <v>77.300003000000004</v>
      </c>
      <c r="T154" s="11">
        <f t="shared" si="34"/>
        <v>74.629997000000003</v>
      </c>
      <c r="U154" s="12" cm="1">
        <f t="array" ref="U154">quota_mese*SUMPRODUCT(1/C154:T154)</f>
        <v>2047.4802501596978</v>
      </c>
      <c r="V154" s="13">
        <f t="shared" si="33"/>
        <v>152803.44492697751</v>
      </c>
      <c r="W154" s="14">
        <f t="shared" si="29"/>
        <v>1.8689632846516702E-2</v>
      </c>
      <c r="X154" s="13">
        <f t="shared" si="30"/>
        <v>154406.89034482761</v>
      </c>
      <c r="Y154" s="14">
        <f t="shared" si="31"/>
        <v>2.9379268965517458E-2</v>
      </c>
      <c r="Z154" s="6" t="str">
        <f t="shared" si="32"/>
        <v>In Linea</v>
      </c>
    </row>
    <row r="155" spans="1:26" x14ac:dyDescent="0.25">
      <c r="A155" s="7">
        <v>44742</v>
      </c>
      <c r="B155" s="8">
        <v>67.889999000000003</v>
      </c>
      <c r="C155" s="11">
        <f t="shared" si="28"/>
        <v>67.889999000000003</v>
      </c>
      <c r="D155" s="11">
        <f t="shared" si="35"/>
        <v>74.830001999999993</v>
      </c>
      <c r="E155" s="11">
        <f t="shared" si="35"/>
        <v>73.370002999999997</v>
      </c>
      <c r="F155" s="11">
        <f t="shared" si="35"/>
        <v>69.309997999999993</v>
      </c>
      <c r="G155" s="11">
        <f t="shared" si="35"/>
        <v>72.339995999999999</v>
      </c>
      <c r="H155" s="11">
        <f t="shared" si="35"/>
        <v>72.550003000000004</v>
      </c>
      <c r="I155" s="11">
        <f t="shared" si="35"/>
        <v>68.300003000000004</v>
      </c>
      <c r="J155" s="11">
        <f t="shared" si="35"/>
        <v>71.769997000000004</v>
      </c>
      <c r="K155" s="11">
        <f t="shared" si="35"/>
        <v>72.239998</v>
      </c>
      <c r="L155" s="11">
        <f t="shared" si="35"/>
        <v>72.360000999999997</v>
      </c>
      <c r="M155" s="11">
        <f t="shared" si="35"/>
        <v>72.580001999999993</v>
      </c>
      <c r="N155" s="11">
        <f t="shared" si="35"/>
        <v>74.360000999999997</v>
      </c>
      <c r="O155" s="11">
        <f t="shared" si="35"/>
        <v>77.190002000000007</v>
      </c>
      <c r="P155" s="11">
        <f t="shared" si="35"/>
        <v>78.989998</v>
      </c>
      <c r="Q155" s="11">
        <f t="shared" si="35"/>
        <v>78.540001000000004</v>
      </c>
      <c r="R155" s="11">
        <f t="shared" si="35"/>
        <v>77.300003000000004</v>
      </c>
      <c r="S155" s="11">
        <f t="shared" si="35"/>
        <v>74.629997000000003</v>
      </c>
      <c r="T155" s="11">
        <f t="shared" si="34"/>
        <v>78.970000999999996</v>
      </c>
      <c r="U155" s="12" cm="1">
        <f t="array" ref="U155">quota_mese*SUMPRODUCT(1/C155:T155)</f>
        <v>2038.0630250559266</v>
      </c>
      <c r="V155" s="13">
        <f t="shared" si="33"/>
        <v>160945.83912672955</v>
      </c>
      <c r="W155" s="14">
        <f t="shared" si="29"/>
        <v>7.2972260844863746E-2</v>
      </c>
      <c r="X155" s="13">
        <f t="shared" si="30"/>
        <v>174480.7825081865</v>
      </c>
      <c r="Y155" s="14">
        <f t="shared" si="31"/>
        <v>0.16320521672124344</v>
      </c>
      <c r="Z155" s="6" t="str">
        <f t="shared" si="32"/>
        <v>Il PAC NON conviene</v>
      </c>
    </row>
    <row r="156" spans="1:26" x14ac:dyDescent="0.25">
      <c r="A156" s="7">
        <v>44773</v>
      </c>
      <c r="B156" s="8">
        <v>74.830001999999993</v>
      </c>
      <c r="C156" s="11">
        <f t="shared" si="28"/>
        <v>74.830001999999993</v>
      </c>
      <c r="D156" s="11">
        <f t="shared" si="35"/>
        <v>73.370002999999997</v>
      </c>
      <c r="E156" s="11">
        <f t="shared" si="35"/>
        <v>69.309997999999993</v>
      </c>
      <c r="F156" s="11">
        <f t="shared" si="35"/>
        <v>72.339995999999999</v>
      </c>
      <c r="G156" s="11">
        <f t="shared" si="35"/>
        <v>72.550003000000004</v>
      </c>
      <c r="H156" s="11">
        <f t="shared" si="35"/>
        <v>68.300003000000004</v>
      </c>
      <c r="I156" s="11">
        <f t="shared" si="35"/>
        <v>71.769997000000004</v>
      </c>
      <c r="J156" s="11">
        <f t="shared" si="35"/>
        <v>72.239998</v>
      </c>
      <c r="K156" s="11">
        <f t="shared" si="35"/>
        <v>72.360000999999997</v>
      </c>
      <c r="L156" s="11">
        <f t="shared" si="35"/>
        <v>72.580001999999993</v>
      </c>
      <c r="M156" s="11">
        <f t="shared" si="35"/>
        <v>74.360000999999997</v>
      </c>
      <c r="N156" s="11">
        <f t="shared" si="35"/>
        <v>77.190002000000007</v>
      </c>
      <c r="O156" s="11">
        <f t="shared" si="35"/>
        <v>78.989998</v>
      </c>
      <c r="P156" s="11">
        <f t="shared" si="35"/>
        <v>78.540001000000004</v>
      </c>
      <c r="Q156" s="11">
        <f t="shared" si="35"/>
        <v>77.300003000000004</v>
      </c>
      <c r="R156" s="11">
        <f t="shared" si="35"/>
        <v>74.629997000000003</v>
      </c>
      <c r="S156" s="11">
        <f t="shared" si="35"/>
        <v>78.970000999999996</v>
      </c>
      <c r="T156" s="11">
        <f t="shared" si="34"/>
        <v>81.839995999999999</v>
      </c>
      <c r="U156" s="12" cm="1">
        <f t="array" ref="U156">quota_mese*SUMPRODUCT(1/C156:T156)</f>
        <v>2017.1401449509144</v>
      </c>
      <c r="V156" s="13">
        <f t="shared" si="33"/>
        <v>165082.74139422225</v>
      </c>
      <c r="W156" s="14">
        <f t="shared" si="29"/>
        <v>0.10055160929481488</v>
      </c>
      <c r="X156" s="13">
        <f t="shared" si="30"/>
        <v>164051.83845912502</v>
      </c>
      <c r="Y156" s="14">
        <f t="shared" si="31"/>
        <v>9.3678923060833474E-2</v>
      </c>
      <c r="Z156" s="6" t="str">
        <f t="shared" si="32"/>
        <v>In Linea</v>
      </c>
    </row>
    <row r="157" spans="1:26" x14ac:dyDescent="0.25">
      <c r="A157" s="7">
        <v>44804</v>
      </c>
      <c r="B157" s="8">
        <v>73.370002999999997</v>
      </c>
      <c r="C157" s="11">
        <f t="shared" si="28"/>
        <v>73.370002999999997</v>
      </c>
      <c r="D157" s="11">
        <f t="shared" si="35"/>
        <v>69.309997999999993</v>
      </c>
      <c r="E157" s="11">
        <f t="shared" si="35"/>
        <v>72.339995999999999</v>
      </c>
      <c r="F157" s="11">
        <f t="shared" si="35"/>
        <v>72.550003000000004</v>
      </c>
      <c r="G157" s="11">
        <f t="shared" si="35"/>
        <v>68.300003000000004</v>
      </c>
      <c r="H157" s="11">
        <f t="shared" si="35"/>
        <v>71.769997000000004</v>
      </c>
      <c r="I157" s="11">
        <f t="shared" si="35"/>
        <v>72.239998</v>
      </c>
      <c r="J157" s="11">
        <f t="shared" si="35"/>
        <v>72.360000999999997</v>
      </c>
      <c r="K157" s="11">
        <f t="shared" si="35"/>
        <v>72.580001999999993</v>
      </c>
      <c r="L157" s="11">
        <f t="shared" si="35"/>
        <v>74.360000999999997</v>
      </c>
      <c r="M157" s="11">
        <f t="shared" si="35"/>
        <v>77.190002000000007</v>
      </c>
      <c r="N157" s="11">
        <f t="shared" si="35"/>
        <v>78.989998</v>
      </c>
      <c r="O157" s="11">
        <f t="shared" si="35"/>
        <v>78.540001000000004</v>
      </c>
      <c r="P157" s="11">
        <f t="shared" si="35"/>
        <v>77.300003000000004</v>
      </c>
      <c r="Q157" s="11">
        <f t="shared" si="35"/>
        <v>74.629997000000003</v>
      </c>
      <c r="R157" s="11">
        <f t="shared" si="35"/>
        <v>78.970000999999996</v>
      </c>
      <c r="S157" s="11">
        <f t="shared" si="35"/>
        <v>81.839995999999999</v>
      </c>
      <c r="T157" s="11">
        <f t="shared" si="34"/>
        <v>85.019997000000004</v>
      </c>
      <c r="U157" s="12" cm="1">
        <f t="array" ref="U157">quota_mese*SUMPRODUCT(1/C157:T157)</f>
        <v>2003.7927693239012</v>
      </c>
      <c r="V157" s="13">
        <f t="shared" si="33"/>
        <v>170362.45523653977</v>
      </c>
      <c r="W157" s="14">
        <f t="shared" si="29"/>
        <v>0.13574970157693178</v>
      </c>
      <c r="X157" s="13">
        <f t="shared" si="30"/>
        <v>173817.62339576299</v>
      </c>
      <c r="Y157" s="14">
        <f t="shared" si="31"/>
        <v>0.15878415597175333</v>
      </c>
      <c r="Z157" s="6" t="str">
        <f t="shared" si="32"/>
        <v>In Linea</v>
      </c>
    </row>
    <row r="158" spans="1:26" x14ac:dyDescent="0.25">
      <c r="A158" s="7">
        <v>44834</v>
      </c>
      <c r="B158" s="8">
        <v>69.309997999999993</v>
      </c>
      <c r="C158" s="11">
        <f t="shared" si="28"/>
        <v>69.309997999999993</v>
      </c>
      <c r="D158" s="11">
        <f t="shared" si="35"/>
        <v>72.339995999999999</v>
      </c>
      <c r="E158" s="11">
        <f t="shared" si="35"/>
        <v>72.550003000000004</v>
      </c>
      <c r="F158" s="11">
        <f t="shared" si="35"/>
        <v>68.300003000000004</v>
      </c>
      <c r="G158" s="11">
        <f t="shared" si="35"/>
        <v>71.769997000000004</v>
      </c>
      <c r="H158" s="11">
        <f t="shared" si="35"/>
        <v>72.239998</v>
      </c>
      <c r="I158" s="11">
        <f t="shared" si="35"/>
        <v>72.360000999999997</v>
      </c>
      <c r="J158" s="11">
        <f t="shared" si="35"/>
        <v>72.580001999999993</v>
      </c>
      <c r="K158" s="11">
        <f t="shared" si="35"/>
        <v>74.360000999999997</v>
      </c>
      <c r="L158" s="11">
        <f t="shared" si="35"/>
        <v>77.190002000000007</v>
      </c>
      <c r="M158" s="11">
        <f t="shared" si="35"/>
        <v>78.989998</v>
      </c>
      <c r="N158" s="11">
        <f t="shared" si="35"/>
        <v>78.540001000000004</v>
      </c>
      <c r="O158" s="11">
        <f t="shared" si="35"/>
        <v>77.300003000000004</v>
      </c>
      <c r="P158" s="11">
        <f t="shared" si="35"/>
        <v>74.629997000000003</v>
      </c>
      <c r="Q158" s="11">
        <f t="shared" si="35"/>
        <v>78.970000999999996</v>
      </c>
      <c r="R158" s="11">
        <f t="shared" si="35"/>
        <v>81.839995999999999</v>
      </c>
      <c r="S158" s="11">
        <f t="shared" si="35"/>
        <v>85.019997000000004</v>
      </c>
      <c r="T158" s="11">
        <f t="shared" si="34"/>
        <v>88.169998000000007</v>
      </c>
      <c r="U158" s="12" cm="1">
        <f t="array" ref="U158">quota_mese*SUMPRODUCT(1/C158:T158)</f>
        <v>1984.7275873519</v>
      </c>
      <c r="V158" s="13">
        <f t="shared" si="33"/>
        <v>174993.42740736186</v>
      </c>
      <c r="W158" s="14">
        <f t="shared" si="29"/>
        <v>0.16662284938241245</v>
      </c>
      <c r="X158" s="13">
        <f t="shared" si="30"/>
        <v>190816.6221560128</v>
      </c>
      <c r="Y158" s="14">
        <f t="shared" si="31"/>
        <v>0.27211081437341877</v>
      </c>
      <c r="Z158" s="6" t="str">
        <f t="shared" si="32"/>
        <v>Il PAC NON conviene</v>
      </c>
    </row>
    <row r="159" spans="1:26" x14ac:dyDescent="0.25">
      <c r="A159" s="7">
        <v>44865</v>
      </c>
      <c r="B159" s="8">
        <v>72.339995999999999</v>
      </c>
      <c r="C159" s="11">
        <f t="shared" si="28"/>
        <v>72.339995999999999</v>
      </c>
      <c r="D159" s="11">
        <f t="shared" si="35"/>
        <v>72.550003000000004</v>
      </c>
      <c r="E159" s="11">
        <f t="shared" si="35"/>
        <v>68.300003000000004</v>
      </c>
      <c r="F159" s="11">
        <f t="shared" si="35"/>
        <v>71.769997000000004</v>
      </c>
      <c r="G159" s="11">
        <f t="shared" si="35"/>
        <v>72.239998</v>
      </c>
      <c r="H159" s="11">
        <f t="shared" si="35"/>
        <v>72.360000999999997</v>
      </c>
      <c r="I159" s="11">
        <f t="shared" si="35"/>
        <v>72.580001999999993</v>
      </c>
      <c r="J159" s="11">
        <f t="shared" si="35"/>
        <v>74.360000999999997</v>
      </c>
      <c r="K159" s="11">
        <f t="shared" si="35"/>
        <v>77.190002000000007</v>
      </c>
      <c r="L159" s="11">
        <f t="shared" si="35"/>
        <v>78.989998</v>
      </c>
      <c r="M159" s="11">
        <f t="shared" si="35"/>
        <v>78.540001000000004</v>
      </c>
      <c r="N159" s="11">
        <f t="shared" si="35"/>
        <v>77.300003000000004</v>
      </c>
      <c r="O159" s="11">
        <f t="shared" si="35"/>
        <v>74.629997000000003</v>
      </c>
      <c r="P159" s="11">
        <f t="shared" si="35"/>
        <v>78.970000999999996</v>
      </c>
      <c r="Q159" s="11">
        <f t="shared" si="35"/>
        <v>81.839995999999999</v>
      </c>
      <c r="R159" s="11">
        <f t="shared" si="35"/>
        <v>85.019997000000004</v>
      </c>
      <c r="S159" s="11">
        <f t="shared" si="35"/>
        <v>88.169998000000007</v>
      </c>
      <c r="T159" s="11">
        <f t="shared" si="34"/>
        <v>91.440002000000007</v>
      </c>
      <c r="U159" s="12" cm="1">
        <f t="array" ref="U159">quota_mese*SUMPRODUCT(1/C159:T159)</f>
        <v>1955.6292527733381</v>
      </c>
      <c r="V159" s="13">
        <f t="shared" si="33"/>
        <v>178822.74278485254</v>
      </c>
      <c r="W159" s="14">
        <f t="shared" si="29"/>
        <v>0.19215161856568352</v>
      </c>
      <c r="X159" s="13">
        <f t="shared" si="30"/>
        <v>189604.65936437153</v>
      </c>
      <c r="Y159" s="14">
        <f t="shared" si="31"/>
        <v>0.26403106242914354</v>
      </c>
      <c r="Z159" s="6" t="str">
        <f t="shared" si="32"/>
        <v>Il PAC NON conviene</v>
      </c>
    </row>
    <row r="160" spans="1:26" x14ac:dyDescent="0.25">
      <c r="A160" s="7">
        <v>44895</v>
      </c>
      <c r="B160" s="8">
        <v>72.550003000000004</v>
      </c>
      <c r="C160" s="11">
        <f t="shared" si="28"/>
        <v>72.550003000000004</v>
      </c>
      <c r="D160" s="11">
        <f t="shared" si="35"/>
        <v>68.300003000000004</v>
      </c>
      <c r="E160" s="11">
        <f t="shared" si="35"/>
        <v>71.769997000000004</v>
      </c>
      <c r="F160" s="11">
        <f t="shared" si="35"/>
        <v>72.239998</v>
      </c>
      <c r="G160" s="11">
        <f t="shared" si="35"/>
        <v>72.360000999999997</v>
      </c>
      <c r="H160" s="11">
        <f t="shared" si="35"/>
        <v>72.580001999999993</v>
      </c>
      <c r="I160" s="11">
        <f t="shared" si="35"/>
        <v>74.360000999999997</v>
      </c>
      <c r="J160" s="11">
        <f t="shared" si="35"/>
        <v>77.190002000000007</v>
      </c>
      <c r="K160" s="11">
        <f t="shared" si="35"/>
        <v>78.989998</v>
      </c>
      <c r="L160" s="11">
        <f t="shared" si="35"/>
        <v>78.540001000000004</v>
      </c>
      <c r="M160" s="11">
        <f t="shared" si="35"/>
        <v>77.300003000000004</v>
      </c>
      <c r="N160" s="11">
        <f t="shared" si="35"/>
        <v>74.629997000000003</v>
      </c>
      <c r="O160" s="11">
        <f t="shared" si="35"/>
        <v>78.970000999999996</v>
      </c>
      <c r="P160" s="11">
        <f t="shared" si="35"/>
        <v>81.839995999999999</v>
      </c>
      <c r="Q160" s="11">
        <f t="shared" si="35"/>
        <v>85.019997000000004</v>
      </c>
      <c r="R160" s="11">
        <f t="shared" si="35"/>
        <v>88.169998000000007</v>
      </c>
      <c r="S160" s="11">
        <f t="shared" ref="S160:T175" si="36">R161</f>
        <v>91.440002000000007</v>
      </c>
      <c r="T160" s="11">
        <f t="shared" si="36"/>
        <v>89.580001999999993</v>
      </c>
      <c r="U160" s="12" cm="1">
        <f t="array" ref="U160">quota_mese*SUMPRODUCT(1/C160:T160)</f>
        <v>1933.459205540496</v>
      </c>
      <c r="V160" s="13">
        <f t="shared" si="33"/>
        <v>173199.27949923603</v>
      </c>
      <c r="W160" s="14">
        <f t="shared" si="29"/>
        <v>0.15466186332824017</v>
      </c>
      <c r="X160" s="13">
        <f t="shared" si="30"/>
        <v>185210.19633865487</v>
      </c>
      <c r="Y160" s="14">
        <f t="shared" si="31"/>
        <v>0.23473464225769924</v>
      </c>
      <c r="Z160" s="6" t="str">
        <f t="shared" si="32"/>
        <v>Il PAC NON conviene</v>
      </c>
    </row>
    <row r="161" spans="1:26" x14ac:dyDescent="0.25">
      <c r="A161" s="7">
        <v>44926</v>
      </c>
      <c r="B161" s="8">
        <v>68.300003000000004</v>
      </c>
      <c r="C161" s="11">
        <f t="shared" si="28"/>
        <v>68.300003000000004</v>
      </c>
      <c r="D161" s="11">
        <f t="shared" ref="D161:S176" si="37">C162</f>
        <v>71.769997000000004</v>
      </c>
      <c r="E161" s="11">
        <f t="shared" si="37"/>
        <v>72.239998</v>
      </c>
      <c r="F161" s="11">
        <f t="shared" si="37"/>
        <v>72.360000999999997</v>
      </c>
      <c r="G161" s="11">
        <f t="shared" si="37"/>
        <v>72.580001999999993</v>
      </c>
      <c r="H161" s="11">
        <f t="shared" si="37"/>
        <v>74.360000999999997</v>
      </c>
      <c r="I161" s="11">
        <f t="shared" si="37"/>
        <v>77.190002000000007</v>
      </c>
      <c r="J161" s="11">
        <f t="shared" si="37"/>
        <v>78.989998</v>
      </c>
      <c r="K161" s="11">
        <f t="shared" si="37"/>
        <v>78.540001000000004</v>
      </c>
      <c r="L161" s="11">
        <f t="shared" si="37"/>
        <v>77.300003000000004</v>
      </c>
      <c r="M161" s="11">
        <f t="shared" si="37"/>
        <v>74.629997000000003</v>
      </c>
      <c r="N161" s="11">
        <f t="shared" si="37"/>
        <v>78.970000999999996</v>
      </c>
      <c r="O161" s="11">
        <f t="shared" si="37"/>
        <v>81.839995999999999</v>
      </c>
      <c r="P161" s="11">
        <f t="shared" si="37"/>
        <v>85.019997000000004</v>
      </c>
      <c r="Q161" s="11">
        <f t="shared" si="37"/>
        <v>88.169998000000007</v>
      </c>
      <c r="R161" s="11">
        <f t="shared" si="37"/>
        <v>91.440002000000007</v>
      </c>
      <c r="S161" s="11">
        <f t="shared" si="37"/>
        <v>89.580001999999993</v>
      </c>
      <c r="T161" s="11">
        <f t="shared" si="36"/>
        <v>90.690002000000007</v>
      </c>
      <c r="U161" s="12" cm="1">
        <f t="array" ref="U161">quota_mese*SUMPRODUCT(1/C161:T161)</f>
        <v>1910.4840126345314</v>
      </c>
      <c r="V161" s="13">
        <f t="shared" si="33"/>
        <v>173261.79892679368</v>
      </c>
      <c r="W161" s="14">
        <f t="shared" si="29"/>
        <v>0.15507865951195776</v>
      </c>
      <c r="X161" s="13">
        <f t="shared" si="30"/>
        <v>199172.76284746284</v>
      </c>
      <c r="Y161" s="14">
        <f t="shared" si="31"/>
        <v>0.32781841898308572</v>
      </c>
      <c r="Z161" s="6" t="str">
        <f t="shared" si="32"/>
        <v>Il PAC NON conviene</v>
      </c>
    </row>
    <row r="162" spans="1:26" x14ac:dyDescent="0.25">
      <c r="A162" s="7">
        <v>44957</v>
      </c>
      <c r="B162" s="8">
        <v>71.769997000000004</v>
      </c>
      <c r="C162" s="11">
        <f t="shared" si="28"/>
        <v>71.769997000000004</v>
      </c>
      <c r="D162" s="11">
        <f t="shared" si="37"/>
        <v>72.239998</v>
      </c>
      <c r="E162" s="11">
        <f t="shared" si="37"/>
        <v>72.360000999999997</v>
      </c>
      <c r="F162" s="11">
        <f t="shared" si="37"/>
        <v>72.580001999999993</v>
      </c>
      <c r="G162" s="11">
        <f t="shared" si="37"/>
        <v>74.360000999999997</v>
      </c>
      <c r="H162" s="11">
        <f t="shared" si="37"/>
        <v>77.190002000000007</v>
      </c>
      <c r="I162" s="11">
        <f t="shared" si="37"/>
        <v>78.989998</v>
      </c>
      <c r="J162" s="11">
        <f t="shared" si="37"/>
        <v>78.540001000000004</v>
      </c>
      <c r="K162" s="11">
        <f t="shared" si="37"/>
        <v>77.300003000000004</v>
      </c>
      <c r="L162" s="11">
        <f t="shared" si="37"/>
        <v>74.629997000000003</v>
      </c>
      <c r="M162" s="11">
        <f t="shared" si="37"/>
        <v>78.970000999999996</v>
      </c>
      <c r="N162" s="11">
        <f t="shared" si="37"/>
        <v>81.839995999999999</v>
      </c>
      <c r="O162" s="11">
        <f t="shared" si="37"/>
        <v>85.019997000000004</v>
      </c>
      <c r="P162" s="11">
        <f t="shared" si="37"/>
        <v>88.169998000000007</v>
      </c>
      <c r="Q162" s="11">
        <f t="shared" si="37"/>
        <v>91.440002000000007</v>
      </c>
      <c r="R162" s="11">
        <f t="shared" si="37"/>
        <v>89.580001999999993</v>
      </c>
      <c r="S162" s="11">
        <f t="shared" si="37"/>
        <v>90.690002000000007</v>
      </c>
      <c r="T162" s="11">
        <f t="shared" si="36"/>
        <v>95.18</v>
      </c>
      <c r="U162" s="12" cm="1">
        <f t="array" ref="U162">quota_mese*SUMPRODUCT(1/C162:T162)</f>
        <v>1876.026688627486</v>
      </c>
      <c r="V162" s="13">
        <f t="shared" si="33"/>
        <v>178560.22022356413</v>
      </c>
      <c r="W162" s="14">
        <f t="shared" si="29"/>
        <v>0.19040146815709424</v>
      </c>
      <c r="X162" s="13">
        <f t="shared" si="30"/>
        <v>198927.13664179199</v>
      </c>
      <c r="Y162" s="14">
        <f t="shared" si="31"/>
        <v>0.32618091094528001</v>
      </c>
      <c r="Z162" s="6" t="str">
        <f t="shared" si="32"/>
        <v>Il PAC NON conviene</v>
      </c>
    </row>
    <row r="163" spans="1:26" x14ac:dyDescent="0.25">
      <c r="A163" s="7">
        <v>44985</v>
      </c>
      <c r="B163" s="8">
        <v>72.239998</v>
      </c>
      <c r="C163" s="11">
        <f t="shared" si="28"/>
        <v>72.239998</v>
      </c>
      <c r="D163" s="11">
        <f t="shared" si="37"/>
        <v>72.360000999999997</v>
      </c>
      <c r="E163" s="11">
        <f t="shared" si="37"/>
        <v>72.580001999999993</v>
      </c>
      <c r="F163" s="11">
        <f t="shared" si="37"/>
        <v>74.360000999999997</v>
      </c>
      <c r="G163" s="11">
        <f t="shared" si="37"/>
        <v>77.190002000000007</v>
      </c>
      <c r="H163" s="11">
        <f t="shared" si="37"/>
        <v>78.989998</v>
      </c>
      <c r="I163" s="11">
        <f t="shared" si="37"/>
        <v>78.540001000000004</v>
      </c>
      <c r="J163" s="11">
        <f t="shared" si="37"/>
        <v>77.300003000000004</v>
      </c>
      <c r="K163" s="11">
        <f t="shared" si="37"/>
        <v>74.629997000000003</v>
      </c>
      <c r="L163" s="11">
        <f t="shared" si="37"/>
        <v>78.970000999999996</v>
      </c>
      <c r="M163" s="11">
        <f t="shared" si="37"/>
        <v>81.839995999999999</v>
      </c>
      <c r="N163" s="11">
        <f t="shared" si="37"/>
        <v>85.019997000000004</v>
      </c>
      <c r="O163" s="11">
        <f t="shared" si="37"/>
        <v>88.169998000000007</v>
      </c>
      <c r="P163" s="11">
        <f t="shared" si="37"/>
        <v>91.440002000000007</v>
      </c>
      <c r="Q163" s="11">
        <f t="shared" si="37"/>
        <v>89.580001999999993</v>
      </c>
      <c r="R163" s="11">
        <f t="shared" si="37"/>
        <v>90.690002000000007</v>
      </c>
      <c r="S163" s="11">
        <f t="shared" si="37"/>
        <v>95.18</v>
      </c>
      <c r="T163" s="11">
        <f t="shared" si="36"/>
        <v>95.790001000000004</v>
      </c>
      <c r="U163" s="12" cm="1">
        <f t="array" ref="U163">quota_mese*SUMPRODUCT(1/C163:T163)</f>
        <v>1846.9108888974226</v>
      </c>
      <c r="V163" s="13">
        <f t="shared" si="33"/>
        <v>176915.59589439502</v>
      </c>
      <c r="W163" s="14">
        <f t="shared" si="29"/>
        <v>0.17943730596263352</v>
      </c>
      <c r="X163" s="13">
        <f t="shared" si="30"/>
        <v>198899.50924417248</v>
      </c>
      <c r="Y163" s="14">
        <f t="shared" si="31"/>
        <v>0.32599672829448334</v>
      </c>
      <c r="Z163" s="6" t="str">
        <f t="shared" si="32"/>
        <v>Il PAC NON conviene</v>
      </c>
    </row>
    <row r="164" spans="1:26" x14ac:dyDescent="0.25">
      <c r="A164" s="7">
        <v>45016</v>
      </c>
      <c r="B164" s="8">
        <v>72.360000999999997</v>
      </c>
      <c r="C164" s="11">
        <f t="shared" si="28"/>
        <v>72.360000999999997</v>
      </c>
      <c r="D164" s="11">
        <f t="shared" si="37"/>
        <v>72.580001999999993</v>
      </c>
      <c r="E164" s="11">
        <f t="shared" si="37"/>
        <v>74.360000999999997</v>
      </c>
      <c r="F164" s="11">
        <f t="shared" si="37"/>
        <v>77.190002000000007</v>
      </c>
      <c r="G164" s="11">
        <f t="shared" si="37"/>
        <v>78.989998</v>
      </c>
      <c r="H164" s="11">
        <f t="shared" si="37"/>
        <v>78.540001000000004</v>
      </c>
      <c r="I164" s="11">
        <f t="shared" si="37"/>
        <v>77.300003000000004</v>
      </c>
      <c r="J164" s="11">
        <f t="shared" si="37"/>
        <v>74.629997000000003</v>
      </c>
      <c r="K164" s="11">
        <f t="shared" si="37"/>
        <v>78.970000999999996</v>
      </c>
      <c r="L164" s="11">
        <f t="shared" si="37"/>
        <v>81.839995999999999</v>
      </c>
      <c r="M164" s="11">
        <f t="shared" si="37"/>
        <v>85.019997000000004</v>
      </c>
      <c r="N164" s="11">
        <f t="shared" si="37"/>
        <v>88.169998000000007</v>
      </c>
      <c r="O164" s="11">
        <f t="shared" si="37"/>
        <v>91.440002000000007</v>
      </c>
      <c r="P164" s="11">
        <f t="shared" si="37"/>
        <v>89.580001999999993</v>
      </c>
      <c r="Q164" s="11">
        <f t="shared" si="37"/>
        <v>90.690002000000007</v>
      </c>
      <c r="R164" s="11">
        <f t="shared" si="37"/>
        <v>95.18</v>
      </c>
      <c r="S164" s="11">
        <f t="shared" si="37"/>
        <v>95.790001000000004</v>
      </c>
      <c r="T164" s="11" t="e">
        <f t="shared" si="36"/>
        <v>#REF!</v>
      </c>
      <c r="U164" s="12"/>
      <c r="V164" s="13"/>
      <c r="W164" s="14"/>
      <c r="X164" s="13"/>
      <c r="Y164" s="14"/>
      <c r="Z164" s="6"/>
    </row>
    <row r="165" spans="1:26" x14ac:dyDescent="0.25">
      <c r="A165" s="7">
        <v>45046</v>
      </c>
      <c r="B165" s="8">
        <v>72.580001999999993</v>
      </c>
      <c r="C165" s="11">
        <f t="shared" si="28"/>
        <v>72.580001999999993</v>
      </c>
      <c r="D165" s="11">
        <f t="shared" si="37"/>
        <v>74.360000999999997</v>
      </c>
      <c r="E165" s="11">
        <f t="shared" si="37"/>
        <v>77.190002000000007</v>
      </c>
      <c r="F165" s="11">
        <f t="shared" si="37"/>
        <v>78.989998</v>
      </c>
      <c r="G165" s="11">
        <f t="shared" si="37"/>
        <v>78.540001000000004</v>
      </c>
      <c r="H165" s="11">
        <f t="shared" si="37"/>
        <v>77.300003000000004</v>
      </c>
      <c r="I165" s="11">
        <f t="shared" si="37"/>
        <v>74.629997000000003</v>
      </c>
      <c r="J165" s="11">
        <f t="shared" si="37"/>
        <v>78.970000999999996</v>
      </c>
      <c r="K165" s="11">
        <f t="shared" si="37"/>
        <v>81.839995999999999</v>
      </c>
      <c r="L165" s="11">
        <f t="shared" si="37"/>
        <v>85.019997000000004</v>
      </c>
      <c r="M165" s="11">
        <f t="shared" si="37"/>
        <v>88.169998000000007</v>
      </c>
      <c r="N165" s="11">
        <f t="shared" si="37"/>
        <v>91.440002000000007</v>
      </c>
      <c r="O165" s="11">
        <f t="shared" si="37"/>
        <v>89.580001999999993</v>
      </c>
      <c r="P165" s="11">
        <f t="shared" si="37"/>
        <v>90.690002000000007</v>
      </c>
      <c r="Q165" s="11">
        <f t="shared" si="37"/>
        <v>95.18</v>
      </c>
      <c r="R165" s="11">
        <f t="shared" si="37"/>
        <v>95.790001000000004</v>
      </c>
      <c r="S165" s="11" t="e">
        <f t="shared" si="37"/>
        <v>#REF!</v>
      </c>
      <c r="T165" s="11" t="e">
        <f t="shared" si="36"/>
        <v>#REF!</v>
      </c>
      <c r="U165" s="12"/>
      <c r="V165" s="13"/>
      <c r="W165" s="14"/>
      <c r="X165" s="13"/>
      <c r="Y165" s="14"/>
      <c r="Z165" s="6"/>
    </row>
    <row r="166" spans="1:26" x14ac:dyDescent="0.25">
      <c r="A166" s="7">
        <v>45077</v>
      </c>
      <c r="B166" s="8">
        <v>74.360000999999997</v>
      </c>
      <c r="C166" s="11">
        <f t="shared" si="28"/>
        <v>74.360000999999997</v>
      </c>
      <c r="D166" s="11">
        <f t="shared" si="37"/>
        <v>77.190002000000007</v>
      </c>
      <c r="E166" s="11">
        <f t="shared" si="37"/>
        <v>78.989998</v>
      </c>
      <c r="F166" s="11">
        <f t="shared" si="37"/>
        <v>78.540001000000004</v>
      </c>
      <c r="G166" s="11">
        <f t="shared" si="37"/>
        <v>77.300003000000004</v>
      </c>
      <c r="H166" s="11">
        <f t="shared" si="37"/>
        <v>74.629997000000003</v>
      </c>
      <c r="I166" s="11">
        <f t="shared" si="37"/>
        <v>78.970000999999996</v>
      </c>
      <c r="J166" s="11">
        <f t="shared" si="37"/>
        <v>81.839995999999999</v>
      </c>
      <c r="K166" s="11">
        <f t="shared" si="37"/>
        <v>85.019997000000004</v>
      </c>
      <c r="L166" s="11">
        <f t="shared" si="37"/>
        <v>88.169998000000007</v>
      </c>
      <c r="M166" s="11">
        <f t="shared" si="37"/>
        <v>91.440002000000007</v>
      </c>
      <c r="N166" s="11">
        <f t="shared" si="37"/>
        <v>89.580001999999993</v>
      </c>
      <c r="O166" s="11">
        <f t="shared" si="37"/>
        <v>90.690002000000007</v>
      </c>
      <c r="P166" s="11">
        <f t="shared" si="37"/>
        <v>95.18</v>
      </c>
      <c r="Q166" s="11">
        <f t="shared" si="37"/>
        <v>95.790001000000004</v>
      </c>
      <c r="R166" s="11" t="e">
        <f t="shared" si="37"/>
        <v>#REF!</v>
      </c>
      <c r="S166" s="11" t="e">
        <f t="shared" si="37"/>
        <v>#REF!</v>
      </c>
      <c r="T166" s="11" t="e">
        <f t="shared" si="36"/>
        <v>#REF!</v>
      </c>
      <c r="U166" s="12"/>
      <c r="V166" s="13"/>
      <c r="W166" s="14"/>
      <c r="X166" s="13"/>
      <c r="Y166" s="14"/>
      <c r="Z166" s="6"/>
    </row>
    <row r="167" spans="1:26" x14ac:dyDescent="0.25">
      <c r="A167" s="7">
        <v>45107</v>
      </c>
      <c r="B167" s="8">
        <v>77.190002000000007</v>
      </c>
      <c r="C167" s="11">
        <f t="shared" si="28"/>
        <v>77.190002000000007</v>
      </c>
      <c r="D167" s="11">
        <f t="shared" si="37"/>
        <v>78.989998</v>
      </c>
      <c r="E167" s="11">
        <f t="shared" si="37"/>
        <v>78.540001000000004</v>
      </c>
      <c r="F167" s="11">
        <f t="shared" si="37"/>
        <v>77.300003000000004</v>
      </c>
      <c r="G167" s="11">
        <f t="shared" si="37"/>
        <v>74.629997000000003</v>
      </c>
      <c r="H167" s="11">
        <f t="shared" si="37"/>
        <v>78.970000999999996</v>
      </c>
      <c r="I167" s="11">
        <f t="shared" si="37"/>
        <v>81.839995999999999</v>
      </c>
      <c r="J167" s="11">
        <f t="shared" si="37"/>
        <v>85.019997000000004</v>
      </c>
      <c r="K167" s="11">
        <f t="shared" si="37"/>
        <v>88.169998000000007</v>
      </c>
      <c r="L167" s="11">
        <f t="shared" si="37"/>
        <v>91.440002000000007</v>
      </c>
      <c r="M167" s="11">
        <f t="shared" si="37"/>
        <v>89.580001999999993</v>
      </c>
      <c r="N167" s="11">
        <f t="shared" si="37"/>
        <v>90.690002000000007</v>
      </c>
      <c r="O167" s="11">
        <f t="shared" si="37"/>
        <v>95.18</v>
      </c>
      <c r="P167" s="11">
        <f t="shared" si="37"/>
        <v>95.790001000000004</v>
      </c>
      <c r="Q167" s="11" t="e">
        <f t="shared" si="37"/>
        <v>#REF!</v>
      </c>
      <c r="R167" s="11" t="e">
        <f t="shared" si="37"/>
        <v>#REF!</v>
      </c>
      <c r="S167" s="11" t="e">
        <f t="shared" si="37"/>
        <v>#REF!</v>
      </c>
      <c r="T167" s="11" t="e">
        <f t="shared" si="36"/>
        <v>#REF!</v>
      </c>
      <c r="U167" s="12"/>
      <c r="V167" s="13"/>
      <c r="W167" s="14"/>
      <c r="X167" s="13"/>
      <c r="Y167" s="14"/>
      <c r="Z167" s="6"/>
    </row>
    <row r="168" spans="1:26" x14ac:dyDescent="0.25">
      <c r="A168" s="7">
        <v>45138</v>
      </c>
      <c r="B168" s="8">
        <v>78.989998</v>
      </c>
      <c r="C168" s="11">
        <f t="shared" si="28"/>
        <v>78.989998</v>
      </c>
      <c r="D168" s="11">
        <f t="shared" si="37"/>
        <v>78.540001000000004</v>
      </c>
      <c r="E168" s="11">
        <f t="shared" si="37"/>
        <v>77.300003000000004</v>
      </c>
      <c r="F168" s="11">
        <f t="shared" si="37"/>
        <v>74.629997000000003</v>
      </c>
      <c r="G168" s="11">
        <f t="shared" si="37"/>
        <v>78.970000999999996</v>
      </c>
      <c r="H168" s="11">
        <f t="shared" si="37"/>
        <v>81.839995999999999</v>
      </c>
      <c r="I168" s="11">
        <f t="shared" si="37"/>
        <v>85.019997000000004</v>
      </c>
      <c r="J168" s="11">
        <f t="shared" si="37"/>
        <v>88.169998000000007</v>
      </c>
      <c r="K168" s="11">
        <f t="shared" si="37"/>
        <v>91.440002000000007</v>
      </c>
      <c r="L168" s="11">
        <f t="shared" si="37"/>
        <v>89.580001999999993</v>
      </c>
      <c r="M168" s="11">
        <f t="shared" si="37"/>
        <v>90.690002000000007</v>
      </c>
      <c r="N168" s="11">
        <f t="shared" si="37"/>
        <v>95.18</v>
      </c>
      <c r="O168" s="11">
        <f t="shared" si="37"/>
        <v>95.790001000000004</v>
      </c>
      <c r="P168" s="11" t="e">
        <f t="shared" si="37"/>
        <v>#REF!</v>
      </c>
      <c r="Q168" s="11" t="e">
        <f t="shared" si="37"/>
        <v>#REF!</v>
      </c>
      <c r="R168" s="11" t="e">
        <f t="shared" si="37"/>
        <v>#REF!</v>
      </c>
      <c r="S168" s="11" t="e">
        <f t="shared" si="37"/>
        <v>#REF!</v>
      </c>
      <c r="T168" s="11" t="e">
        <f t="shared" si="36"/>
        <v>#REF!</v>
      </c>
      <c r="U168" s="12"/>
      <c r="V168" s="13"/>
      <c r="W168" s="14"/>
      <c r="X168" s="13"/>
      <c r="Y168" s="14"/>
      <c r="Z168" s="6"/>
    </row>
    <row r="169" spans="1:26" x14ac:dyDescent="0.25">
      <c r="A169" s="7">
        <v>45169</v>
      </c>
      <c r="B169" s="8">
        <v>78.540001000000004</v>
      </c>
      <c r="C169" s="11">
        <f t="shared" si="28"/>
        <v>78.540001000000004</v>
      </c>
      <c r="D169" s="11">
        <f t="shared" si="37"/>
        <v>77.300003000000004</v>
      </c>
      <c r="E169" s="11">
        <f t="shared" si="37"/>
        <v>74.629997000000003</v>
      </c>
      <c r="F169" s="11">
        <f t="shared" si="37"/>
        <v>78.970000999999996</v>
      </c>
      <c r="G169" s="11">
        <f t="shared" si="37"/>
        <v>81.839995999999999</v>
      </c>
      <c r="H169" s="11">
        <f t="shared" si="37"/>
        <v>85.019997000000004</v>
      </c>
      <c r="I169" s="11">
        <f t="shared" si="37"/>
        <v>88.169998000000007</v>
      </c>
      <c r="J169" s="11">
        <f t="shared" si="37"/>
        <v>91.440002000000007</v>
      </c>
      <c r="K169" s="11">
        <f t="shared" si="37"/>
        <v>89.580001999999993</v>
      </c>
      <c r="L169" s="11">
        <f t="shared" si="37"/>
        <v>90.690002000000007</v>
      </c>
      <c r="M169" s="11">
        <f t="shared" si="37"/>
        <v>95.18</v>
      </c>
      <c r="N169" s="11">
        <f t="shared" si="37"/>
        <v>95.790001000000004</v>
      </c>
      <c r="O169" s="11" t="e">
        <f t="shared" si="37"/>
        <v>#REF!</v>
      </c>
      <c r="P169" s="11" t="e">
        <f t="shared" si="37"/>
        <v>#REF!</v>
      </c>
      <c r="Q169" s="11" t="e">
        <f t="shared" si="37"/>
        <v>#REF!</v>
      </c>
      <c r="R169" s="11" t="e">
        <f t="shared" si="37"/>
        <v>#REF!</v>
      </c>
      <c r="S169" s="11" t="e">
        <f t="shared" si="37"/>
        <v>#REF!</v>
      </c>
      <c r="T169" s="11" t="e">
        <f t="shared" si="36"/>
        <v>#REF!</v>
      </c>
      <c r="U169" s="12"/>
      <c r="V169" s="13"/>
      <c r="W169" s="14"/>
      <c r="X169" s="13"/>
      <c r="Y169" s="14"/>
      <c r="Z169" s="6"/>
    </row>
    <row r="170" spans="1:26" x14ac:dyDescent="0.25">
      <c r="A170" s="7">
        <v>45199</v>
      </c>
      <c r="B170" s="8">
        <v>77.300003000000004</v>
      </c>
      <c r="C170" s="11">
        <f t="shared" si="28"/>
        <v>77.300003000000004</v>
      </c>
      <c r="D170" s="11">
        <f t="shared" si="37"/>
        <v>74.629997000000003</v>
      </c>
      <c r="E170" s="11">
        <f t="shared" si="37"/>
        <v>78.970000999999996</v>
      </c>
      <c r="F170" s="11">
        <f t="shared" si="37"/>
        <v>81.839995999999999</v>
      </c>
      <c r="G170" s="11">
        <f t="shared" si="37"/>
        <v>85.019997000000004</v>
      </c>
      <c r="H170" s="11">
        <f t="shared" si="37"/>
        <v>88.169998000000007</v>
      </c>
      <c r="I170" s="11">
        <f t="shared" si="37"/>
        <v>91.440002000000007</v>
      </c>
      <c r="J170" s="11">
        <f t="shared" si="37"/>
        <v>89.580001999999993</v>
      </c>
      <c r="K170" s="11">
        <f t="shared" si="37"/>
        <v>90.690002000000007</v>
      </c>
      <c r="L170" s="11">
        <f t="shared" si="37"/>
        <v>95.18</v>
      </c>
      <c r="M170" s="11">
        <f t="shared" si="37"/>
        <v>95.790001000000004</v>
      </c>
      <c r="N170" s="11" t="e">
        <f t="shared" si="37"/>
        <v>#REF!</v>
      </c>
      <c r="O170" s="11" t="e">
        <f t="shared" si="37"/>
        <v>#REF!</v>
      </c>
      <c r="P170" s="11" t="e">
        <f t="shared" si="37"/>
        <v>#REF!</v>
      </c>
      <c r="Q170" s="11" t="e">
        <f t="shared" si="37"/>
        <v>#REF!</v>
      </c>
      <c r="R170" s="11" t="e">
        <f t="shared" si="37"/>
        <v>#REF!</v>
      </c>
      <c r="S170" s="11" t="e">
        <f t="shared" si="37"/>
        <v>#REF!</v>
      </c>
      <c r="T170" s="11" t="e">
        <f t="shared" si="36"/>
        <v>#REF!</v>
      </c>
      <c r="U170" s="12"/>
      <c r="V170" s="13"/>
      <c r="W170" s="14"/>
      <c r="X170" s="13"/>
      <c r="Y170" s="14"/>
      <c r="Z170" s="6"/>
    </row>
    <row r="171" spans="1:26" x14ac:dyDescent="0.25">
      <c r="A171" s="7">
        <v>45230</v>
      </c>
      <c r="B171" s="8">
        <v>74.629997000000003</v>
      </c>
      <c r="C171" s="11">
        <f t="shared" si="28"/>
        <v>74.629997000000003</v>
      </c>
      <c r="D171" s="11">
        <f t="shared" si="37"/>
        <v>78.970000999999996</v>
      </c>
      <c r="E171" s="11">
        <f t="shared" si="37"/>
        <v>81.839995999999999</v>
      </c>
      <c r="F171" s="11">
        <f t="shared" si="37"/>
        <v>85.019997000000004</v>
      </c>
      <c r="G171" s="11">
        <f t="shared" si="37"/>
        <v>88.169998000000007</v>
      </c>
      <c r="H171" s="11">
        <f t="shared" si="37"/>
        <v>91.440002000000007</v>
      </c>
      <c r="I171" s="11">
        <f t="shared" si="37"/>
        <v>89.580001999999993</v>
      </c>
      <c r="J171" s="11">
        <f t="shared" si="37"/>
        <v>90.690002000000007</v>
      </c>
      <c r="K171" s="11">
        <f t="shared" si="37"/>
        <v>95.18</v>
      </c>
      <c r="L171" s="11">
        <f t="shared" si="37"/>
        <v>95.790001000000004</v>
      </c>
      <c r="M171" s="11" t="e">
        <f t="shared" si="37"/>
        <v>#REF!</v>
      </c>
      <c r="N171" s="11" t="e">
        <f t="shared" si="37"/>
        <v>#REF!</v>
      </c>
      <c r="O171" s="11" t="e">
        <f t="shared" si="37"/>
        <v>#REF!</v>
      </c>
      <c r="P171" s="11" t="e">
        <f t="shared" si="37"/>
        <v>#REF!</v>
      </c>
      <c r="Q171" s="11" t="e">
        <f t="shared" si="37"/>
        <v>#REF!</v>
      </c>
      <c r="R171" s="11" t="e">
        <f t="shared" si="37"/>
        <v>#REF!</v>
      </c>
      <c r="S171" s="11" t="e">
        <f t="shared" si="37"/>
        <v>#REF!</v>
      </c>
      <c r="T171" s="11" t="e">
        <f t="shared" si="36"/>
        <v>#REF!</v>
      </c>
      <c r="U171" s="12"/>
      <c r="V171" s="13"/>
      <c r="W171" s="14"/>
      <c r="X171" s="13"/>
      <c r="Y171" s="14"/>
      <c r="Z171" s="6"/>
    </row>
    <row r="172" spans="1:26" x14ac:dyDescent="0.25">
      <c r="A172" s="7">
        <v>45260</v>
      </c>
      <c r="B172" s="8">
        <v>78.970000999999996</v>
      </c>
      <c r="C172" s="11">
        <f t="shared" si="28"/>
        <v>78.970000999999996</v>
      </c>
      <c r="D172" s="11">
        <f t="shared" si="37"/>
        <v>81.839995999999999</v>
      </c>
      <c r="E172" s="11">
        <f t="shared" si="37"/>
        <v>85.019997000000004</v>
      </c>
      <c r="F172" s="11">
        <f t="shared" si="37"/>
        <v>88.169998000000007</v>
      </c>
      <c r="G172" s="11">
        <f t="shared" si="37"/>
        <v>91.440002000000007</v>
      </c>
      <c r="H172" s="11">
        <f t="shared" si="37"/>
        <v>89.580001999999993</v>
      </c>
      <c r="I172" s="11">
        <f t="shared" si="37"/>
        <v>90.690002000000007</v>
      </c>
      <c r="J172" s="11">
        <f t="shared" si="37"/>
        <v>95.18</v>
      </c>
      <c r="K172" s="11">
        <f t="shared" si="37"/>
        <v>95.790001000000004</v>
      </c>
      <c r="L172" s="11" t="e">
        <f t="shared" si="37"/>
        <v>#REF!</v>
      </c>
      <c r="M172" s="11" t="e">
        <f t="shared" si="37"/>
        <v>#REF!</v>
      </c>
      <c r="N172" s="11" t="e">
        <f t="shared" si="37"/>
        <v>#REF!</v>
      </c>
      <c r="O172" s="11" t="e">
        <f t="shared" si="37"/>
        <v>#REF!</v>
      </c>
      <c r="P172" s="11" t="e">
        <f t="shared" si="37"/>
        <v>#REF!</v>
      </c>
      <c r="Q172" s="11" t="e">
        <f t="shared" si="37"/>
        <v>#REF!</v>
      </c>
      <c r="R172" s="11" t="e">
        <f t="shared" si="37"/>
        <v>#REF!</v>
      </c>
      <c r="S172" s="11" t="e">
        <f t="shared" si="37"/>
        <v>#REF!</v>
      </c>
      <c r="T172" s="11" t="e">
        <f t="shared" si="36"/>
        <v>#REF!</v>
      </c>
      <c r="U172" s="12"/>
      <c r="V172" s="13"/>
      <c r="W172" s="14"/>
      <c r="X172" s="13"/>
      <c r="Y172" s="14"/>
      <c r="Z172" s="6"/>
    </row>
    <row r="173" spans="1:26" x14ac:dyDescent="0.25">
      <c r="A173" s="7">
        <v>45291</v>
      </c>
      <c r="B173" s="8">
        <v>81.839995999999999</v>
      </c>
      <c r="C173" s="11">
        <f t="shared" si="28"/>
        <v>81.839995999999999</v>
      </c>
      <c r="D173" s="11">
        <f t="shared" si="37"/>
        <v>85.019997000000004</v>
      </c>
      <c r="E173" s="11">
        <f t="shared" si="37"/>
        <v>88.169998000000007</v>
      </c>
      <c r="F173" s="11">
        <f t="shared" si="37"/>
        <v>91.440002000000007</v>
      </c>
      <c r="G173" s="11">
        <f t="shared" si="37"/>
        <v>89.580001999999993</v>
      </c>
      <c r="H173" s="11">
        <f t="shared" si="37"/>
        <v>90.690002000000007</v>
      </c>
      <c r="I173" s="11">
        <f t="shared" si="37"/>
        <v>95.18</v>
      </c>
      <c r="J173" s="11">
        <f t="shared" si="37"/>
        <v>95.790001000000004</v>
      </c>
      <c r="K173" s="11" t="e">
        <f t="shared" si="37"/>
        <v>#REF!</v>
      </c>
      <c r="L173" s="11" t="e">
        <f t="shared" si="37"/>
        <v>#REF!</v>
      </c>
      <c r="M173" s="11" t="e">
        <f t="shared" si="37"/>
        <v>#REF!</v>
      </c>
      <c r="N173" s="11" t="e">
        <f t="shared" si="37"/>
        <v>#REF!</v>
      </c>
      <c r="O173" s="11" t="e">
        <f t="shared" si="37"/>
        <v>#REF!</v>
      </c>
      <c r="P173" s="11" t="e">
        <f t="shared" si="37"/>
        <v>#REF!</v>
      </c>
      <c r="Q173" s="11" t="e">
        <f t="shared" si="37"/>
        <v>#REF!</v>
      </c>
      <c r="R173" s="11" t="e">
        <f t="shared" si="37"/>
        <v>#REF!</v>
      </c>
      <c r="S173" s="11" t="e">
        <f t="shared" si="37"/>
        <v>#REF!</v>
      </c>
      <c r="T173" s="11" t="e">
        <f t="shared" si="36"/>
        <v>#REF!</v>
      </c>
      <c r="U173" s="12"/>
      <c r="V173" s="13"/>
      <c r="W173" s="14"/>
      <c r="X173" s="13"/>
      <c r="Y173" s="14"/>
      <c r="Z173" s="6"/>
    </row>
    <row r="174" spans="1:26" x14ac:dyDescent="0.25">
      <c r="A174" s="7">
        <v>45322</v>
      </c>
      <c r="B174" s="8">
        <v>85.019997000000004</v>
      </c>
      <c r="C174" s="11">
        <f t="shared" si="28"/>
        <v>85.019997000000004</v>
      </c>
      <c r="D174" s="11">
        <f t="shared" si="37"/>
        <v>88.169998000000007</v>
      </c>
      <c r="E174" s="11">
        <f t="shared" si="37"/>
        <v>91.440002000000007</v>
      </c>
      <c r="F174" s="11">
        <f t="shared" si="37"/>
        <v>89.580001999999993</v>
      </c>
      <c r="G174" s="11">
        <f t="shared" si="37"/>
        <v>90.690002000000007</v>
      </c>
      <c r="H174" s="11">
        <f t="shared" si="37"/>
        <v>95.18</v>
      </c>
      <c r="I174" s="11">
        <f t="shared" si="37"/>
        <v>95.790001000000004</v>
      </c>
      <c r="J174" s="11" t="e">
        <f t="shared" si="37"/>
        <v>#REF!</v>
      </c>
      <c r="K174" s="11" t="e">
        <f t="shared" si="37"/>
        <v>#REF!</v>
      </c>
      <c r="L174" s="11" t="e">
        <f t="shared" si="37"/>
        <v>#REF!</v>
      </c>
      <c r="M174" s="11" t="e">
        <f t="shared" si="37"/>
        <v>#REF!</v>
      </c>
      <c r="N174" s="11" t="e">
        <f t="shared" si="37"/>
        <v>#REF!</v>
      </c>
      <c r="O174" s="11" t="e">
        <f t="shared" si="37"/>
        <v>#REF!</v>
      </c>
      <c r="P174" s="11" t="e">
        <f t="shared" si="37"/>
        <v>#REF!</v>
      </c>
      <c r="Q174" s="11" t="e">
        <f t="shared" si="37"/>
        <v>#REF!</v>
      </c>
      <c r="R174" s="11" t="e">
        <f t="shared" si="37"/>
        <v>#REF!</v>
      </c>
      <c r="S174" s="11" t="e">
        <f t="shared" si="37"/>
        <v>#REF!</v>
      </c>
      <c r="T174" s="11" t="e">
        <f t="shared" si="36"/>
        <v>#REF!</v>
      </c>
      <c r="U174" s="12"/>
      <c r="V174" s="13"/>
      <c r="W174" s="14"/>
      <c r="X174" s="13"/>
      <c r="Y174" s="14"/>
      <c r="Z174" s="6"/>
    </row>
    <row r="175" spans="1:26" x14ac:dyDescent="0.25">
      <c r="A175" s="7">
        <v>45351</v>
      </c>
      <c r="B175" s="8">
        <v>88.169998000000007</v>
      </c>
      <c r="C175" s="11">
        <f t="shared" si="28"/>
        <v>88.169998000000007</v>
      </c>
      <c r="D175" s="11">
        <f t="shared" si="37"/>
        <v>91.440002000000007</v>
      </c>
      <c r="E175" s="11">
        <f t="shared" si="37"/>
        <v>89.580001999999993</v>
      </c>
      <c r="F175" s="11">
        <f t="shared" si="37"/>
        <v>90.690002000000007</v>
      </c>
      <c r="G175" s="11">
        <f t="shared" si="37"/>
        <v>95.18</v>
      </c>
      <c r="H175" s="11">
        <f t="shared" si="37"/>
        <v>95.790001000000004</v>
      </c>
      <c r="I175" s="11" t="e">
        <f t="shared" si="37"/>
        <v>#REF!</v>
      </c>
      <c r="J175" s="11" t="e">
        <f t="shared" si="37"/>
        <v>#REF!</v>
      </c>
      <c r="K175" s="11" t="e">
        <f t="shared" si="37"/>
        <v>#REF!</v>
      </c>
      <c r="L175" s="11" t="e">
        <f t="shared" si="37"/>
        <v>#REF!</v>
      </c>
      <c r="M175" s="11" t="e">
        <f t="shared" si="37"/>
        <v>#REF!</v>
      </c>
      <c r="N175" s="11" t="e">
        <f t="shared" si="37"/>
        <v>#REF!</v>
      </c>
      <c r="O175" s="11" t="e">
        <f t="shared" si="37"/>
        <v>#REF!</v>
      </c>
      <c r="P175" s="11" t="e">
        <f t="shared" si="37"/>
        <v>#REF!</v>
      </c>
      <c r="Q175" s="11" t="e">
        <f t="shared" si="37"/>
        <v>#REF!</v>
      </c>
      <c r="R175" s="11" t="e">
        <f t="shared" si="37"/>
        <v>#REF!</v>
      </c>
      <c r="S175" s="11" t="e">
        <f t="shared" si="37"/>
        <v>#REF!</v>
      </c>
      <c r="T175" s="11" t="e">
        <f t="shared" si="36"/>
        <v>#REF!</v>
      </c>
      <c r="U175" s="12"/>
      <c r="V175" s="13"/>
      <c r="W175" s="14"/>
      <c r="X175" s="13"/>
      <c r="Y175" s="14"/>
      <c r="Z175" s="6"/>
    </row>
    <row r="176" spans="1:26" x14ac:dyDescent="0.25">
      <c r="A176" s="7">
        <v>45382</v>
      </c>
      <c r="B176" s="8">
        <v>91.440002000000007</v>
      </c>
      <c r="C176" s="11">
        <f t="shared" si="28"/>
        <v>91.440002000000007</v>
      </c>
      <c r="D176" s="11">
        <f t="shared" si="37"/>
        <v>89.580001999999993</v>
      </c>
      <c r="E176" s="11">
        <f t="shared" si="37"/>
        <v>90.690002000000007</v>
      </c>
      <c r="F176" s="11">
        <f t="shared" si="37"/>
        <v>95.18</v>
      </c>
      <c r="G176" s="11">
        <f t="shared" si="37"/>
        <v>95.790001000000004</v>
      </c>
      <c r="H176" s="11" t="e">
        <f t="shared" si="37"/>
        <v>#REF!</v>
      </c>
      <c r="I176" s="11" t="e">
        <f t="shared" si="37"/>
        <v>#REF!</v>
      </c>
      <c r="J176" s="11" t="e">
        <f t="shared" si="37"/>
        <v>#REF!</v>
      </c>
      <c r="K176" s="11" t="e">
        <f t="shared" si="37"/>
        <v>#REF!</v>
      </c>
      <c r="L176" s="11" t="e">
        <f t="shared" si="37"/>
        <v>#REF!</v>
      </c>
      <c r="M176" s="11" t="e">
        <f t="shared" si="37"/>
        <v>#REF!</v>
      </c>
      <c r="N176" s="11" t="e">
        <f t="shared" si="37"/>
        <v>#REF!</v>
      </c>
      <c r="O176" s="11" t="e">
        <f t="shared" si="37"/>
        <v>#REF!</v>
      </c>
      <c r="P176" s="11" t="e">
        <f t="shared" si="37"/>
        <v>#REF!</v>
      </c>
      <c r="Q176" s="11" t="e">
        <f t="shared" si="37"/>
        <v>#REF!</v>
      </c>
      <c r="R176" s="11" t="e">
        <f t="shared" si="37"/>
        <v>#REF!</v>
      </c>
      <c r="S176" s="11" t="e">
        <f t="shared" ref="S176:T179" si="38">R177</f>
        <v>#REF!</v>
      </c>
      <c r="T176" s="11" t="e">
        <f t="shared" si="38"/>
        <v>#REF!</v>
      </c>
      <c r="U176" s="12"/>
      <c r="V176" s="13"/>
      <c r="W176" s="14"/>
      <c r="X176" s="13"/>
      <c r="Y176" s="14"/>
      <c r="Z176" s="6"/>
    </row>
    <row r="177" spans="1:26" x14ac:dyDescent="0.25">
      <c r="A177" s="7">
        <v>45412</v>
      </c>
      <c r="B177" s="8">
        <v>89.580001999999993</v>
      </c>
      <c r="C177" s="11">
        <f t="shared" si="28"/>
        <v>89.580001999999993</v>
      </c>
      <c r="D177" s="11">
        <f t="shared" ref="D177:S179" si="39">C178</f>
        <v>90.690002000000007</v>
      </c>
      <c r="E177" s="11">
        <f t="shared" si="39"/>
        <v>95.18</v>
      </c>
      <c r="F177" s="11">
        <f t="shared" si="39"/>
        <v>95.790001000000004</v>
      </c>
      <c r="G177" s="11" t="e">
        <f t="shared" si="39"/>
        <v>#REF!</v>
      </c>
      <c r="H177" s="11" t="e">
        <f t="shared" si="39"/>
        <v>#REF!</v>
      </c>
      <c r="I177" s="11" t="e">
        <f t="shared" si="39"/>
        <v>#REF!</v>
      </c>
      <c r="J177" s="11" t="e">
        <f t="shared" si="39"/>
        <v>#REF!</v>
      </c>
      <c r="K177" s="11" t="e">
        <f t="shared" si="39"/>
        <v>#REF!</v>
      </c>
      <c r="L177" s="11" t="e">
        <f t="shared" si="39"/>
        <v>#REF!</v>
      </c>
      <c r="M177" s="11" t="e">
        <f t="shared" si="39"/>
        <v>#REF!</v>
      </c>
      <c r="N177" s="11" t="e">
        <f t="shared" si="39"/>
        <v>#REF!</v>
      </c>
      <c r="O177" s="11" t="e">
        <f t="shared" si="39"/>
        <v>#REF!</v>
      </c>
      <c r="P177" s="11" t="e">
        <f t="shared" si="39"/>
        <v>#REF!</v>
      </c>
      <c r="Q177" s="11" t="e">
        <f t="shared" si="39"/>
        <v>#REF!</v>
      </c>
      <c r="R177" s="11" t="e">
        <f t="shared" si="39"/>
        <v>#REF!</v>
      </c>
      <c r="S177" s="11" t="e">
        <f t="shared" si="39"/>
        <v>#REF!</v>
      </c>
      <c r="T177" s="11" t="e">
        <f t="shared" si="38"/>
        <v>#REF!</v>
      </c>
      <c r="U177" s="12"/>
      <c r="V177" s="13"/>
      <c r="W177" s="14"/>
      <c r="X177" s="13"/>
      <c r="Y177" s="14"/>
      <c r="Z177" s="6"/>
    </row>
    <row r="178" spans="1:26" x14ac:dyDescent="0.25">
      <c r="A178" s="7">
        <v>45443</v>
      </c>
      <c r="B178" s="8">
        <v>90.690002000000007</v>
      </c>
      <c r="C178" s="11">
        <f t="shared" si="28"/>
        <v>90.690002000000007</v>
      </c>
      <c r="D178" s="11">
        <f t="shared" si="39"/>
        <v>95.18</v>
      </c>
      <c r="E178" s="11">
        <f t="shared" si="39"/>
        <v>95.790001000000004</v>
      </c>
      <c r="F178" s="11" t="e">
        <f t="shared" si="39"/>
        <v>#REF!</v>
      </c>
      <c r="G178" s="11" t="e">
        <f t="shared" si="39"/>
        <v>#REF!</v>
      </c>
      <c r="H178" s="11" t="e">
        <f t="shared" si="39"/>
        <v>#REF!</v>
      </c>
      <c r="I178" s="11" t="e">
        <f t="shared" si="39"/>
        <v>#REF!</v>
      </c>
      <c r="J178" s="11" t="e">
        <f t="shared" si="39"/>
        <v>#REF!</v>
      </c>
      <c r="K178" s="11" t="e">
        <f t="shared" si="39"/>
        <v>#REF!</v>
      </c>
      <c r="L178" s="11" t="e">
        <f t="shared" si="39"/>
        <v>#REF!</v>
      </c>
      <c r="M178" s="11" t="e">
        <f t="shared" si="39"/>
        <v>#REF!</v>
      </c>
      <c r="N178" s="11" t="e">
        <f t="shared" si="39"/>
        <v>#REF!</v>
      </c>
      <c r="O178" s="11" t="e">
        <f t="shared" si="39"/>
        <v>#REF!</v>
      </c>
      <c r="P178" s="11" t="e">
        <f t="shared" si="39"/>
        <v>#REF!</v>
      </c>
      <c r="Q178" s="11" t="e">
        <f t="shared" si="39"/>
        <v>#REF!</v>
      </c>
      <c r="R178" s="11" t="e">
        <f t="shared" si="39"/>
        <v>#REF!</v>
      </c>
      <c r="S178" s="11" t="e">
        <f t="shared" si="39"/>
        <v>#REF!</v>
      </c>
      <c r="T178" s="11" t="e">
        <f t="shared" si="38"/>
        <v>#REF!</v>
      </c>
      <c r="U178" s="12"/>
      <c r="V178" s="13"/>
      <c r="W178" s="14"/>
      <c r="X178" s="13"/>
      <c r="Y178" s="14"/>
      <c r="Z178" s="6"/>
    </row>
    <row r="179" spans="1:26" x14ac:dyDescent="0.25">
      <c r="A179" s="7">
        <v>45473</v>
      </c>
      <c r="B179" s="8">
        <v>95.18</v>
      </c>
      <c r="C179" s="11">
        <f t="shared" si="28"/>
        <v>95.18</v>
      </c>
      <c r="D179" s="11">
        <f t="shared" si="39"/>
        <v>95.790001000000004</v>
      </c>
      <c r="E179" s="11" t="e">
        <f t="shared" si="39"/>
        <v>#REF!</v>
      </c>
      <c r="F179" s="11" t="e">
        <f t="shared" si="39"/>
        <v>#REF!</v>
      </c>
      <c r="G179" s="11" t="e">
        <f t="shared" si="39"/>
        <v>#REF!</v>
      </c>
      <c r="H179" s="11" t="e">
        <f t="shared" si="39"/>
        <v>#REF!</v>
      </c>
      <c r="I179" s="11" t="e">
        <f t="shared" si="39"/>
        <v>#REF!</v>
      </c>
      <c r="J179" s="11" t="e">
        <f t="shared" si="39"/>
        <v>#REF!</v>
      </c>
      <c r="K179" s="11" t="e">
        <f t="shared" si="39"/>
        <v>#REF!</v>
      </c>
      <c r="L179" s="11" t="e">
        <f t="shared" si="39"/>
        <v>#REF!</v>
      </c>
      <c r="M179" s="11" t="e">
        <f t="shared" si="39"/>
        <v>#REF!</v>
      </c>
      <c r="N179" s="11" t="e">
        <f t="shared" si="39"/>
        <v>#REF!</v>
      </c>
      <c r="O179" s="11" t="e">
        <f t="shared" si="39"/>
        <v>#REF!</v>
      </c>
      <c r="P179" s="11" t="e">
        <f t="shared" si="39"/>
        <v>#REF!</v>
      </c>
      <c r="Q179" s="11" t="e">
        <f t="shared" si="39"/>
        <v>#REF!</v>
      </c>
      <c r="R179" s="11" t="e">
        <f t="shared" si="39"/>
        <v>#REF!</v>
      </c>
      <c r="S179" s="11" t="e">
        <f t="shared" si="39"/>
        <v>#REF!</v>
      </c>
      <c r="T179" s="11" t="e">
        <f t="shared" si="38"/>
        <v>#REF!</v>
      </c>
      <c r="U179" s="12"/>
      <c r="V179" s="13"/>
      <c r="W179" s="14"/>
      <c r="X179" s="13"/>
      <c r="Y179" s="14"/>
      <c r="Z179" s="6"/>
    </row>
    <row r="180" spans="1:26" x14ac:dyDescent="0.25">
      <c r="A180" s="7">
        <v>45485</v>
      </c>
      <c r="B180" s="8">
        <v>95.790001000000004</v>
      </c>
      <c r="C180" s="11">
        <f t="shared" si="28"/>
        <v>95.790001000000004</v>
      </c>
      <c r="D180" s="11" t="e">
        <f>#REF!</f>
        <v>#REF!</v>
      </c>
      <c r="E180" s="11" t="e">
        <f>#REF!</f>
        <v>#REF!</v>
      </c>
      <c r="F180" s="11" t="e">
        <f>#REF!</f>
        <v>#REF!</v>
      </c>
      <c r="G180" s="11" t="e">
        <f>#REF!</f>
        <v>#REF!</v>
      </c>
      <c r="H180" s="11" t="e">
        <f>#REF!</f>
        <v>#REF!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  <c r="O180" s="11" t="e">
        <f>#REF!</f>
        <v>#REF!</v>
      </c>
      <c r="P180" s="11" t="e">
        <f>#REF!</f>
        <v>#REF!</v>
      </c>
      <c r="Q180" s="11" t="e">
        <f>#REF!</f>
        <v>#REF!</v>
      </c>
      <c r="R180" s="11" t="e">
        <f>#REF!</f>
        <v>#REF!</v>
      </c>
      <c r="S180" s="11" t="e">
        <f>#REF!</f>
        <v>#REF!</v>
      </c>
      <c r="T180" s="11" t="e">
        <f>#REF!</f>
        <v>#REF!</v>
      </c>
      <c r="U180" s="12"/>
      <c r="V180" s="13"/>
      <c r="W180" s="14"/>
      <c r="X180" s="13"/>
      <c r="Y180" s="14"/>
      <c r="Z180" s="6"/>
    </row>
  </sheetData>
  <autoFilter ref="A1:Z180" xr:uid="{CD638CA0-352E-4620-A323-B2DA8DC2E53C}"/>
  <dataConsolidate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4C84-E325-469C-95F5-80084A6D6D78}">
  <sheetPr>
    <tabColor rgb="FFFFFF00"/>
  </sheetPr>
  <dimension ref="A1:C37"/>
  <sheetViews>
    <sheetView workbookViewId="0">
      <selection activeCell="B2" sqref="B2"/>
    </sheetView>
  </sheetViews>
  <sheetFormatPr defaultRowHeight="15" x14ac:dyDescent="0.25"/>
  <cols>
    <col min="2" max="2" width="9.42578125" bestFit="1" customWidth="1"/>
  </cols>
  <sheetData>
    <row r="1" spans="1:3" x14ac:dyDescent="0.25">
      <c r="A1" s="6"/>
      <c r="B1" s="6" t="s">
        <v>22</v>
      </c>
      <c r="C1" s="6" t="s">
        <v>24</v>
      </c>
    </row>
    <row r="2" spans="1:3" x14ac:dyDescent="0.25">
      <c r="A2" s="26" t="s">
        <v>44</v>
      </c>
      <c r="B2" s="6">
        <f>COUNTIF('MSCI World'!W:W,"&lt;-65%")</f>
        <v>0</v>
      </c>
      <c r="C2" s="6">
        <f>COUNTIF('MSCI World'!Y:Y,"&lt;-65%")</f>
        <v>0</v>
      </c>
    </row>
    <row r="3" spans="1:3" x14ac:dyDescent="0.25">
      <c r="A3" s="27">
        <v>-0.6</v>
      </c>
      <c r="B3" s="6">
        <f>COUNTIFS('MSCI World'!W:W,"&lt;"&amp;$A3,'MSCI World'!W:W,"&gt;=-65%")</f>
        <v>0</v>
      </c>
      <c r="C3" s="6">
        <f>COUNTIFS('MSCI World'!Y:Y,"&lt;"&amp;$A3,'MSCI World'!Y:Y,"&gt;=-65%")</f>
        <v>0</v>
      </c>
    </row>
    <row r="4" spans="1:3" x14ac:dyDescent="0.25">
      <c r="A4" s="27">
        <v>-0.55000000000000004</v>
      </c>
      <c r="B4" s="6">
        <f>COUNTIFS('MSCI World'!W:W,"&lt;"&amp;$A4,'MSCI World'!W:W,"&gt;="&amp;$A3)</f>
        <v>0</v>
      </c>
      <c r="C4" s="6">
        <f>COUNTIFS('MSCI World'!Y:Y,"&lt;"&amp;$A4,'MSCI World'!Y:Y,"&gt;="&amp;$A3)</f>
        <v>0</v>
      </c>
    </row>
    <row r="5" spans="1:3" x14ac:dyDescent="0.25">
      <c r="A5" s="27">
        <v>-0.5</v>
      </c>
      <c r="B5" s="6">
        <f>COUNTIFS('MSCI World'!W:W,"&lt;"&amp;$A5,'MSCI World'!W:W,"&gt;="&amp;$A4)</f>
        <v>0</v>
      </c>
      <c r="C5" s="6">
        <f>COUNTIFS('MSCI World'!Y:Y,"&lt;"&amp;$A5,'MSCI World'!Y:Y,"&gt;="&amp;$A4)</f>
        <v>0</v>
      </c>
    </row>
    <row r="6" spans="1:3" x14ac:dyDescent="0.25">
      <c r="A6" s="27">
        <v>-0.45</v>
      </c>
      <c r="B6" s="6">
        <f>COUNTIFS('MSCI World'!W:W,"&lt;"&amp;$A6,'MSCI World'!W:W,"&gt;="&amp;$A5)</f>
        <v>0</v>
      </c>
      <c r="C6" s="6">
        <f>COUNTIFS('MSCI World'!Y:Y,"&lt;"&amp;$A6,'MSCI World'!Y:Y,"&gt;="&amp;$A5)</f>
        <v>0</v>
      </c>
    </row>
    <row r="7" spans="1:3" x14ac:dyDescent="0.25">
      <c r="A7" s="27">
        <v>-0.4</v>
      </c>
      <c r="B7" s="6">
        <f>COUNTIFS('MSCI World'!W:W,"&lt;"&amp;$A7,'MSCI World'!W:W,"&gt;="&amp;$A6)</f>
        <v>0</v>
      </c>
      <c r="C7" s="6">
        <f>COUNTIFS('MSCI World'!Y:Y,"&lt;"&amp;$A7,'MSCI World'!Y:Y,"&gt;="&amp;$A6)</f>
        <v>0</v>
      </c>
    </row>
    <row r="8" spans="1:3" x14ac:dyDescent="0.25">
      <c r="A8" s="27">
        <v>-0.35</v>
      </c>
      <c r="B8" s="6">
        <f>COUNTIFS('MSCI World'!W:W,"&lt;"&amp;$A8,'MSCI World'!W:W,"&gt;="&amp;$A7)</f>
        <v>0</v>
      </c>
      <c r="C8" s="6">
        <f>COUNTIFS('MSCI World'!Y:Y,"&lt;"&amp;$A8,'MSCI World'!Y:Y,"&gt;="&amp;$A7)</f>
        <v>0</v>
      </c>
    </row>
    <row r="9" spans="1:3" x14ac:dyDescent="0.25">
      <c r="A9" s="27">
        <v>-0.3</v>
      </c>
      <c r="B9" s="6">
        <f>COUNTIFS('MSCI World'!W:W,"&lt;"&amp;$A9,'MSCI World'!W:W,"&gt;="&amp;$A8)</f>
        <v>0</v>
      </c>
      <c r="C9" s="6">
        <f>COUNTIFS('MSCI World'!Y:Y,"&lt;"&amp;$A9,'MSCI World'!Y:Y,"&gt;="&amp;$A8)</f>
        <v>0</v>
      </c>
    </row>
    <row r="10" spans="1:3" x14ac:dyDescent="0.25">
      <c r="A10" s="27">
        <v>-0.25</v>
      </c>
      <c r="B10" s="6">
        <f>COUNTIFS('MSCI World'!W:W,"&lt;"&amp;$A10,'MSCI World'!W:W,"&gt;="&amp;$A9)</f>
        <v>0</v>
      </c>
      <c r="C10" s="6">
        <f>COUNTIFS('MSCI World'!Y:Y,"&lt;"&amp;$A10,'MSCI World'!Y:Y,"&gt;="&amp;$A9)</f>
        <v>0</v>
      </c>
    </row>
    <row r="11" spans="1:3" x14ac:dyDescent="0.25">
      <c r="A11" s="27">
        <v>-0.2</v>
      </c>
      <c r="B11" s="6">
        <f>COUNTIFS('MSCI World'!W:W,"&lt;"&amp;$A11,'MSCI World'!W:W,"&gt;="&amp;$A10)</f>
        <v>0</v>
      </c>
      <c r="C11" s="6">
        <f>COUNTIFS('MSCI World'!Y:Y,"&lt;"&amp;$A11,'MSCI World'!Y:Y,"&gt;="&amp;$A10)</f>
        <v>0</v>
      </c>
    </row>
    <row r="12" spans="1:3" x14ac:dyDescent="0.25">
      <c r="A12" s="27">
        <v>-0.15</v>
      </c>
      <c r="B12" s="6">
        <f>COUNTIFS('MSCI World'!W:W,"&lt;"&amp;$A12,'MSCI World'!W:W,"&gt;="&amp;$A11)</f>
        <v>0</v>
      </c>
      <c r="C12" s="6">
        <f>COUNTIFS('MSCI World'!Y:Y,"&lt;"&amp;$A12,'MSCI World'!Y:Y,"&gt;="&amp;$A11)</f>
        <v>0</v>
      </c>
    </row>
    <row r="13" spans="1:3" x14ac:dyDescent="0.25">
      <c r="A13" s="27">
        <v>-0.1</v>
      </c>
      <c r="B13" s="6">
        <f>COUNTIFS('MSCI World'!W:W,"&lt;"&amp;$A13,'MSCI World'!W:W,"&gt;="&amp;$A12)</f>
        <v>0</v>
      </c>
      <c r="C13" s="6">
        <f>COUNTIFS('MSCI World'!Y:Y,"&lt;"&amp;$A13,'MSCI World'!Y:Y,"&gt;="&amp;$A12)</f>
        <v>0</v>
      </c>
    </row>
    <row r="14" spans="1:3" x14ac:dyDescent="0.25">
      <c r="A14" s="27">
        <v>-0.05</v>
      </c>
      <c r="B14" s="6">
        <f>COUNTIFS('MSCI World'!W:W,"&lt;"&amp;$A14,'MSCI World'!W:W,"&gt;="&amp;$A13)</f>
        <v>5</v>
      </c>
      <c r="C14" s="6">
        <f>COUNTIFS('MSCI World'!Y:Y,"&lt;"&amp;$A14,'MSCI World'!Y:Y,"&gt;="&amp;$A13)</f>
        <v>2</v>
      </c>
    </row>
    <row r="15" spans="1:3" x14ac:dyDescent="0.25">
      <c r="A15" s="27">
        <v>0</v>
      </c>
      <c r="B15" s="6">
        <f>COUNTIFS('MSCI World'!W:W,"&lt;"&amp;$A15,'MSCI World'!W:W,"&gt;="&amp;$A14)</f>
        <v>15</v>
      </c>
      <c r="C15" s="6">
        <f>COUNTIFS('MSCI World'!Y:Y,"&lt;"&amp;$A15,'MSCI World'!Y:Y,"&gt;="&amp;$A14)</f>
        <v>9</v>
      </c>
    </row>
    <row r="16" spans="1:3" x14ac:dyDescent="0.25">
      <c r="A16" s="27">
        <v>0.05</v>
      </c>
      <c r="B16" s="6">
        <f>COUNTIFS('MSCI World'!W:W,"&lt;"&amp;$A16,'MSCI World'!W:W,"&gt;="&amp;$A15)</f>
        <v>30</v>
      </c>
      <c r="C16" s="6">
        <f>COUNTIFS('MSCI World'!Y:Y,"&lt;"&amp;$A16,'MSCI World'!Y:Y,"&gt;="&amp;$A15)</f>
        <v>15</v>
      </c>
    </row>
    <row r="17" spans="1:3" x14ac:dyDescent="0.25">
      <c r="A17" s="27">
        <v>0.1</v>
      </c>
      <c r="B17" s="6">
        <f>COUNTIFS('MSCI World'!W:W,"&lt;"&amp;$A17,'MSCI World'!W:W,"&gt;="&amp;$A16)</f>
        <v>44</v>
      </c>
      <c r="C17" s="6">
        <f>COUNTIFS('MSCI World'!Y:Y,"&lt;"&amp;$A17,'MSCI World'!Y:Y,"&gt;="&amp;$A16)</f>
        <v>21</v>
      </c>
    </row>
    <row r="18" spans="1:3" x14ac:dyDescent="0.25">
      <c r="A18" s="27">
        <v>0.15</v>
      </c>
      <c r="B18" s="6">
        <f>COUNTIFS('MSCI World'!W:W,"&lt;"&amp;$A18,'MSCI World'!W:W,"&gt;="&amp;$A17)</f>
        <v>42</v>
      </c>
      <c r="C18" s="6">
        <f>COUNTIFS('MSCI World'!Y:Y,"&lt;"&amp;$A18,'MSCI World'!Y:Y,"&gt;="&amp;$A17)</f>
        <v>29</v>
      </c>
    </row>
    <row r="19" spans="1:3" x14ac:dyDescent="0.25">
      <c r="A19" s="27">
        <v>0.2</v>
      </c>
      <c r="B19" s="6">
        <f>COUNTIFS('MSCI World'!W:W,"&lt;"&amp;$A19,'MSCI World'!W:W,"&gt;="&amp;$A18)</f>
        <v>15</v>
      </c>
      <c r="C19" s="6">
        <f>COUNTIFS('MSCI World'!Y:Y,"&lt;"&amp;$A19,'MSCI World'!Y:Y,"&gt;="&amp;$A18)</f>
        <v>28</v>
      </c>
    </row>
    <row r="20" spans="1:3" x14ac:dyDescent="0.25">
      <c r="A20" s="27">
        <v>0.25</v>
      </c>
      <c r="B20" s="6">
        <f>COUNTIFS('MSCI World'!W:W,"&lt;"&amp;$A20,'MSCI World'!W:W,"&gt;="&amp;$A19)</f>
        <v>8</v>
      </c>
      <c r="C20" s="6">
        <f>COUNTIFS('MSCI World'!Y:Y,"&lt;"&amp;$A20,'MSCI World'!Y:Y,"&gt;="&amp;$A19)</f>
        <v>22</v>
      </c>
    </row>
    <row r="21" spans="1:3" x14ac:dyDescent="0.25">
      <c r="A21" s="27">
        <v>0.3</v>
      </c>
      <c r="B21" s="6">
        <f>COUNTIFS('MSCI World'!W:W,"&lt;"&amp;$A21,'MSCI World'!W:W,"&gt;="&amp;$A20)</f>
        <v>3</v>
      </c>
      <c r="C21" s="6">
        <f>COUNTIFS('MSCI World'!Y:Y,"&lt;"&amp;$A21,'MSCI World'!Y:Y,"&gt;="&amp;$A20)</f>
        <v>13</v>
      </c>
    </row>
    <row r="22" spans="1:3" x14ac:dyDescent="0.25">
      <c r="A22" s="27">
        <v>0.35</v>
      </c>
      <c r="B22" s="6">
        <f>COUNTIFS('MSCI World'!W:W,"&lt;"&amp;$A22,'MSCI World'!W:W,"&gt;="&amp;$A21)</f>
        <v>0</v>
      </c>
      <c r="C22" s="6">
        <f>COUNTIFS('MSCI World'!Y:Y,"&lt;"&amp;$A22,'MSCI World'!Y:Y,"&gt;="&amp;$A21)</f>
        <v>9</v>
      </c>
    </row>
    <row r="23" spans="1:3" x14ac:dyDescent="0.25">
      <c r="A23" s="27">
        <v>0.4</v>
      </c>
      <c r="B23" s="6">
        <f>COUNTIFS('MSCI World'!W:W,"&lt;"&amp;$A23,'MSCI World'!W:W,"&gt;="&amp;$A22)</f>
        <v>0</v>
      </c>
      <c r="C23" s="6">
        <f>COUNTIFS('MSCI World'!Y:Y,"&lt;"&amp;$A23,'MSCI World'!Y:Y,"&gt;="&amp;$A22)</f>
        <v>6</v>
      </c>
    </row>
    <row r="24" spans="1:3" x14ac:dyDescent="0.25">
      <c r="A24" s="27">
        <v>0.45</v>
      </c>
      <c r="B24" s="6">
        <f>COUNTIFS('MSCI World'!W:W,"&lt;"&amp;$A24,'MSCI World'!W:W,"&gt;="&amp;$A23)</f>
        <v>0</v>
      </c>
      <c r="C24" s="6">
        <f>COUNTIFS('MSCI World'!Y:Y,"&lt;"&amp;$A24,'MSCI World'!Y:Y,"&gt;="&amp;$A23)</f>
        <v>5</v>
      </c>
    </row>
    <row r="25" spans="1:3" x14ac:dyDescent="0.25">
      <c r="A25" s="27">
        <v>0.5</v>
      </c>
      <c r="B25" s="6">
        <f>COUNTIFS('MSCI World'!W:W,"&lt;"&amp;$A25,'MSCI World'!W:W,"&gt;="&amp;$A24)</f>
        <v>0</v>
      </c>
      <c r="C25" s="6">
        <f>COUNTIFS('MSCI World'!Y:Y,"&lt;"&amp;$A25,'MSCI World'!Y:Y,"&gt;="&amp;$A24)</f>
        <v>1</v>
      </c>
    </row>
    <row r="26" spans="1:3" x14ac:dyDescent="0.25">
      <c r="A26" s="27">
        <v>0.55000000000000004</v>
      </c>
      <c r="B26" s="6">
        <f>COUNTIFS('MSCI World'!W:W,"&lt;"&amp;$A26,'MSCI World'!W:W,"&gt;="&amp;$A25)</f>
        <v>0</v>
      </c>
      <c r="C26" s="6">
        <f>COUNTIFS('MSCI World'!Y:Y,"&lt;"&amp;$A26,'MSCI World'!Y:Y,"&gt;="&amp;$A25)</f>
        <v>1</v>
      </c>
    </row>
    <row r="27" spans="1:3" x14ac:dyDescent="0.25">
      <c r="A27" s="27">
        <v>0.6</v>
      </c>
      <c r="B27" s="6">
        <f>COUNTIFS('MSCI World'!W:W,"&lt;"&amp;$A27,'MSCI World'!W:W,"&gt;="&amp;$A26)</f>
        <v>0</v>
      </c>
      <c r="C27" s="6">
        <f>COUNTIFS('MSCI World'!Y:Y,"&lt;"&amp;$A27,'MSCI World'!Y:Y,"&gt;="&amp;$A26)</f>
        <v>1</v>
      </c>
    </row>
    <row r="28" spans="1:3" x14ac:dyDescent="0.25">
      <c r="A28" s="28" t="s">
        <v>43</v>
      </c>
      <c r="B28" s="6">
        <f>COUNTIF('MSCI World'!W:W,"&gt;="&amp;$A27)</f>
        <v>0</v>
      </c>
      <c r="C28" s="6">
        <f>COUNTIF('MSCI World'!Y:Y,"&gt;="&amp;$A27)</f>
        <v>0</v>
      </c>
    </row>
    <row r="29" spans="1:3" x14ac:dyDescent="0.25">
      <c r="A29" s="27"/>
      <c r="B29" s="6">
        <f>SUM(B2:B28)</f>
        <v>162</v>
      </c>
      <c r="C29" s="6">
        <f>SUM(C2:C28)</f>
        <v>162</v>
      </c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6FBC-4267-4F2A-A2D8-54DCD0C8AD42}">
  <sheetPr>
    <tabColor theme="3" tint="0.749992370372631"/>
  </sheetPr>
  <dimension ref="A1:AH118"/>
  <sheetViews>
    <sheetView workbookViewId="0">
      <pane ySplit="1" topLeftCell="A2" activePane="bottomLeft" state="frozen"/>
      <selection pane="bottomLeft" activeCell="AE26" sqref="AE26"/>
    </sheetView>
  </sheetViews>
  <sheetFormatPr defaultRowHeight="15" outlineLevelCol="1" x14ac:dyDescent="0.25"/>
  <cols>
    <col min="2" max="2" width="11.7109375" customWidth="1"/>
    <col min="3" max="20" width="6.5703125" style="9" hidden="1" customWidth="1" outlineLevel="1"/>
    <col min="21" max="21" width="9.140625" collapsed="1"/>
    <col min="22" max="22" width="11.5703125" style="10" customWidth="1"/>
    <col min="23" max="23" width="9.42578125" style="10" customWidth="1"/>
    <col min="24" max="24" width="11.5703125" style="10" customWidth="1"/>
    <col min="25" max="25" width="9.42578125" style="10" customWidth="1"/>
    <col min="26" max="26" width="19.28515625" bestFit="1" customWidth="1"/>
    <col min="27" max="27" width="10.7109375" customWidth="1"/>
    <col min="28" max="30" width="20.7109375" customWidth="1"/>
    <col min="31" max="31" width="10.7109375" customWidth="1"/>
    <col min="32" max="34" width="20.7109375" customWidth="1"/>
  </cols>
  <sheetData>
    <row r="1" spans="1:34" s="17" customFormat="1" ht="30" x14ac:dyDescent="0.25">
      <c r="A1" s="4" t="s">
        <v>2</v>
      </c>
      <c r="B1" s="5" t="s">
        <v>19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5" t="s">
        <v>23</v>
      </c>
      <c r="V1" s="16" t="s">
        <v>25</v>
      </c>
      <c r="W1" s="16" t="s">
        <v>26</v>
      </c>
      <c r="X1" s="18" t="s">
        <v>27</v>
      </c>
      <c r="Y1" s="18" t="s">
        <v>28</v>
      </c>
      <c r="Z1" s="5" t="s">
        <v>29</v>
      </c>
      <c r="AB1" s="19" t="s">
        <v>22</v>
      </c>
      <c r="AC1" s="20" t="s">
        <v>24</v>
      </c>
      <c r="AD1" s="5"/>
      <c r="AF1" s="5" t="s">
        <v>36</v>
      </c>
      <c r="AG1" s="19" t="s">
        <v>22</v>
      </c>
      <c r="AH1" s="20" t="s">
        <v>24</v>
      </c>
    </row>
    <row r="2" spans="1:34" x14ac:dyDescent="0.25">
      <c r="A2" s="7">
        <v>41971</v>
      </c>
      <c r="B2" s="8">
        <v>93.440002000000007</v>
      </c>
      <c r="C2" s="11">
        <f t="shared" ref="C2:C65" si="0">B2</f>
        <v>93.440002000000007</v>
      </c>
      <c r="D2" s="11">
        <f>C3</f>
        <v>98.199996999999996</v>
      </c>
      <c r="E2" s="11">
        <f t="shared" ref="E2:T17" si="1">D3</f>
        <v>110.82</v>
      </c>
      <c r="F2" s="11">
        <f t="shared" si="1"/>
        <v>106.720001</v>
      </c>
      <c r="G2" s="11">
        <f t="shared" si="1"/>
        <v>108.739998</v>
      </c>
      <c r="H2" s="11">
        <f t="shared" si="1"/>
        <v>103.610001</v>
      </c>
      <c r="I2" s="11">
        <f t="shared" si="1"/>
        <v>106.55999799999999</v>
      </c>
      <c r="J2" s="11">
        <f t="shared" si="1"/>
        <v>103.19000200000001</v>
      </c>
      <c r="K2" s="11">
        <f t="shared" si="1"/>
        <v>97.440002000000007</v>
      </c>
      <c r="L2" s="11">
        <f t="shared" si="1"/>
        <v>99.43</v>
      </c>
      <c r="M2" s="11">
        <f t="shared" si="1"/>
        <v>98.019997000000004</v>
      </c>
      <c r="N2" s="11">
        <f t="shared" si="1"/>
        <v>101.739998</v>
      </c>
      <c r="O2" s="11">
        <f t="shared" si="1"/>
        <v>98.019997000000004</v>
      </c>
      <c r="P2" s="11">
        <f t="shared" si="1"/>
        <v>95.43</v>
      </c>
      <c r="Q2" s="11">
        <f t="shared" si="1"/>
        <v>101.25</v>
      </c>
      <c r="R2" s="11">
        <f t="shared" si="1"/>
        <v>111.44000200000001</v>
      </c>
      <c r="S2" s="11">
        <f t="shared" si="1"/>
        <v>106.410004</v>
      </c>
      <c r="T2" s="11">
        <f t="shared" si="1"/>
        <v>110.75</v>
      </c>
      <c r="U2" s="12" cm="1">
        <f t="array" ref="U2">quota_mese*SUMPRODUCT(1/C2:T2)</f>
        <v>1462.5936315758895</v>
      </c>
      <c r="V2" s="13">
        <f>U2*T2</f>
        <v>161982.24469702976</v>
      </c>
      <c r="W2" s="14">
        <f t="shared" ref="W2:W65" si="2">V2/capitale -1</f>
        <v>7.9881631313531765E-2</v>
      </c>
      <c r="X2" s="13">
        <f t="shared" ref="X2:X65" si="3">(capitale/C2)*T2</f>
        <v>177787.8814685813</v>
      </c>
      <c r="Y2" s="14">
        <f t="shared" ref="Y2:Y65" si="4">X2/capitale -1</f>
        <v>0.1852525431238754</v>
      </c>
      <c r="Z2" s="6" t="str">
        <f t="shared" ref="Z2:Z65" si="5">IF(ABS((X2-V2)/X2)&lt;=2.5%, "In Linea", IF(X2&gt;V2, "Il PAC NON conviene", "Il PAC conviene"))</f>
        <v>Il PAC NON conviene</v>
      </c>
      <c r="AB2" s="21">
        <f>MIN(W2:W118)</f>
        <v>-5.4842419704930756E-2</v>
      </c>
      <c r="AC2" s="21">
        <f>MIN(Y2:Y118)</f>
        <v>-0.12136131493590097</v>
      </c>
      <c r="AD2" s="6" t="s">
        <v>30</v>
      </c>
      <c r="AF2" s="22" t="s">
        <v>38</v>
      </c>
      <c r="AG2" s="6">
        <f>COUNTIFS(W:W,"&lt;0%",W:W,"&gt;=-10%")</f>
        <v>25</v>
      </c>
      <c r="AH2" s="6">
        <f>COUNTIFS(Y:Y,"&lt;0%",Y:Y,"&gt;=-10%")</f>
        <v>16</v>
      </c>
    </row>
    <row r="3" spans="1:34" x14ac:dyDescent="0.25">
      <c r="A3" s="7">
        <v>42004</v>
      </c>
      <c r="B3" s="8">
        <v>98.199996999999996</v>
      </c>
      <c r="C3" s="11">
        <f t="shared" si="0"/>
        <v>98.199996999999996</v>
      </c>
      <c r="D3" s="11">
        <f t="shared" ref="D3:S32" si="6">C4</f>
        <v>110.82</v>
      </c>
      <c r="E3" s="11">
        <f t="shared" si="1"/>
        <v>106.720001</v>
      </c>
      <c r="F3" s="11">
        <f t="shared" si="1"/>
        <v>108.739998</v>
      </c>
      <c r="G3" s="11">
        <f t="shared" si="1"/>
        <v>103.610001</v>
      </c>
      <c r="H3" s="11">
        <f t="shared" si="1"/>
        <v>106.55999799999999</v>
      </c>
      <c r="I3" s="11">
        <f t="shared" si="1"/>
        <v>103.19000200000001</v>
      </c>
      <c r="J3" s="11">
        <f t="shared" si="1"/>
        <v>97.440002000000007</v>
      </c>
      <c r="K3" s="11">
        <f t="shared" si="1"/>
        <v>99.43</v>
      </c>
      <c r="L3" s="11">
        <f t="shared" si="1"/>
        <v>98.019997000000004</v>
      </c>
      <c r="M3" s="11">
        <f t="shared" si="1"/>
        <v>101.739998</v>
      </c>
      <c r="N3" s="11">
        <f t="shared" si="1"/>
        <v>98.019997000000004</v>
      </c>
      <c r="O3" s="11">
        <f t="shared" si="1"/>
        <v>95.43</v>
      </c>
      <c r="P3" s="11">
        <f t="shared" si="1"/>
        <v>101.25</v>
      </c>
      <c r="Q3" s="11">
        <f t="shared" si="1"/>
        <v>111.44000200000001</v>
      </c>
      <c r="R3" s="11">
        <f t="shared" si="1"/>
        <v>106.410004</v>
      </c>
      <c r="S3" s="11">
        <f t="shared" si="1"/>
        <v>110.75</v>
      </c>
      <c r="T3" s="11">
        <f t="shared" si="1"/>
        <v>106.879997</v>
      </c>
      <c r="U3" s="12" cm="1">
        <f t="array" ref="U3">quota_mese*SUMPRODUCT(1/C3:T3)</f>
        <v>1451.3789075952022</v>
      </c>
      <c r="V3" s="13">
        <f t="shared" ref="V3:V66" si="7">U3*T3</f>
        <v>155123.37328963849</v>
      </c>
      <c r="W3" s="14">
        <f t="shared" si="2"/>
        <v>3.4155821930923258E-2</v>
      </c>
      <c r="X3" s="13">
        <f t="shared" si="3"/>
        <v>163258.65620953127</v>
      </c>
      <c r="Y3" s="14">
        <f t="shared" si="4"/>
        <v>8.8391041396875147E-2</v>
      </c>
      <c r="Z3" s="6" t="str">
        <f t="shared" si="5"/>
        <v>Il PAC NON conviene</v>
      </c>
      <c r="AB3" s="21">
        <f>MAX(W2:W118)</f>
        <v>0.23494749612020804</v>
      </c>
      <c r="AC3" s="21">
        <f>MAX(Y2:Y118)</f>
        <v>0.44255435021868839</v>
      </c>
      <c r="AD3" s="6" t="s">
        <v>31</v>
      </c>
      <c r="AF3" s="24" t="s">
        <v>39</v>
      </c>
      <c r="AG3" s="6">
        <f>COUNTIFS(W:W,"&lt;-10%",W:W,"&gt;=-20%")</f>
        <v>0</v>
      </c>
      <c r="AH3" s="6">
        <f>COUNTIFS(Y:Y,"&lt;-10%",Y:Y,"&gt;=-20%")</f>
        <v>5</v>
      </c>
    </row>
    <row r="4" spans="1:34" x14ac:dyDescent="0.25">
      <c r="A4" s="7">
        <v>42035</v>
      </c>
      <c r="B4" s="8">
        <v>110.82</v>
      </c>
      <c r="C4" s="11">
        <f t="shared" si="0"/>
        <v>110.82</v>
      </c>
      <c r="D4" s="11">
        <f t="shared" si="6"/>
        <v>106.720001</v>
      </c>
      <c r="E4" s="11">
        <f t="shared" si="1"/>
        <v>108.739998</v>
      </c>
      <c r="F4" s="11">
        <f t="shared" si="1"/>
        <v>103.610001</v>
      </c>
      <c r="G4" s="11">
        <f t="shared" si="1"/>
        <v>106.55999799999999</v>
      </c>
      <c r="H4" s="11">
        <f t="shared" si="1"/>
        <v>103.19000200000001</v>
      </c>
      <c r="I4" s="11">
        <f t="shared" si="1"/>
        <v>97.440002000000007</v>
      </c>
      <c r="J4" s="11">
        <f t="shared" si="1"/>
        <v>99.43</v>
      </c>
      <c r="K4" s="11">
        <f t="shared" si="1"/>
        <v>98.019997000000004</v>
      </c>
      <c r="L4" s="11">
        <f t="shared" si="1"/>
        <v>101.739998</v>
      </c>
      <c r="M4" s="11">
        <f t="shared" si="1"/>
        <v>98.019997000000004</v>
      </c>
      <c r="N4" s="11">
        <f t="shared" si="1"/>
        <v>95.43</v>
      </c>
      <c r="O4" s="11">
        <f t="shared" si="1"/>
        <v>101.25</v>
      </c>
      <c r="P4" s="11">
        <f t="shared" si="1"/>
        <v>111.44000200000001</v>
      </c>
      <c r="Q4" s="11">
        <f t="shared" si="1"/>
        <v>106.410004</v>
      </c>
      <c r="R4" s="11">
        <f t="shared" si="1"/>
        <v>110.75</v>
      </c>
      <c r="S4" s="11">
        <f t="shared" si="1"/>
        <v>106.879997</v>
      </c>
      <c r="T4" s="11">
        <f t="shared" si="1"/>
        <v>116.5</v>
      </c>
      <c r="U4" s="12" cm="1">
        <f t="array" ref="U4">quota_mese*SUMPRODUCT(1/C4:T4)</f>
        <v>1438.0488349870659</v>
      </c>
      <c r="V4" s="13">
        <f t="shared" si="7"/>
        <v>167532.68927599318</v>
      </c>
      <c r="W4" s="14">
        <f t="shared" si="2"/>
        <v>0.11688459517328798</v>
      </c>
      <c r="X4" s="13">
        <f t="shared" si="3"/>
        <v>157688.14293448837</v>
      </c>
      <c r="Y4" s="14">
        <f t="shared" si="4"/>
        <v>5.1254286229922341E-2</v>
      </c>
      <c r="Z4" s="6" t="str">
        <f t="shared" si="5"/>
        <v>Il PAC conviene</v>
      </c>
      <c r="AB4" s="21">
        <f>AVERAGE(W2:W118)</f>
        <v>5.9478492021840468E-2</v>
      </c>
      <c r="AC4" s="21">
        <f>AVERAGE(Y2:Y118)</f>
        <v>0.11413545936503595</v>
      </c>
      <c r="AD4" s="6" t="s">
        <v>32</v>
      </c>
      <c r="AF4" s="24" t="s">
        <v>40</v>
      </c>
      <c r="AG4" s="6">
        <f>COUNTIFS(W:W,"&lt;-20%",W:W,"&gt;=-30%")</f>
        <v>0</v>
      </c>
      <c r="AH4" s="6">
        <f>COUNTIFS(Y:Y,"&lt;-20%",Y:Y,"&gt;=-30%")</f>
        <v>0</v>
      </c>
    </row>
    <row r="5" spans="1:34" x14ac:dyDescent="0.25">
      <c r="A5" s="7">
        <v>42063</v>
      </c>
      <c r="B5" s="8">
        <v>106.720001</v>
      </c>
      <c r="C5" s="11">
        <f t="shared" si="0"/>
        <v>106.720001</v>
      </c>
      <c r="D5" s="11">
        <f t="shared" si="6"/>
        <v>108.739998</v>
      </c>
      <c r="E5" s="11">
        <f t="shared" si="1"/>
        <v>103.610001</v>
      </c>
      <c r="F5" s="11">
        <f t="shared" si="1"/>
        <v>106.55999799999999</v>
      </c>
      <c r="G5" s="11">
        <f t="shared" si="1"/>
        <v>103.19000200000001</v>
      </c>
      <c r="H5" s="11">
        <f t="shared" si="1"/>
        <v>97.440002000000007</v>
      </c>
      <c r="I5" s="11">
        <f t="shared" si="1"/>
        <v>99.43</v>
      </c>
      <c r="J5" s="11">
        <f t="shared" si="1"/>
        <v>98.019997000000004</v>
      </c>
      <c r="K5" s="11">
        <f t="shared" si="1"/>
        <v>101.739998</v>
      </c>
      <c r="L5" s="11">
        <f t="shared" si="1"/>
        <v>98.019997000000004</v>
      </c>
      <c r="M5" s="11">
        <f t="shared" si="1"/>
        <v>95.43</v>
      </c>
      <c r="N5" s="11">
        <f t="shared" si="1"/>
        <v>101.25</v>
      </c>
      <c r="O5" s="11">
        <f t="shared" si="1"/>
        <v>111.44000200000001</v>
      </c>
      <c r="P5" s="11">
        <f t="shared" si="1"/>
        <v>106.410004</v>
      </c>
      <c r="Q5" s="11">
        <f t="shared" si="1"/>
        <v>110.75</v>
      </c>
      <c r="R5" s="11">
        <f t="shared" si="1"/>
        <v>106.879997</v>
      </c>
      <c r="S5" s="11">
        <f t="shared" si="1"/>
        <v>116.5</v>
      </c>
      <c r="T5" s="11">
        <f t="shared" si="1"/>
        <v>118.19000200000001</v>
      </c>
      <c r="U5" s="12" cm="1">
        <f t="array" ref="U5">quota_mese*SUMPRODUCT(1/C5:T5)</f>
        <v>1433.3597568054929</v>
      </c>
      <c r="V5" s="13">
        <f t="shared" si="7"/>
        <v>169408.79252356073</v>
      </c>
      <c r="W5" s="14">
        <f t="shared" si="2"/>
        <v>0.1293919501570715</v>
      </c>
      <c r="X5" s="13">
        <f t="shared" si="3"/>
        <v>166121.62794113919</v>
      </c>
      <c r="Y5" s="14">
        <f t="shared" si="4"/>
        <v>0.10747751960759455</v>
      </c>
      <c r="Z5" s="6" t="str">
        <f t="shared" si="5"/>
        <v>In Linea</v>
      </c>
      <c r="AF5" s="24" t="s">
        <v>41</v>
      </c>
      <c r="AG5" s="6">
        <f>COUNTIFS(W:W,"&lt;-30%",W:W,"&gt;=-40%")</f>
        <v>0</v>
      </c>
      <c r="AH5" s="6">
        <f>COUNTIFS(Y:Y,"&lt;-30%",Y:Y,"&gt;=-40%")</f>
        <v>0</v>
      </c>
    </row>
    <row r="6" spans="1:34" x14ac:dyDescent="0.25">
      <c r="A6" s="7">
        <v>42094</v>
      </c>
      <c r="B6" s="8">
        <v>108.739998</v>
      </c>
      <c r="C6" s="11">
        <f t="shared" si="0"/>
        <v>108.739998</v>
      </c>
      <c r="D6" s="11">
        <f t="shared" si="6"/>
        <v>103.610001</v>
      </c>
      <c r="E6" s="11">
        <f t="shared" si="1"/>
        <v>106.55999799999999</v>
      </c>
      <c r="F6" s="11">
        <f t="shared" si="1"/>
        <v>103.19000200000001</v>
      </c>
      <c r="G6" s="11">
        <f t="shared" si="1"/>
        <v>97.440002000000007</v>
      </c>
      <c r="H6" s="11">
        <f t="shared" si="1"/>
        <v>99.43</v>
      </c>
      <c r="I6" s="11">
        <f t="shared" si="1"/>
        <v>98.019997000000004</v>
      </c>
      <c r="J6" s="11">
        <f t="shared" si="1"/>
        <v>101.739998</v>
      </c>
      <c r="K6" s="11">
        <f t="shared" si="1"/>
        <v>98.019997000000004</v>
      </c>
      <c r="L6" s="11">
        <f t="shared" si="1"/>
        <v>95.43</v>
      </c>
      <c r="M6" s="11">
        <f t="shared" si="1"/>
        <v>101.25</v>
      </c>
      <c r="N6" s="11">
        <f t="shared" si="1"/>
        <v>111.44000200000001</v>
      </c>
      <c r="O6" s="11">
        <f t="shared" si="1"/>
        <v>106.410004</v>
      </c>
      <c r="P6" s="11">
        <f t="shared" si="1"/>
        <v>110.75</v>
      </c>
      <c r="Q6" s="11">
        <f t="shared" si="1"/>
        <v>106.879997</v>
      </c>
      <c r="R6" s="11">
        <f t="shared" si="1"/>
        <v>116.5</v>
      </c>
      <c r="S6" s="11">
        <f t="shared" si="1"/>
        <v>118.19000200000001</v>
      </c>
      <c r="T6" s="11">
        <f t="shared" si="1"/>
        <v>114.860001</v>
      </c>
      <c r="U6" s="12" cm="1">
        <f t="array" ref="U6">quota_mese*SUMPRODUCT(1/C6:T6)</f>
        <v>1427.8258922863815</v>
      </c>
      <c r="V6" s="13">
        <f t="shared" si="7"/>
        <v>164000.08341583968</v>
      </c>
      <c r="W6" s="14">
        <f t="shared" si="2"/>
        <v>9.3333889438931061E-2</v>
      </c>
      <c r="X6" s="13">
        <f t="shared" si="3"/>
        <v>158442.15989409894</v>
      </c>
      <c r="Y6" s="14">
        <f t="shared" si="4"/>
        <v>5.6281065960659626E-2</v>
      </c>
      <c r="Z6" s="6" t="str">
        <f t="shared" si="5"/>
        <v>Il PAC conviene</v>
      </c>
      <c r="AB6" s="6" t="s">
        <v>33</v>
      </c>
      <c r="AC6" s="6">
        <f>COUNTIF(Z:Z,"="&amp;AB6)</f>
        <v>60</v>
      </c>
      <c r="AF6" s="24" t="s">
        <v>42</v>
      </c>
      <c r="AG6" s="6">
        <f>COUNTIFS(W:W,"&lt;-40%",W:W,"&gt;=-50%")</f>
        <v>0</v>
      </c>
      <c r="AH6" s="6">
        <f>COUNTIFS(Y:Y,"&lt;-40%",Y:Y,"&gt;=-50%")</f>
        <v>0</v>
      </c>
    </row>
    <row r="7" spans="1:34" x14ac:dyDescent="0.25">
      <c r="A7" s="7">
        <v>42124</v>
      </c>
      <c r="B7" s="8">
        <v>103.610001</v>
      </c>
      <c r="C7" s="11">
        <f t="shared" si="0"/>
        <v>103.610001</v>
      </c>
      <c r="D7" s="11">
        <f t="shared" si="6"/>
        <v>106.55999799999999</v>
      </c>
      <c r="E7" s="11">
        <f t="shared" si="1"/>
        <v>103.19000200000001</v>
      </c>
      <c r="F7" s="11">
        <f t="shared" si="1"/>
        <v>97.440002000000007</v>
      </c>
      <c r="G7" s="11">
        <f t="shared" si="1"/>
        <v>99.43</v>
      </c>
      <c r="H7" s="11">
        <f t="shared" si="1"/>
        <v>98.019997000000004</v>
      </c>
      <c r="I7" s="11">
        <f t="shared" si="1"/>
        <v>101.739998</v>
      </c>
      <c r="J7" s="11">
        <f t="shared" si="1"/>
        <v>98.019997000000004</v>
      </c>
      <c r="K7" s="11">
        <f t="shared" si="1"/>
        <v>95.43</v>
      </c>
      <c r="L7" s="11">
        <f t="shared" si="1"/>
        <v>101.25</v>
      </c>
      <c r="M7" s="11">
        <f t="shared" si="1"/>
        <v>111.44000200000001</v>
      </c>
      <c r="N7" s="11">
        <f t="shared" si="1"/>
        <v>106.410004</v>
      </c>
      <c r="O7" s="11">
        <f t="shared" si="1"/>
        <v>110.75</v>
      </c>
      <c r="P7" s="11">
        <f t="shared" si="1"/>
        <v>106.879997</v>
      </c>
      <c r="Q7" s="11">
        <f t="shared" si="1"/>
        <v>116.5</v>
      </c>
      <c r="R7" s="11">
        <f t="shared" si="1"/>
        <v>118.19000200000001</v>
      </c>
      <c r="S7" s="11">
        <f t="shared" si="1"/>
        <v>114.860001</v>
      </c>
      <c r="T7" s="11">
        <f t="shared" si="1"/>
        <v>115.08000199999999</v>
      </c>
      <c r="U7" s="12" cm="1">
        <f t="array" ref="U7">quota_mese*SUMPRODUCT(1/C7:T7)</f>
        <v>1423.6038837759525</v>
      </c>
      <c r="V7" s="13">
        <f t="shared" si="7"/>
        <v>163828.33779214436</v>
      </c>
      <c r="W7" s="14">
        <f t="shared" si="2"/>
        <v>9.2188918614295678E-2</v>
      </c>
      <c r="X7" s="13">
        <f t="shared" si="3"/>
        <v>166605.54129325796</v>
      </c>
      <c r="Y7" s="14">
        <f t="shared" si="4"/>
        <v>0.11070360862171968</v>
      </c>
      <c r="Z7" s="6" t="str">
        <f t="shared" si="5"/>
        <v>In Linea</v>
      </c>
      <c r="AB7" s="6" t="s">
        <v>34</v>
      </c>
      <c r="AC7" s="6">
        <f>COUNTIF(Z:Z,"="&amp;AB7)</f>
        <v>22</v>
      </c>
      <c r="AF7" s="22" t="s">
        <v>37</v>
      </c>
      <c r="AG7" s="6">
        <f>COUNTIFS(W:W,"&lt;-50%",W:W,"&gt;=-99999%")</f>
        <v>0</v>
      </c>
      <c r="AH7" s="6">
        <f>COUNTIFS(Y:Y,"&lt;-50%",Y:Y,"&gt;=-99999%")</f>
        <v>0</v>
      </c>
    </row>
    <row r="8" spans="1:34" x14ac:dyDescent="0.25">
      <c r="A8" s="7">
        <v>42155</v>
      </c>
      <c r="B8" s="8">
        <v>106.55999799999999</v>
      </c>
      <c r="C8" s="11">
        <f t="shared" si="0"/>
        <v>106.55999799999999</v>
      </c>
      <c r="D8" s="11">
        <f t="shared" si="6"/>
        <v>103.19000200000001</v>
      </c>
      <c r="E8" s="11">
        <f t="shared" si="1"/>
        <v>97.440002000000007</v>
      </c>
      <c r="F8" s="11">
        <f t="shared" si="1"/>
        <v>99.43</v>
      </c>
      <c r="G8" s="11">
        <f t="shared" si="1"/>
        <v>98.019997000000004</v>
      </c>
      <c r="H8" s="11">
        <f t="shared" si="1"/>
        <v>101.739998</v>
      </c>
      <c r="I8" s="11">
        <f t="shared" si="1"/>
        <v>98.019997000000004</v>
      </c>
      <c r="J8" s="11">
        <f t="shared" si="1"/>
        <v>95.43</v>
      </c>
      <c r="K8" s="11">
        <f t="shared" si="1"/>
        <v>101.25</v>
      </c>
      <c r="L8" s="11">
        <f t="shared" si="1"/>
        <v>111.44000200000001</v>
      </c>
      <c r="M8" s="11">
        <f t="shared" si="1"/>
        <v>106.410004</v>
      </c>
      <c r="N8" s="11">
        <f t="shared" si="1"/>
        <v>110.75</v>
      </c>
      <c r="O8" s="11">
        <f t="shared" si="1"/>
        <v>106.879997</v>
      </c>
      <c r="P8" s="11">
        <f t="shared" si="1"/>
        <v>116.5</v>
      </c>
      <c r="Q8" s="11">
        <f t="shared" si="1"/>
        <v>118.19000200000001</v>
      </c>
      <c r="R8" s="11">
        <f t="shared" si="1"/>
        <v>114.860001</v>
      </c>
      <c r="S8" s="11">
        <f t="shared" si="1"/>
        <v>115.08000199999999</v>
      </c>
      <c r="T8" s="11">
        <f t="shared" si="1"/>
        <v>113.709999</v>
      </c>
      <c r="U8" s="12" cm="1">
        <f t="array" ref="U8">quota_mese*SUMPRODUCT(1/C8:T8)</f>
        <v>1416.4599123613405</v>
      </c>
      <c r="V8" s="13">
        <f t="shared" si="7"/>
        <v>161065.65521814811</v>
      </c>
      <c r="W8" s="14">
        <f t="shared" si="2"/>
        <v>7.3771034787654122E-2</v>
      </c>
      <c r="X8" s="13">
        <f t="shared" si="3"/>
        <v>160064.75384881295</v>
      </c>
      <c r="Y8" s="14">
        <f t="shared" si="4"/>
        <v>6.7098358992086382E-2</v>
      </c>
      <c r="Z8" s="6" t="str">
        <f t="shared" si="5"/>
        <v>In Linea</v>
      </c>
      <c r="AB8" s="6" t="s">
        <v>35</v>
      </c>
      <c r="AC8" s="6">
        <f>COUNTIF(Z:Z,"="&amp;AB8)</f>
        <v>18</v>
      </c>
      <c r="AF8" s="23"/>
      <c r="AG8" s="23">
        <f>SUM(AG2:AG7)</f>
        <v>25</v>
      </c>
      <c r="AH8" s="23">
        <f>SUM(AH2:AH7)</f>
        <v>21</v>
      </c>
    </row>
    <row r="9" spans="1:34" x14ac:dyDescent="0.25">
      <c r="A9" s="7">
        <v>42185</v>
      </c>
      <c r="B9" s="8">
        <v>103.19000200000001</v>
      </c>
      <c r="C9" s="11">
        <f t="shared" si="0"/>
        <v>103.19000200000001</v>
      </c>
      <c r="D9" s="11">
        <f t="shared" si="6"/>
        <v>97.440002000000007</v>
      </c>
      <c r="E9" s="11">
        <f t="shared" si="1"/>
        <v>99.43</v>
      </c>
      <c r="F9" s="11">
        <f t="shared" si="1"/>
        <v>98.019997000000004</v>
      </c>
      <c r="G9" s="11">
        <f t="shared" si="1"/>
        <v>101.739998</v>
      </c>
      <c r="H9" s="11">
        <f t="shared" si="1"/>
        <v>98.019997000000004</v>
      </c>
      <c r="I9" s="11">
        <f t="shared" si="1"/>
        <v>95.43</v>
      </c>
      <c r="J9" s="11">
        <f t="shared" si="1"/>
        <v>101.25</v>
      </c>
      <c r="K9" s="11">
        <f t="shared" si="1"/>
        <v>111.44000200000001</v>
      </c>
      <c r="L9" s="11">
        <f t="shared" si="1"/>
        <v>106.410004</v>
      </c>
      <c r="M9" s="11">
        <f t="shared" si="1"/>
        <v>110.75</v>
      </c>
      <c r="N9" s="11">
        <f t="shared" si="1"/>
        <v>106.879997</v>
      </c>
      <c r="O9" s="11">
        <f t="shared" si="1"/>
        <v>116.5</v>
      </c>
      <c r="P9" s="11">
        <f t="shared" si="1"/>
        <v>118.19000200000001</v>
      </c>
      <c r="Q9" s="11">
        <f t="shared" si="1"/>
        <v>114.860001</v>
      </c>
      <c r="R9" s="11">
        <f t="shared" si="1"/>
        <v>115.08000199999999</v>
      </c>
      <c r="S9" s="11">
        <f t="shared" si="1"/>
        <v>113.709999</v>
      </c>
      <c r="T9" s="11">
        <f t="shared" si="1"/>
        <v>108.519997</v>
      </c>
      <c r="U9" s="12" cm="1">
        <f t="array" ref="U9">quota_mese*SUMPRODUCT(1/C9:T9)</f>
        <v>1415.0474703489072</v>
      </c>
      <c r="V9" s="13">
        <f t="shared" si="7"/>
        <v>153560.947237121</v>
      </c>
      <c r="W9" s="14">
        <f t="shared" si="2"/>
        <v>2.3739648247473433E-2</v>
      </c>
      <c r="X9" s="13">
        <f t="shared" si="3"/>
        <v>157747.83636499979</v>
      </c>
      <c r="Y9" s="14">
        <f t="shared" si="4"/>
        <v>5.1652242433331885E-2</v>
      </c>
      <c r="Z9" s="6" t="str">
        <f t="shared" si="5"/>
        <v>Il PAC NON conviene</v>
      </c>
    </row>
    <row r="10" spans="1:34" x14ac:dyDescent="0.25">
      <c r="A10" s="7">
        <v>42216</v>
      </c>
      <c r="B10" s="8">
        <v>97.440002000000007</v>
      </c>
      <c r="C10" s="11">
        <f t="shared" si="0"/>
        <v>97.440002000000007</v>
      </c>
      <c r="D10" s="11">
        <f t="shared" si="6"/>
        <v>99.43</v>
      </c>
      <c r="E10" s="11">
        <f t="shared" si="1"/>
        <v>98.019997000000004</v>
      </c>
      <c r="F10" s="11">
        <f t="shared" si="1"/>
        <v>101.739998</v>
      </c>
      <c r="G10" s="11">
        <f t="shared" si="1"/>
        <v>98.019997000000004</v>
      </c>
      <c r="H10" s="11">
        <f t="shared" si="1"/>
        <v>95.43</v>
      </c>
      <c r="I10" s="11">
        <f t="shared" si="1"/>
        <v>101.25</v>
      </c>
      <c r="J10" s="11">
        <f t="shared" si="1"/>
        <v>111.44000200000001</v>
      </c>
      <c r="K10" s="11">
        <f t="shared" si="1"/>
        <v>106.410004</v>
      </c>
      <c r="L10" s="11">
        <f t="shared" si="1"/>
        <v>110.75</v>
      </c>
      <c r="M10" s="11">
        <f t="shared" si="1"/>
        <v>106.879997</v>
      </c>
      <c r="N10" s="11">
        <f t="shared" si="1"/>
        <v>116.5</v>
      </c>
      <c r="O10" s="11">
        <f t="shared" si="1"/>
        <v>118.19000200000001</v>
      </c>
      <c r="P10" s="11">
        <f t="shared" si="1"/>
        <v>114.860001</v>
      </c>
      <c r="Q10" s="11">
        <f t="shared" si="1"/>
        <v>115.08000199999999</v>
      </c>
      <c r="R10" s="11">
        <f t="shared" si="1"/>
        <v>113.709999</v>
      </c>
      <c r="S10" s="11">
        <f t="shared" si="1"/>
        <v>108.519997</v>
      </c>
      <c r="T10" s="11">
        <f t="shared" si="1"/>
        <v>107.199997</v>
      </c>
      <c r="U10" s="12" cm="1">
        <f t="array" ref="U10">quota_mese*SUMPRODUCT(1/C10:T10)</f>
        <v>1412.0266131842966</v>
      </c>
      <c r="V10" s="13">
        <f t="shared" si="7"/>
        <v>151369.24869727675</v>
      </c>
      <c r="W10" s="14">
        <f t="shared" si="2"/>
        <v>9.1283246485116543E-3</v>
      </c>
      <c r="X10" s="13">
        <f t="shared" si="3"/>
        <v>165024.62253644041</v>
      </c>
      <c r="Y10" s="14">
        <f t="shared" si="4"/>
        <v>0.10016415024293601</v>
      </c>
      <c r="Z10" s="6" t="str">
        <f t="shared" si="5"/>
        <v>Il PAC NON conviene</v>
      </c>
    </row>
    <row r="11" spans="1:34" x14ac:dyDescent="0.25">
      <c r="A11" s="7">
        <v>42247</v>
      </c>
      <c r="B11" s="8">
        <v>99.43</v>
      </c>
      <c r="C11" s="11">
        <f t="shared" si="0"/>
        <v>99.43</v>
      </c>
      <c r="D11" s="11">
        <f t="shared" si="6"/>
        <v>98.019997000000004</v>
      </c>
      <c r="E11" s="11">
        <f t="shared" si="1"/>
        <v>101.739998</v>
      </c>
      <c r="F11" s="11">
        <f t="shared" si="1"/>
        <v>98.019997000000004</v>
      </c>
      <c r="G11" s="11">
        <f t="shared" si="1"/>
        <v>95.43</v>
      </c>
      <c r="H11" s="11">
        <f t="shared" si="1"/>
        <v>101.25</v>
      </c>
      <c r="I11" s="11">
        <f t="shared" si="1"/>
        <v>111.44000200000001</v>
      </c>
      <c r="J11" s="11">
        <f t="shared" si="1"/>
        <v>106.410004</v>
      </c>
      <c r="K11" s="11">
        <f t="shared" si="1"/>
        <v>110.75</v>
      </c>
      <c r="L11" s="11">
        <f t="shared" si="1"/>
        <v>106.879997</v>
      </c>
      <c r="M11" s="11">
        <f t="shared" si="1"/>
        <v>116.5</v>
      </c>
      <c r="N11" s="11">
        <f t="shared" si="1"/>
        <v>118.19000200000001</v>
      </c>
      <c r="O11" s="11">
        <f t="shared" si="1"/>
        <v>114.860001</v>
      </c>
      <c r="P11" s="11">
        <f t="shared" si="1"/>
        <v>115.08000199999999</v>
      </c>
      <c r="Q11" s="11">
        <f t="shared" si="1"/>
        <v>113.709999</v>
      </c>
      <c r="R11" s="11">
        <f t="shared" si="1"/>
        <v>108.519997</v>
      </c>
      <c r="S11" s="11">
        <f t="shared" si="1"/>
        <v>107.199997</v>
      </c>
      <c r="T11" s="11">
        <f t="shared" si="1"/>
        <v>109.860001</v>
      </c>
      <c r="U11" s="12" cm="1">
        <f t="array" ref="U11">quota_mese*SUMPRODUCT(1/C11:T11)</f>
        <v>1402.3580167776579</v>
      </c>
      <c r="V11" s="13">
        <f t="shared" si="7"/>
        <v>154063.05312555149</v>
      </c>
      <c r="W11" s="14">
        <f t="shared" si="2"/>
        <v>2.7087020837009979E-2</v>
      </c>
      <c r="X11" s="13">
        <f t="shared" si="3"/>
        <v>165734.68922860303</v>
      </c>
      <c r="Y11" s="14">
        <f t="shared" si="4"/>
        <v>0.104897928190687</v>
      </c>
      <c r="Z11" s="6" t="str">
        <f t="shared" si="5"/>
        <v>Il PAC NON conviene</v>
      </c>
    </row>
    <row r="12" spans="1:34" x14ac:dyDescent="0.25">
      <c r="A12" s="7">
        <v>42277</v>
      </c>
      <c r="B12" s="8">
        <v>98.019997000000004</v>
      </c>
      <c r="C12" s="11">
        <f t="shared" si="0"/>
        <v>98.019997000000004</v>
      </c>
      <c r="D12" s="11">
        <f t="shared" si="6"/>
        <v>101.739998</v>
      </c>
      <c r="E12" s="11">
        <f t="shared" si="1"/>
        <v>98.019997000000004</v>
      </c>
      <c r="F12" s="11">
        <f t="shared" si="1"/>
        <v>95.43</v>
      </c>
      <c r="G12" s="11">
        <f t="shared" si="1"/>
        <v>101.25</v>
      </c>
      <c r="H12" s="11">
        <f t="shared" si="1"/>
        <v>111.44000200000001</v>
      </c>
      <c r="I12" s="11">
        <f t="shared" si="1"/>
        <v>106.410004</v>
      </c>
      <c r="J12" s="11">
        <f t="shared" si="1"/>
        <v>110.75</v>
      </c>
      <c r="K12" s="11">
        <f t="shared" si="1"/>
        <v>106.879997</v>
      </c>
      <c r="L12" s="11">
        <f t="shared" si="1"/>
        <v>116.5</v>
      </c>
      <c r="M12" s="11">
        <f t="shared" si="1"/>
        <v>118.19000200000001</v>
      </c>
      <c r="N12" s="11">
        <f t="shared" si="1"/>
        <v>114.860001</v>
      </c>
      <c r="O12" s="11">
        <f t="shared" si="1"/>
        <v>115.08000199999999</v>
      </c>
      <c r="P12" s="11">
        <f t="shared" si="1"/>
        <v>113.709999</v>
      </c>
      <c r="Q12" s="11">
        <f t="shared" si="1"/>
        <v>108.519997</v>
      </c>
      <c r="R12" s="11">
        <f t="shared" si="1"/>
        <v>107.199997</v>
      </c>
      <c r="S12" s="11">
        <f t="shared" si="1"/>
        <v>109.860001</v>
      </c>
      <c r="T12" s="11">
        <f t="shared" si="1"/>
        <v>115.790001</v>
      </c>
      <c r="U12" s="12" cm="1">
        <f t="array" ref="U12">quota_mese*SUMPRODUCT(1/C12:T12)</f>
        <v>1390.5163296377505</v>
      </c>
      <c r="V12" s="13">
        <f t="shared" si="7"/>
        <v>161007.88719927147</v>
      </c>
      <c r="W12" s="14">
        <f t="shared" si="2"/>
        <v>7.3385914661809881E-2</v>
      </c>
      <c r="X12" s="13">
        <f t="shared" si="3"/>
        <v>177193.43686574485</v>
      </c>
      <c r="Y12" s="14">
        <f t="shared" si="4"/>
        <v>0.18128957910496557</v>
      </c>
      <c r="Z12" s="6" t="str">
        <f t="shared" si="5"/>
        <v>Il PAC NON conviene</v>
      </c>
    </row>
    <row r="13" spans="1:34" x14ac:dyDescent="0.25">
      <c r="A13" s="7">
        <v>42308</v>
      </c>
      <c r="B13" s="8">
        <v>101.739998</v>
      </c>
      <c r="C13" s="11">
        <f t="shared" si="0"/>
        <v>101.739998</v>
      </c>
      <c r="D13" s="11">
        <f t="shared" si="6"/>
        <v>98.019997000000004</v>
      </c>
      <c r="E13" s="11">
        <f t="shared" si="1"/>
        <v>95.43</v>
      </c>
      <c r="F13" s="11">
        <f t="shared" si="1"/>
        <v>101.25</v>
      </c>
      <c r="G13" s="11">
        <f t="shared" si="1"/>
        <v>111.44000200000001</v>
      </c>
      <c r="H13" s="11">
        <f t="shared" si="1"/>
        <v>106.410004</v>
      </c>
      <c r="I13" s="11">
        <f t="shared" si="1"/>
        <v>110.75</v>
      </c>
      <c r="J13" s="11">
        <f t="shared" si="1"/>
        <v>106.879997</v>
      </c>
      <c r="K13" s="11">
        <f t="shared" si="1"/>
        <v>116.5</v>
      </c>
      <c r="L13" s="11">
        <f t="shared" si="1"/>
        <v>118.19000200000001</v>
      </c>
      <c r="M13" s="11">
        <f t="shared" si="1"/>
        <v>114.860001</v>
      </c>
      <c r="N13" s="11">
        <f t="shared" si="1"/>
        <v>115.08000199999999</v>
      </c>
      <c r="O13" s="11">
        <f t="shared" si="1"/>
        <v>113.709999</v>
      </c>
      <c r="P13" s="11">
        <f t="shared" si="1"/>
        <v>108.519997</v>
      </c>
      <c r="Q13" s="11">
        <f t="shared" si="1"/>
        <v>107.199997</v>
      </c>
      <c r="R13" s="11">
        <f t="shared" si="1"/>
        <v>109.860001</v>
      </c>
      <c r="S13" s="11">
        <f t="shared" si="1"/>
        <v>115.790001</v>
      </c>
      <c r="T13" s="11">
        <f t="shared" si="1"/>
        <v>113.949997</v>
      </c>
      <c r="U13" s="12" cm="1">
        <f t="array" ref="U13">quota_mese*SUMPRODUCT(1/C13:T13)</f>
        <v>1378.6311561148627</v>
      </c>
      <c r="V13" s="13">
        <f t="shared" si="7"/>
        <v>157095.01610339514</v>
      </c>
      <c r="W13" s="14">
        <f t="shared" si="2"/>
        <v>4.7300107355967569E-2</v>
      </c>
      <c r="X13" s="13">
        <f t="shared" si="3"/>
        <v>168001.76809517923</v>
      </c>
      <c r="Y13" s="14">
        <f t="shared" si="4"/>
        <v>0.12001178730119477</v>
      </c>
      <c r="Z13" s="6" t="str">
        <f t="shared" si="5"/>
        <v>Il PAC NON conviene</v>
      </c>
    </row>
    <row r="14" spans="1:34" x14ac:dyDescent="0.25">
      <c r="A14" s="7">
        <v>42338</v>
      </c>
      <c r="B14" s="8">
        <v>98.019997000000004</v>
      </c>
      <c r="C14" s="11">
        <f t="shared" si="0"/>
        <v>98.019997000000004</v>
      </c>
      <c r="D14" s="11">
        <f t="shared" si="6"/>
        <v>95.43</v>
      </c>
      <c r="E14" s="11">
        <f t="shared" si="1"/>
        <v>101.25</v>
      </c>
      <c r="F14" s="11">
        <f t="shared" si="1"/>
        <v>111.44000200000001</v>
      </c>
      <c r="G14" s="11">
        <f t="shared" si="1"/>
        <v>106.410004</v>
      </c>
      <c r="H14" s="11">
        <f t="shared" si="1"/>
        <v>110.75</v>
      </c>
      <c r="I14" s="11">
        <f t="shared" si="1"/>
        <v>106.879997</v>
      </c>
      <c r="J14" s="11">
        <f t="shared" si="1"/>
        <v>116.5</v>
      </c>
      <c r="K14" s="11">
        <f t="shared" si="1"/>
        <v>118.19000200000001</v>
      </c>
      <c r="L14" s="11">
        <f t="shared" si="1"/>
        <v>114.860001</v>
      </c>
      <c r="M14" s="11">
        <f t="shared" si="1"/>
        <v>115.08000199999999</v>
      </c>
      <c r="N14" s="11">
        <f t="shared" si="1"/>
        <v>113.709999</v>
      </c>
      <c r="O14" s="11">
        <f t="shared" si="1"/>
        <v>108.519997</v>
      </c>
      <c r="P14" s="11">
        <f t="shared" si="1"/>
        <v>107.199997</v>
      </c>
      <c r="Q14" s="11">
        <f t="shared" si="1"/>
        <v>109.860001</v>
      </c>
      <c r="R14" s="11">
        <f t="shared" si="1"/>
        <v>115.790001</v>
      </c>
      <c r="S14" s="11">
        <f t="shared" si="1"/>
        <v>113.949997</v>
      </c>
      <c r="T14" s="11">
        <f t="shared" si="1"/>
        <v>113.709999</v>
      </c>
      <c r="U14" s="12" cm="1">
        <f t="array" ref="U14">quota_mese*SUMPRODUCT(1/C14:T14)</f>
        <v>1370.0088674162378</v>
      </c>
      <c r="V14" s="13">
        <f t="shared" si="7"/>
        <v>155783.70694389154</v>
      </c>
      <c r="W14" s="14">
        <f t="shared" si="2"/>
        <v>3.8558046292610282E-2</v>
      </c>
      <c r="X14" s="13">
        <f t="shared" si="3"/>
        <v>174010.40983504619</v>
      </c>
      <c r="Y14" s="14">
        <f t="shared" si="4"/>
        <v>0.16006939890030791</v>
      </c>
      <c r="Z14" s="6" t="str">
        <f t="shared" si="5"/>
        <v>Il PAC NON conviene</v>
      </c>
    </row>
    <row r="15" spans="1:34" x14ac:dyDescent="0.25">
      <c r="A15" s="7">
        <v>42369</v>
      </c>
      <c r="B15" s="8">
        <v>95.43</v>
      </c>
      <c r="C15" s="11">
        <f t="shared" si="0"/>
        <v>95.43</v>
      </c>
      <c r="D15" s="11">
        <f t="shared" si="6"/>
        <v>101.25</v>
      </c>
      <c r="E15" s="11">
        <f t="shared" si="1"/>
        <v>111.44000200000001</v>
      </c>
      <c r="F15" s="11">
        <f t="shared" si="1"/>
        <v>106.410004</v>
      </c>
      <c r="G15" s="11">
        <f t="shared" si="1"/>
        <v>110.75</v>
      </c>
      <c r="H15" s="11">
        <f t="shared" si="1"/>
        <v>106.879997</v>
      </c>
      <c r="I15" s="11">
        <f t="shared" si="1"/>
        <v>116.5</v>
      </c>
      <c r="J15" s="11">
        <f t="shared" si="1"/>
        <v>118.19000200000001</v>
      </c>
      <c r="K15" s="11">
        <f t="shared" si="1"/>
        <v>114.860001</v>
      </c>
      <c r="L15" s="11">
        <f t="shared" si="1"/>
        <v>115.08000199999999</v>
      </c>
      <c r="M15" s="11">
        <f t="shared" si="1"/>
        <v>113.709999</v>
      </c>
      <c r="N15" s="11">
        <f t="shared" si="1"/>
        <v>108.519997</v>
      </c>
      <c r="O15" s="11">
        <f t="shared" si="1"/>
        <v>107.199997</v>
      </c>
      <c r="P15" s="11">
        <f t="shared" si="1"/>
        <v>109.860001</v>
      </c>
      <c r="Q15" s="11">
        <f t="shared" si="1"/>
        <v>115.790001</v>
      </c>
      <c r="R15" s="11">
        <f t="shared" si="1"/>
        <v>113.949997</v>
      </c>
      <c r="S15" s="11">
        <f t="shared" si="1"/>
        <v>113.709999</v>
      </c>
      <c r="T15" s="11">
        <f t="shared" si="1"/>
        <v>110.239998</v>
      </c>
      <c r="U15" s="12" cm="1">
        <f t="array" ref="U15">quota_mese*SUMPRODUCT(1/C15:T15)</f>
        <v>1360.5848492670007</v>
      </c>
      <c r="V15" s="13">
        <f t="shared" si="7"/>
        <v>149990.87106202447</v>
      </c>
      <c r="W15" s="14">
        <f t="shared" si="2"/>
        <v>-6.0859586503592134E-5</v>
      </c>
      <c r="X15" s="13">
        <f t="shared" si="3"/>
        <v>173278.83998742534</v>
      </c>
      <c r="Y15" s="14">
        <f t="shared" si="4"/>
        <v>0.15519226658283558</v>
      </c>
      <c r="Z15" s="6" t="str">
        <f t="shared" si="5"/>
        <v>Il PAC NON conviene</v>
      </c>
    </row>
    <row r="16" spans="1:34" x14ac:dyDescent="0.25">
      <c r="A16" s="7">
        <v>42400</v>
      </c>
      <c r="B16" s="8">
        <v>101.25</v>
      </c>
      <c r="C16" s="11">
        <f t="shared" si="0"/>
        <v>101.25</v>
      </c>
      <c r="D16" s="11">
        <f t="shared" si="6"/>
        <v>111.44000200000001</v>
      </c>
      <c r="E16" s="11">
        <f t="shared" si="1"/>
        <v>106.410004</v>
      </c>
      <c r="F16" s="11">
        <f t="shared" si="1"/>
        <v>110.75</v>
      </c>
      <c r="G16" s="11">
        <f t="shared" si="1"/>
        <v>106.879997</v>
      </c>
      <c r="H16" s="11">
        <f t="shared" si="1"/>
        <v>116.5</v>
      </c>
      <c r="I16" s="11">
        <f t="shared" si="1"/>
        <v>118.19000200000001</v>
      </c>
      <c r="J16" s="11">
        <f t="shared" si="1"/>
        <v>114.860001</v>
      </c>
      <c r="K16" s="11">
        <f t="shared" si="1"/>
        <v>115.08000199999999</v>
      </c>
      <c r="L16" s="11">
        <f t="shared" si="1"/>
        <v>113.709999</v>
      </c>
      <c r="M16" s="11">
        <f t="shared" si="1"/>
        <v>108.519997</v>
      </c>
      <c r="N16" s="11">
        <f t="shared" si="1"/>
        <v>107.199997</v>
      </c>
      <c r="O16" s="11">
        <f t="shared" si="1"/>
        <v>109.860001</v>
      </c>
      <c r="P16" s="11">
        <f t="shared" si="1"/>
        <v>115.790001</v>
      </c>
      <c r="Q16" s="11">
        <f t="shared" si="1"/>
        <v>113.949997</v>
      </c>
      <c r="R16" s="11">
        <f t="shared" si="1"/>
        <v>113.709999</v>
      </c>
      <c r="S16" s="11">
        <f t="shared" si="1"/>
        <v>110.239998</v>
      </c>
      <c r="T16" s="11">
        <f t="shared" si="1"/>
        <v>106.459999</v>
      </c>
      <c r="U16" s="12" cm="1">
        <f t="array" ref="U16">quota_mese*SUMPRODUCT(1/C16:T16)</f>
        <v>1351.537468977757</v>
      </c>
      <c r="V16" s="13">
        <f t="shared" si="7"/>
        <v>143884.67759583454</v>
      </c>
      <c r="W16" s="14">
        <f t="shared" si="2"/>
        <v>-4.0768816027769716E-2</v>
      </c>
      <c r="X16" s="13">
        <f t="shared" si="3"/>
        <v>157718.51703703703</v>
      </c>
      <c r="Y16" s="14">
        <f t="shared" si="4"/>
        <v>5.1456780246913469E-2</v>
      </c>
      <c r="Z16" s="6" t="str">
        <f t="shared" si="5"/>
        <v>Il PAC NON conviene</v>
      </c>
    </row>
    <row r="17" spans="1:26" x14ac:dyDescent="0.25">
      <c r="A17" s="7">
        <v>42429</v>
      </c>
      <c r="B17" s="8">
        <v>111.44000200000001</v>
      </c>
      <c r="C17" s="11">
        <f t="shared" si="0"/>
        <v>111.44000200000001</v>
      </c>
      <c r="D17" s="11">
        <f t="shared" si="6"/>
        <v>106.410004</v>
      </c>
      <c r="E17" s="11">
        <f t="shared" si="1"/>
        <v>110.75</v>
      </c>
      <c r="F17" s="11">
        <f t="shared" si="1"/>
        <v>106.879997</v>
      </c>
      <c r="G17" s="11">
        <f t="shared" si="1"/>
        <v>116.5</v>
      </c>
      <c r="H17" s="11">
        <f t="shared" si="1"/>
        <v>118.19000200000001</v>
      </c>
      <c r="I17" s="11">
        <f t="shared" si="1"/>
        <v>114.860001</v>
      </c>
      <c r="J17" s="11">
        <f t="shared" si="1"/>
        <v>115.08000199999999</v>
      </c>
      <c r="K17" s="11">
        <f t="shared" si="1"/>
        <v>113.709999</v>
      </c>
      <c r="L17" s="11">
        <f t="shared" si="1"/>
        <v>108.519997</v>
      </c>
      <c r="M17" s="11">
        <f t="shared" si="1"/>
        <v>107.199997</v>
      </c>
      <c r="N17" s="11">
        <f t="shared" si="1"/>
        <v>109.860001</v>
      </c>
      <c r="O17" s="11">
        <f t="shared" si="1"/>
        <v>115.790001</v>
      </c>
      <c r="P17" s="11">
        <f t="shared" si="1"/>
        <v>113.949997</v>
      </c>
      <c r="Q17" s="11">
        <f t="shared" si="1"/>
        <v>113.709999</v>
      </c>
      <c r="R17" s="11">
        <f t="shared" si="1"/>
        <v>110.239998</v>
      </c>
      <c r="S17" s="11">
        <f t="shared" si="1"/>
        <v>106.459999</v>
      </c>
      <c r="T17" s="11">
        <f t="shared" ref="T17:T47" si="8">S18</f>
        <v>105.139999</v>
      </c>
      <c r="U17" s="12" cm="1">
        <f t="array" ref="U17">quota_mese*SUMPRODUCT(1/C17:T17)</f>
        <v>1348.492343147492</v>
      </c>
      <c r="V17" s="13">
        <f t="shared" si="7"/>
        <v>141780.48361003498</v>
      </c>
      <c r="W17" s="14">
        <f t="shared" si="2"/>
        <v>-5.4796775933100172E-2</v>
      </c>
      <c r="X17" s="13">
        <f t="shared" si="3"/>
        <v>141520.09661665297</v>
      </c>
      <c r="Y17" s="14">
        <f t="shared" si="4"/>
        <v>-5.6532689222313581E-2</v>
      </c>
      <c r="Z17" s="6" t="str">
        <f t="shared" si="5"/>
        <v>In Linea</v>
      </c>
    </row>
    <row r="18" spans="1:26" x14ac:dyDescent="0.25">
      <c r="A18" s="7">
        <v>42460</v>
      </c>
      <c r="B18" s="8">
        <v>106.410004</v>
      </c>
      <c r="C18" s="11">
        <f t="shared" si="0"/>
        <v>106.410004</v>
      </c>
      <c r="D18" s="11">
        <f t="shared" si="6"/>
        <v>110.75</v>
      </c>
      <c r="E18" s="11">
        <f t="shared" si="6"/>
        <v>106.879997</v>
      </c>
      <c r="F18" s="11">
        <f t="shared" si="6"/>
        <v>116.5</v>
      </c>
      <c r="G18" s="11">
        <f t="shared" si="6"/>
        <v>118.19000200000001</v>
      </c>
      <c r="H18" s="11">
        <f t="shared" si="6"/>
        <v>114.860001</v>
      </c>
      <c r="I18" s="11">
        <f t="shared" si="6"/>
        <v>115.08000199999999</v>
      </c>
      <c r="J18" s="11">
        <f t="shared" si="6"/>
        <v>113.709999</v>
      </c>
      <c r="K18" s="11">
        <f t="shared" si="6"/>
        <v>108.519997</v>
      </c>
      <c r="L18" s="11">
        <f t="shared" si="6"/>
        <v>107.199997</v>
      </c>
      <c r="M18" s="11">
        <f t="shared" si="6"/>
        <v>109.860001</v>
      </c>
      <c r="N18" s="11">
        <f t="shared" si="6"/>
        <v>115.790001</v>
      </c>
      <c r="O18" s="11">
        <f t="shared" si="6"/>
        <v>113.949997</v>
      </c>
      <c r="P18" s="11">
        <f t="shared" si="6"/>
        <v>113.709999</v>
      </c>
      <c r="Q18" s="11">
        <f t="shared" si="6"/>
        <v>110.239998</v>
      </c>
      <c r="R18" s="11">
        <f t="shared" si="6"/>
        <v>106.459999</v>
      </c>
      <c r="S18" s="11">
        <f t="shared" si="6"/>
        <v>105.139999</v>
      </c>
      <c r="T18" s="11">
        <f t="shared" si="8"/>
        <v>108.32</v>
      </c>
      <c r="U18" s="12" cm="1">
        <f t="array" ref="U18">quota_mese*SUMPRODUCT(1/C18:T18)</f>
        <v>1350.6462348529369</v>
      </c>
      <c r="V18" s="13">
        <f t="shared" si="7"/>
        <v>146302.00015927013</v>
      </c>
      <c r="W18" s="14">
        <f t="shared" si="2"/>
        <v>-2.4653332271532435E-2</v>
      </c>
      <c r="X18" s="13">
        <f t="shared" si="3"/>
        <v>152692.41038652719</v>
      </c>
      <c r="Y18" s="14">
        <f t="shared" si="4"/>
        <v>1.794940257684785E-2</v>
      </c>
      <c r="Z18" s="6" t="str">
        <f t="shared" si="5"/>
        <v>Il PAC NON conviene</v>
      </c>
    </row>
    <row r="19" spans="1:26" x14ac:dyDescent="0.25">
      <c r="A19" s="7">
        <v>42490</v>
      </c>
      <c r="B19" s="8">
        <v>110.75</v>
      </c>
      <c r="C19" s="11">
        <f t="shared" si="0"/>
        <v>110.75</v>
      </c>
      <c r="D19" s="11">
        <f t="shared" si="6"/>
        <v>106.879997</v>
      </c>
      <c r="E19" s="11">
        <f t="shared" si="6"/>
        <v>116.5</v>
      </c>
      <c r="F19" s="11">
        <f t="shared" si="6"/>
        <v>118.19000200000001</v>
      </c>
      <c r="G19" s="11">
        <f t="shared" si="6"/>
        <v>114.860001</v>
      </c>
      <c r="H19" s="11">
        <f t="shared" si="6"/>
        <v>115.08000199999999</v>
      </c>
      <c r="I19" s="11">
        <f t="shared" si="6"/>
        <v>113.709999</v>
      </c>
      <c r="J19" s="11">
        <f t="shared" si="6"/>
        <v>108.519997</v>
      </c>
      <c r="K19" s="11">
        <f t="shared" si="6"/>
        <v>107.199997</v>
      </c>
      <c r="L19" s="11">
        <f t="shared" si="6"/>
        <v>109.860001</v>
      </c>
      <c r="M19" s="11">
        <f t="shared" si="6"/>
        <v>115.790001</v>
      </c>
      <c r="N19" s="11">
        <f t="shared" si="6"/>
        <v>113.949997</v>
      </c>
      <c r="O19" s="11">
        <f t="shared" si="6"/>
        <v>113.709999</v>
      </c>
      <c r="P19" s="11">
        <f t="shared" si="6"/>
        <v>110.239998</v>
      </c>
      <c r="Q19" s="11">
        <f t="shared" si="6"/>
        <v>106.459999</v>
      </c>
      <c r="R19" s="11">
        <f t="shared" si="6"/>
        <v>105.139999</v>
      </c>
      <c r="S19" s="11">
        <f t="shared" si="6"/>
        <v>108.32</v>
      </c>
      <c r="T19" s="11">
        <f t="shared" si="8"/>
        <v>106.129997</v>
      </c>
      <c r="U19" s="12" cm="1">
        <f t="array" ref="U19">quota_mese*SUMPRODUCT(1/C19:T19)</f>
        <v>1350.8528523189784</v>
      </c>
      <c r="V19" s="13">
        <f t="shared" si="7"/>
        <v>143366.00916405462</v>
      </c>
      <c r="W19" s="14">
        <f t="shared" si="2"/>
        <v>-4.4226605572969202E-2</v>
      </c>
      <c r="X19" s="13">
        <f t="shared" si="3"/>
        <v>143742.65959367945</v>
      </c>
      <c r="Y19" s="14">
        <f t="shared" si="4"/>
        <v>-4.1715602708803701E-2</v>
      </c>
      <c r="Z19" s="6" t="str">
        <f t="shared" si="5"/>
        <v>In Linea</v>
      </c>
    </row>
    <row r="20" spans="1:26" x14ac:dyDescent="0.25">
      <c r="A20" s="7">
        <v>42521</v>
      </c>
      <c r="B20" s="8">
        <v>106.879997</v>
      </c>
      <c r="C20" s="11">
        <f t="shared" si="0"/>
        <v>106.879997</v>
      </c>
      <c r="D20" s="11">
        <f t="shared" si="6"/>
        <v>116.5</v>
      </c>
      <c r="E20" s="11">
        <f t="shared" si="6"/>
        <v>118.19000200000001</v>
      </c>
      <c r="F20" s="11">
        <f t="shared" si="6"/>
        <v>114.860001</v>
      </c>
      <c r="G20" s="11">
        <f t="shared" si="6"/>
        <v>115.08000199999999</v>
      </c>
      <c r="H20" s="11">
        <f t="shared" si="6"/>
        <v>113.709999</v>
      </c>
      <c r="I20" s="11">
        <f t="shared" si="6"/>
        <v>108.519997</v>
      </c>
      <c r="J20" s="11">
        <f t="shared" si="6"/>
        <v>107.199997</v>
      </c>
      <c r="K20" s="11">
        <f t="shared" si="6"/>
        <v>109.860001</v>
      </c>
      <c r="L20" s="11">
        <f t="shared" si="6"/>
        <v>115.790001</v>
      </c>
      <c r="M20" s="11">
        <f t="shared" si="6"/>
        <v>113.949997</v>
      </c>
      <c r="N20" s="11">
        <f t="shared" si="6"/>
        <v>113.709999</v>
      </c>
      <c r="O20" s="11">
        <f t="shared" si="6"/>
        <v>110.239998</v>
      </c>
      <c r="P20" s="11">
        <f t="shared" si="6"/>
        <v>106.459999</v>
      </c>
      <c r="Q20" s="11">
        <f t="shared" si="6"/>
        <v>105.139999</v>
      </c>
      <c r="R20" s="11">
        <f t="shared" si="6"/>
        <v>108.32</v>
      </c>
      <c r="S20" s="11">
        <f t="shared" si="6"/>
        <v>106.129997</v>
      </c>
      <c r="T20" s="11">
        <f t="shared" si="8"/>
        <v>106.44000200000001</v>
      </c>
      <c r="U20" s="12" cm="1">
        <f t="array" ref="U20">quota_mese*SUMPRODUCT(1/C20:T20)</f>
        <v>1353.8996752368489</v>
      </c>
      <c r="V20" s="13">
        <f t="shared" si="7"/>
        <v>144109.08414000957</v>
      </c>
      <c r="W20" s="14">
        <f t="shared" si="2"/>
        <v>-3.9272772399936207E-2</v>
      </c>
      <c r="X20" s="13">
        <f t="shared" si="3"/>
        <v>149382.49202982296</v>
      </c>
      <c r="Y20" s="14">
        <f t="shared" si="4"/>
        <v>-4.1167198011803352E-3</v>
      </c>
      <c r="Z20" s="6" t="str">
        <f t="shared" si="5"/>
        <v>Il PAC NON conviene</v>
      </c>
    </row>
    <row r="21" spans="1:26" x14ac:dyDescent="0.25">
      <c r="A21" s="7">
        <v>42551</v>
      </c>
      <c r="B21" s="8">
        <v>116.5</v>
      </c>
      <c r="C21" s="11">
        <f t="shared" si="0"/>
        <v>116.5</v>
      </c>
      <c r="D21" s="11">
        <f t="shared" si="6"/>
        <v>118.19000200000001</v>
      </c>
      <c r="E21" s="11">
        <f t="shared" si="6"/>
        <v>114.860001</v>
      </c>
      <c r="F21" s="11">
        <f t="shared" si="6"/>
        <v>115.08000199999999</v>
      </c>
      <c r="G21" s="11">
        <f t="shared" si="6"/>
        <v>113.709999</v>
      </c>
      <c r="H21" s="11">
        <f t="shared" si="6"/>
        <v>108.519997</v>
      </c>
      <c r="I21" s="11">
        <f t="shared" si="6"/>
        <v>107.199997</v>
      </c>
      <c r="J21" s="11">
        <f t="shared" si="6"/>
        <v>109.860001</v>
      </c>
      <c r="K21" s="11">
        <f t="shared" si="6"/>
        <v>115.790001</v>
      </c>
      <c r="L21" s="11">
        <f t="shared" si="6"/>
        <v>113.949997</v>
      </c>
      <c r="M21" s="11">
        <f t="shared" si="6"/>
        <v>113.709999</v>
      </c>
      <c r="N21" s="11">
        <f t="shared" si="6"/>
        <v>110.239998</v>
      </c>
      <c r="O21" s="11">
        <f t="shared" si="6"/>
        <v>106.459999</v>
      </c>
      <c r="P21" s="11">
        <f t="shared" si="6"/>
        <v>105.139999</v>
      </c>
      <c r="Q21" s="11">
        <f t="shared" si="6"/>
        <v>108.32</v>
      </c>
      <c r="R21" s="11">
        <f t="shared" si="6"/>
        <v>106.129997</v>
      </c>
      <c r="S21" s="11">
        <f t="shared" si="6"/>
        <v>106.44000200000001</v>
      </c>
      <c r="T21" s="11">
        <f t="shared" si="8"/>
        <v>104.709999</v>
      </c>
      <c r="U21" s="12" cm="1">
        <f t="array" ref="U21">quota_mese*SUMPRODUCT(1/C21:T21)</f>
        <v>1355.5154971707445</v>
      </c>
      <c r="V21" s="13">
        <f t="shared" si="7"/>
        <v>141936.02635323314</v>
      </c>
      <c r="W21" s="14">
        <f t="shared" si="2"/>
        <v>-5.3759824311779059E-2</v>
      </c>
      <c r="X21" s="13">
        <f t="shared" si="3"/>
        <v>134819.74120171671</v>
      </c>
      <c r="Y21" s="14">
        <f t="shared" si="4"/>
        <v>-0.10120172532188865</v>
      </c>
      <c r="Z21" s="6" t="str">
        <f t="shared" si="5"/>
        <v>Il PAC conviene</v>
      </c>
    </row>
    <row r="22" spans="1:26" x14ac:dyDescent="0.25">
      <c r="A22" s="7">
        <v>42582</v>
      </c>
      <c r="B22" s="8">
        <v>118.19000200000001</v>
      </c>
      <c r="C22" s="11">
        <f t="shared" si="0"/>
        <v>118.19000200000001</v>
      </c>
      <c r="D22" s="11">
        <f t="shared" si="6"/>
        <v>114.860001</v>
      </c>
      <c r="E22" s="11">
        <f t="shared" si="6"/>
        <v>115.08000199999999</v>
      </c>
      <c r="F22" s="11">
        <f t="shared" si="6"/>
        <v>113.709999</v>
      </c>
      <c r="G22" s="11">
        <f t="shared" si="6"/>
        <v>108.519997</v>
      </c>
      <c r="H22" s="11">
        <f t="shared" si="6"/>
        <v>107.199997</v>
      </c>
      <c r="I22" s="11">
        <f t="shared" si="6"/>
        <v>109.860001</v>
      </c>
      <c r="J22" s="11">
        <f t="shared" si="6"/>
        <v>115.790001</v>
      </c>
      <c r="K22" s="11">
        <f t="shared" si="6"/>
        <v>113.949997</v>
      </c>
      <c r="L22" s="11">
        <f t="shared" si="6"/>
        <v>113.709999</v>
      </c>
      <c r="M22" s="11">
        <f t="shared" si="6"/>
        <v>110.239998</v>
      </c>
      <c r="N22" s="11">
        <f t="shared" si="6"/>
        <v>106.459999</v>
      </c>
      <c r="O22" s="11">
        <f t="shared" si="6"/>
        <v>105.139999</v>
      </c>
      <c r="P22" s="11">
        <f t="shared" si="6"/>
        <v>108.32</v>
      </c>
      <c r="Q22" s="11">
        <f t="shared" si="6"/>
        <v>106.129997</v>
      </c>
      <c r="R22" s="11">
        <f t="shared" si="6"/>
        <v>106.44000200000001</v>
      </c>
      <c r="S22" s="11">
        <f t="shared" si="6"/>
        <v>104.709999</v>
      </c>
      <c r="T22" s="11">
        <f t="shared" si="8"/>
        <v>105.93</v>
      </c>
      <c r="U22" s="12" cm="1">
        <f t="array" ref="U22">quota_mese*SUMPRODUCT(1/C22:T22)</f>
        <v>1362.6530419120757</v>
      </c>
      <c r="V22" s="13">
        <f t="shared" si="7"/>
        <v>144345.8367297462</v>
      </c>
      <c r="W22" s="14">
        <f t="shared" si="2"/>
        <v>-3.7694421801692024E-2</v>
      </c>
      <c r="X22" s="13">
        <f t="shared" si="3"/>
        <v>134440.30570369225</v>
      </c>
      <c r="Y22" s="14">
        <f t="shared" si="4"/>
        <v>-0.10373129530871827</v>
      </c>
      <c r="Z22" s="6" t="str">
        <f t="shared" si="5"/>
        <v>Il PAC conviene</v>
      </c>
    </row>
    <row r="23" spans="1:26" x14ac:dyDescent="0.25">
      <c r="A23" s="7">
        <v>42613</v>
      </c>
      <c r="B23" s="8">
        <v>114.860001</v>
      </c>
      <c r="C23" s="11">
        <f t="shared" si="0"/>
        <v>114.860001</v>
      </c>
      <c r="D23" s="11">
        <f t="shared" si="6"/>
        <v>115.08000199999999</v>
      </c>
      <c r="E23" s="11">
        <f t="shared" si="6"/>
        <v>113.709999</v>
      </c>
      <c r="F23" s="11">
        <f t="shared" si="6"/>
        <v>108.519997</v>
      </c>
      <c r="G23" s="11">
        <f t="shared" si="6"/>
        <v>107.199997</v>
      </c>
      <c r="H23" s="11">
        <f t="shared" si="6"/>
        <v>109.860001</v>
      </c>
      <c r="I23" s="11">
        <f t="shared" si="6"/>
        <v>115.790001</v>
      </c>
      <c r="J23" s="11">
        <f t="shared" si="6"/>
        <v>113.949997</v>
      </c>
      <c r="K23" s="11">
        <f t="shared" si="6"/>
        <v>113.709999</v>
      </c>
      <c r="L23" s="11">
        <f t="shared" si="6"/>
        <v>110.239998</v>
      </c>
      <c r="M23" s="11">
        <f t="shared" si="6"/>
        <v>106.459999</v>
      </c>
      <c r="N23" s="11">
        <f t="shared" si="6"/>
        <v>105.139999</v>
      </c>
      <c r="O23" s="11">
        <f t="shared" si="6"/>
        <v>108.32</v>
      </c>
      <c r="P23" s="11">
        <f t="shared" si="6"/>
        <v>106.129997</v>
      </c>
      <c r="Q23" s="11">
        <f t="shared" si="6"/>
        <v>106.44000200000001</v>
      </c>
      <c r="R23" s="11">
        <f t="shared" si="6"/>
        <v>104.709999</v>
      </c>
      <c r="S23" s="11">
        <f t="shared" si="6"/>
        <v>105.93</v>
      </c>
      <c r="T23" s="11">
        <f t="shared" si="8"/>
        <v>105.209999</v>
      </c>
      <c r="U23" s="12" cm="1">
        <f t="array" ref="U23">quota_mese*SUMPRODUCT(1/C23:T23)</f>
        <v>1371.3517706971079</v>
      </c>
      <c r="V23" s="13">
        <f t="shared" si="7"/>
        <v>144279.91842369095</v>
      </c>
      <c r="W23" s="14">
        <f t="shared" si="2"/>
        <v>-3.8133877175393627E-2</v>
      </c>
      <c r="X23" s="13">
        <f t="shared" si="3"/>
        <v>137397.69904755615</v>
      </c>
      <c r="Y23" s="14">
        <f t="shared" si="4"/>
        <v>-8.4015339682959045E-2</v>
      </c>
      <c r="Z23" s="6" t="str">
        <f t="shared" si="5"/>
        <v>Il PAC conviene</v>
      </c>
    </row>
    <row r="24" spans="1:26" x14ac:dyDescent="0.25">
      <c r="A24" s="7">
        <v>42643</v>
      </c>
      <c r="B24" s="8">
        <v>115.08000199999999</v>
      </c>
      <c r="C24" s="11">
        <f t="shared" si="0"/>
        <v>115.08000199999999</v>
      </c>
      <c r="D24" s="11">
        <f t="shared" si="6"/>
        <v>113.709999</v>
      </c>
      <c r="E24" s="11">
        <f t="shared" si="6"/>
        <v>108.519997</v>
      </c>
      <c r="F24" s="11">
        <f t="shared" si="6"/>
        <v>107.199997</v>
      </c>
      <c r="G24" s="11">
        <f t="shared" si="6"/>
        <v>109.860001</v>
      </c>
      <c r="H24" s="11">
        <f t="shared" si="6"/>
        <v>115.790001</v>
      </c>
      <c r="I24" s="11">
        <f t="shared" si="6"/>
        <v>113.949997</v>
      </c>
      <c r="J24" s="11">
        <f t="shared" si="6"/>
        <v>113.709999</v>
      </c>
      <c r="K24" s="11">
        <f t="shared" si="6"/>
        <v>110.239998</v>
      </c>
      <c r="L24" s="11">
        <f t="shared" si="6"/>
        <v>106.459999</v>
      </c>
      <c r="M24" s="11">
        <f t="shared" si="6"/>
        <v>105.139999</v>
      </c>
      <c r="N24" s="11">
        <f t="shared" si="6"/>
        <v>108.32</v>
      </c>
      <c r="O24" s="11">
        <f t="shared" si="6"/>
        <v>106.129997</v>
      </c>
      <c r="P24" s="11">
        <f t="shared" si="6"/>
        <v>106.44000200000001</v>
      </c>
      <c r="Q24" s="11">
        <f t="shared" si="6"/>
        <v>104.709999</v>
      </c>
      <c r="R24" s="11">
        <f t="shared" si="6"/>
        <v>105.93</v>
      </c>
      <c r="S24" s="11">
        <f t="shared" si="6"/>
        <v>105.209999</v>
      </c>
      <c r="T24" s="11">
        <f t="shared" si="8"/>
        <v>105.339996</v>
      </c>
      <c r="U24" s="12" cm="1">
        <f t="array" ref="U24">quota_mese*SUMPRODUCT(1/C24:T24)</f>
        <v>1377.9085990875076</v>
      </c>
      <c r="V24" s="13">
        <f t="shared" si="7"/>
        <v>145148.88631624365</v>
      </c>
      <c r="W24" s="14">
        <f t="shared" si="2"/>
        <v>-3.2340757891708982E-2</v>
      </c>
      <c r="X24" s="13">
        <f t="shared" si="3"/>
        <v>137304.47623732229</v>
      </c>
      <c r="Y24" s="14">
        <f t="shared" si="4"/>
        <v>-8.4636825084518086E-2</v>
      </c>
      <c r="Z24" s="6" t="str">
        <f t="shared" si="5"/>
        <v>Il PAC conviene</v>
      </c>
    </row>
    <row r="25" spans="1:26" x14ac:dyDescent="0.25">
      <c r="A25" s="7">
        <v>42674</v>
      </c>
      <c r="B25" s="8">
        <v>113.709999</v>
      </c>
      <c r="C25" s="11">
        <f t="shared" si="0"/>
        <v>113.709999</v>
      </c>
      <c r="D25" s="11">
        <f t="shared" si="6"/>
        <v>108.519997</v>
      </c>
      <c r="E25" s="11">
        <f t="shared" si="6"/>
        <v>107.199997</v>
      </c>
      <c r="F25" s="11">
        <f t="shared" si="6"/>
        <v>109.860001</v>
      </c>
      <c r="G25" s="11">
        <f t="shared" si="6"/>
        <v>115.790001</v>
      </c>
      <c r="H25" s="11">
        <f t="shared" si="6"/>
        <v>113.949997</v>
      </c>
      <c r="I25" s="11">
        <f t="shared" si="6"/>
        <v>113.709999</v>
      </c>
      <c r="J25" s="11">
        <f t="shared" si="6"/>
        <v>110.239998</v>
      </c>
      <c r="K25" s="11">
        <f t="shared" si="6"/>
        <v>106.459999</v>
      </c>
      <c r="L25" s="11">
        <f t="shared" si="6"/>
        <v>105.139999</v>
      </c>
      <c r="M25" s="11">
        <f t="shared" si="6"/>
        <v>108.32</v>
      </c>
      <c r="N25" s="11">
        <f t="shared" si="6"/>
        <v>106.129997</v>
      </c>
      <c r="O25" s="11">
        <f t="shared" si="6"/>
        <v>106.44000200000001</v>
      </c>
      <c r="P25" s="11">
        <f t="shared" si="6"/>
        <v>104.709999</v>
      </c>
      <c r="Q25" s="11">
        <f t="shared" si="6"/>
        <v>105.93</v>
      </c>
      <c r="R25" s="11">
        <f t="shared" si="6"/>
        <v>105.209999</v>
      </c>
      <c r="S25" s="11">
        <f t="shared" si="6"/>
        <v>105.339996</v>
      </c>
      <c r="T25" s="11">
        <f t="shared" si="8"/>
        <v>104.849998</v>
      </c>
      <c r="U25" s="12" cm="1">
        <f t="array" ref="U25">quota_mese*SUMPRODUCT(1/C25:T25)</f>
        <v>1384.9738285319158</v>
      </c>
      <c r="V25" s="13">
        <f t="shared" si="7"/>
        <v>145214.50315162371</v>
      </c>
      <c r="W25" s="14">
        <f t="shared" si="2"/>
        <v>-3.1903312322508648E-2</v>
      </c>
      <c r="X25" s="13">
        <f t="shared" si="3"/>
        <v>138312.37215998923</v>
      </c>
      <c r="Y25" s="14">
        <f t="shared" si="4"/>
        <v>-7.791751893340515E-2</v>
      </c>
      <c r="Z25" s="6" t="str">
        <f t="shared" si="5"/>
        <v>Il PAC conviene</v>
      </c>
    </row>
    <row r="26" spans="1:26" x14ac:dyDescent="0.25">
      <c r="A26" s="7">
        <v>42704</v>
      </c>
      <c r="B26" s="8">
        <v>108.519997</v>
      </c>
      <c r="C26" s="11">
        <f t="shared" si="0"/>
        <v>108.519997</v>
      </c>
      <c r="D26" s="11">
        <f t="shared" si="6"/>
        <v>107.199997</v>
      </c>
      <c r="E26" s="11">
        <f t="shared" si="6"/>
        <v>109.860001</v>
      </c>
      <c r="F26" s="11">
        <f t="shared" si="6"/>
        <v>115.790001</v>
      </c>
      <c r="G26" s="11">
        <f t="shared" si="6"/>
        <v>113.949997</v>
      </c>
      <c r="H26" s="11">
        <f t="shared" si="6"/>
        <v>113.709999</v>
      </c>
      <c r="I26" s="11">
        <f t="shared" si="6"/>
        <v>110.239998</v>
      </c>
      <c r="J26" s="11">
        <f t="shared" si="6"/>
        <v>106.459999</v>
      </c>
      <c r="K26" s="11">
        <f t="shared" si="6"/>
        <v>105.139999</v>
      </c>
      <c r="L26" s="11">
        <f t="shared" si="6"/>
        <v>108.32</v>
      </c>
      <c r="M26" s="11">
        <f t="shared" si="6"/>
        <v>106.129997</v>
      </c>
      <c r="N26" s="11">
        <f t="shared" si="6"/>
        <v>106.44000200000001</v>
      </c>
      <c r="O26" s="11">
        <f t="shared" si="6"/>
        <v>104.709999</v>
      </c>
      <c r="P26" s="11">
        <f t="shared" si="6"/>
        <v>105.93</v>
      </c>
      <c r="Q26" s="11">
        <f t="shared" si="6"/>
        <v>105.209999</v>
      </c>
      <c r="R26" s="11">
        <f t="shared" si="6"/>
        <v>105.339996</v>
      </c>
      <c r="S26" s="11">
        <f t="shared" si="6"/>
        <v>104.849998</v>
      </c>
      <c r="T26" s="11">
        <f t="shared" si="8"/>
        <v>106.040001</v>
      </c>
      <c r="U26" s="12" cm="1">
        <f t="array" ref="U26">quota_mese*SUMPRODUCT(1/C26:T26)</f>
        <v>1390.2746798839196</v>
      </c>
      <c r="V26" s="13">
        <f t="shared" si="7"/>
        <v>147424.72844516553</v>
      </c>
      <c r="W26" s="14">
        <f t="shared" si="2"/>
        <v>-1.716847703222979E-2</v>
      </c>
      <c r="X26" s="13">
        <f t="shared" si="3"/>
        <v>146572.06588385734</v>
      </c>
      <c r="Y26" s="14">
        <f t="shared" si="4"/>
        <v>-2.2852894107617705E-2</v>
      </c>
      <c r="Z26" s="6" t="str">
        <f t="shared" si="5"/>
        <v>In Linea</v>
      </c>
    </row>
    <row r="27" spans="1:26" x14ac:dyDescent="0.25">
      <c r="A27" s="7">
        <v>42735</v>
      </c>
      <c r="B27" s="8">
        <v>107.199997</v>
      </c>
      <c r="C27" s="11">
        <f t="shared" si="0"/>
        <v>107.199997</v>
      </c>
      <c r="D27" s="11">
        <f t="shared" si="6"/>
        <v>109.860001</v>
      </c>
      <c r="E27" s="11">
        <f t="shared" si="6"/>
        <v>115.790001</v>
      </c>
      <c r="F27" s="11">
        <f t="shared" si="6"/>
        <v>113.949997</v>
      </c>
      <c r="G27" s="11">
        <f t="shared" si="6"/>
        <v>113.709999</v>
      </c>
      <c r="H27" s="11">
        <f t="shared" si="6"/>
        <v>110.239998</v>
      </c>
      <c r="I27" s="11">
        <f t="shared" si="6"/>
        <v>106.459999</v>
      </c>
      <c r="J27" s="11">
        <f t="shared" si="6"/>
        <v>105.139999</v>
      </c>
      <c r="K27" s="11">
        <f t="shared" si="6"/>
        <v>108.32</v>
      </c>
      <c r="L27" s="11">
        <f t="shared" si="6"/>
        <v>106.129997</v>
      </c>
      <c r="M27" s="11">
        <f t="shared" si="6"/>
        <v>106.44000200000001</v>
      </c>
      <c r="N27" s="11">
        <f t="shared" si="6"/>
        <v>104.709999</v>
      </c>
      <c r="O27" s="11">
        <f t="shared" si="6"/>
        <v>105.93</v>
      </c>
      <c r="P27" s="11">
        <f t="shared" si="6"/>
        <v>105.209999</v>
      </c>
      <c r="Q27" s="11">
        <f t="shared" si="6"/>
        <v>105.339996</v>
      </c>
      <c r="R27" s="11">
        <f t="shared" si="6"/>
        <v>104.849998</v>
      </c>
      <c r="S27" s="11">
        <f t="shared" si="6"/>
        <v>106.040001</v>
      </c>
      <c r="T27" s="11">
        <f t="shared" si="8"/>
        <v>108.870003</v>
      </c>
      <c r="U27" s="12" cm="1">
        <f t="array" ref="U27">quota_mese*SUMPRODUCT(1/C27:T27)</f>
        <v>1390.0278053828224</v>
      </c>
      <c r="V27" s="13">
        <f t="shared" si="7"/>
        <v>151332.33134211128</v>
      </c>
      <c r="W27" s="14">
        <f t="shared" si="2"/>
        <v>8.8822089474085431E-3</v>
      </c>
      <c r="X27" s="13">
        <f t="shared" si="3"/>
        <v>152336.76219226012</v>
      </c>
      <c r="Y27" s="14">
        <f t="shared" si="4"/>
        <v>1.5578414615067482E-2</v>
      </c>
      <c r="Z27" s="6" t="str">
        <f t="shared" si="5"/>
        <v>In Linea</v>
      </c>
    </row>
    <row r="28" spans="1:26" x14ac:dyDescent="0.25">
      <c r="A28" s="7">
        <v>42766</v>
      </c>
      <c r="B28" s="8">
        <v>109.860001</v>
      </c>
      <c r="C28" s="11">
        <f t="shared" si="0"/>
        <v>109.860001</v>
      </c>
      <c r="D28" s="11">
        <f t="shared" si="6"/>
        <v>115.790001</v>
      </c>
      <c r="E28" s="11">
        <f t="shared" si="6"/>
        <v>113.949997</v>
      </c>
      <c r="F28" s="11">
        <f t="shared" si="6"/>
        <v>113.709999</v>
      </c>
      <c r="G28" s="11">
        <f t="shared" si="6"/>
        <v>110.239998</v>
      </c>
      <c r="H28" s="11">
        <f t="shared" si="6"/>
        <v>106.459999</v>
      </c>
      <c r="I28" s="11">
        <f t="shared" si="6"/>
        <v>105.139999</v>
      </c>
      <c r="J28" s="11">
        <f t="shared" si="6"/>
        <v>108.32</v>
      </c>
      <c r="K28" s="11">
        <f t="shared" si="6"/>
        <v>106.129997</v>
      </c>
      <c r="L28" s="11">
        <f t="shared" si="6"/>
        <v>106.44000200000001</v>
      </c>
      <c r="M28" s="11">
        <f t="shared" si="6"/>
        <v>104.709999</v>
      </c>
      <c r="N28" s="11">
        <f t="shared" si="6"/>
        <v>105.93</v>
      </c>
      <c r="O28" s="11">
        <f t="shared" si="6"/>
        <v>105.209999</v>
      </c>
      <c r="P28" s="11">
        <f t="shared" si="6"/>
        <v>105.339996</v>
      </c>
      <c r="Q28" s="11">
        <f t="shared" si="6"/>
        <v>104.849998</v>
      </c>
      <c r="R28" s="11">
        <f t="shared" si="6"/>
        <v>106.040001</v>
      </c>
      <c r="S28" s="11">
        <f t="shared" si="6"/>
        <v>108.870003</v>
      </c>
      <c r="T28" s="11">
        <f t="shared" si="8"/>
        <v>104.489998</v>
      </c>
      <c r="U28" s="12" cm="1">
        <f t="array" ref="U28">quota_mese*SUMPRODUCT(1/C28:T28)</f>
        <v>1392.0439347260801</v>
      </c>
      <c r="V28" s="13">
        <f t="shared" si="7"/>
        <v>145454.66795544024</v>
      </c>
      <c r="W28" s="14">
        <f t="shared" si="2"/>
        <v>-3.0302213630398422E-2</v>
      </c>
      <c r="X28" s="13">
        <f t="shared" si="3"/>
        <v>142667.93698645604</v>
      </c>
      <c r="Y28" s="14">
        <f t="shared" si="4"/>
        <v>-4.8880420090293031E-2</v>
      </c>
      <c r="Z28" s="6" t="str">
        <f t="shared" si="5"/>
        <v>In Linea</v>
      </c>
    </row>
    <row r="29" spans="1:26" x14ac:dyDescent="0.25">
      <c r="A29" s="7">
        <v>42794</v>
      </c>
      <c r="B29" s="8">
        <v>115.790001</v>
      </c>
      <c r="C29" s="11">
        <f t="shared" si="0"/>
        <v>115.790001</v>
      </c>
      <c r="D29" s="11">
        <f t="shared" si="6"/>
        <v>113.949997</v>
      </c>
      <c r="E29" s="11">
        <f t="shared" si="6"/>
        <v>113.709999</v>
      </c>
      <c r="F29" s="11">
        <f t="shared" si="6"/>
        <v>110.239998</v>
      </c>
      <c r="G29" s="11">
        <f t="shared" si="6"/>
        <v>106.459999</v>
      </c>
      <c r="H29" s="11">
        <f t="shared" si="6"/>
        <v>105.139999</v>
      </c>
      <c r="I29" s="11">
        <f t="shared" si="6"/>
        <v>108.32</v>
      </c>
      <c r="J29" s="11">
        <f t="shared" si="6"/>
        <v>106.129997</v>
      </c>
      <c r="K29" s="11">
        <f t="shared" si="6"/>
        <v>106.44000200000001</v>
      </c>
      <c r="L29" s="11">
        <f t="shared" si="6"/>
        <v>104.709999</v>
      </c>
      <c r="M29" s="11">
        <f t="shared" si="6"/>
        <v>105.93</v>
      </c>
      <c r="N29" s="11">
        <f t="shared" si="6"/>
        <v>105.209999</v>
      </c>
      <c r="O29" s="11">
        <f t="shared" si="6"/>
        <v>105.339996</v>
      </c>
      <c r="P29" s="11">
        <f t="shared" si="6"/>
        <v>104.849998</v>
      </c>
      <c r="Q29" s="11">
        <f t="shared" si="6"/>
        <v>106.040001</v>
      </c>
      <c r="R29" s="11">
        <f t="shared" si="6"/>
        <v>108.870003</v>
      </c>
      <c r="S29" s="11">
        <f t="shared" si="6"/>
        <v>104.489998</v>
      </c>
      <c r="T29" s="11">
        <f t="shared" si="8"/>
        <v>101.839996</v>
      </c>
      <c r="U29" s="12" cm="1">
        <f t="array" ref="U29">quota_mese*SUMPRODUCT(1/C29:T29)</f>
        <v>1398.0175248563489</v>
      </c>
      <c r="V29" s="13">
        <f t="shared" si="7"/>
        <v>142374.09913930047</v>
      </c>
      <c r="W29" s="14">
        <f t="shared" si="2"/>
        <v>-5.0839339071330203E-2</v>
      </c>
      <c r="X29" s="13">
        <f t="shared" si="3"/>
        <v>131928.48491295893</v>
      </c>
      <c r="Y29" s="14">
        <f t="shared" si="4"/>
        <v>-0.12047676724694045</v>
      </c>
      <c r="Z29" s="6" t="str">
        <f t="shared" si="5"/>
        <v>Il PAC conviene</v>
      </c>
    </row>
    <row r="30" spans="1:26" x14ac:dyDescent="0.25">
      <c r="A30" s="7">
        <v>42825</v>
      </c>
      <c r="B30" s="8">
        <v>113.949997</v>
      </c>
      <c r="C30" s="11">
        <f t="shared" si="0"/>
        <v>113.949997</v>
      </c>
      <c r="D30" s="11">
        <f t="shared" si="6"/>
        <v>113.709999</v>
      </c>
      <c r="E30" s="11">
        <f t="shared" si="6"/>
        <v>110.239998</v>
      </c>
      <c r="F30" s="11">
        <f t="shared" si="6"/>
        <v>106.459999</v>
      </c>
      <c r="G30" s="11">
        <f t="shared" si="6"/>
        <v>105.139999</v>
      </c>
      <c r="H30" s="11">
        <f t="shared" si="6"/>
        <v>108.32</v>
      </c>
      <c r="I30" s="11">
        <f t="shared" si="6"/>
        <v>106.129997</v>
      </c>
      <c r="J30" s="11">
        <f t="shared" si="6"/>
        <v>106.44000200000001</v>
      </c>
      <c r="K30" s="11">
        <f t="shared" si="6"/>
        <v>104.709999</v>
      </c>
      <c r="L30" s="11">
        <f t="shared" si="6"/>
        <v>105.93</v>
      </c>
      <c r="M30" s="11">
        <f t="shared" si="6"/>
        <v>105.209999</v>
      </c>
      <c r="N30" s="11">
        <f t="shared" si="6"/>
        <v>105.339996</v>
      </c>
      <c r="O30" s="11">
        <f t="shared" si="6"/>
        <v>104.849998</v>
      </c>
      <c r="P30" s="11">
        <f t="shared" si="6"/>
        <v>106.040001</v>
      </c>
      <c r="Q30" s="11">
        <f t="shared" si="6"/>
        <v>108.870003</v>
      </c>
      <c r="R30" s="11">
        <f t="shared" si="6"/>
        <v>104.489998</v>
      </c>
      <c r="S30" s="11">
        <f t="shared" si="6"/>
        <v>101.839996</v>
      </c>
      <c r="T30" s="11">
        <f t="shared" si="8"/>
        <v>100.779999</v>
      </c>
      <c r="U30" s="12" cm="1">
        <f t="array" ref="U30">quota_mese*SUMPRODUCT(1/C30:T30)</f>
        <v>1408.7365205555909</v>
      </c>
      <c r="V30" s="13">
        <f t="shared" si="7"/>
        <v>141972.46513285593</v>
      </c>
      <c r="W30" s="14">
        <f t="shared" si="2"/>
        <v>-5.3516899114293803E-2</v>
      </c>
      <c r="X30" s="13">
        <f t="shared" si="3"/>
        <v>132663.45105739671</v>
      </c>
      <c r="Y30" s="14">
        <f t="shared" si="4"/>
        <v>-0.11557699295068857</v>
      </c>
      <c r="Z30" s="6" t="str">
        <f t="shared" si="5"/>
        <v>Il PAC conviene</v>
      </c>
    </row>
    <row r="31" spans="1:26" x14ac:dyDescent="0.25">
      <c r="A31" s="7">
        <v>42855</v>
      </c>
      <c r="B31" s="8">
        <v>113.709999</v>
      </c>
      <c r="C31" s="11">
        <f t="shared" si="0"/>
        <v>113.709999</v>
      </c>
      <c r="D31" s="11">
        <f t="shared" si="6"/>
        <v>110.239998</v>
      </c>
      <c r="E31" s="11">
        <f t="shared" si="6"/>
        <v>106.459999</v>
      </c>
      <c r="F31" s="11">
        <f t="shared" si="6"/>
        <v>105.139999</v>
      </c>
      <c r="G31" s="11">
        <f t="shared" si="6"/>
        <v>108.32</v>
      </c>
      <c r="H31" s="11">
        <f t="shared" si="6"/>
        <v>106.129997</v>
      </c>
      <c r="I31" s="11">
        <f t="shared" si="6"/>
        <v>106.44000200000001</v>
      </c>
      <c r="J31" s="11">
        <f t="shared" si="6"/>
        <v>104.709999</v>
      </c>
      <c r="K31" s="11">
        <f t="shared" si="6"/>
        <v>105.93</v>
      </c>
      <c r="L31" s="11">
        <f t="shared" si="6"/>
        <v>105.209999</v>
      </c>
      <c r="M31" s="11">
        <f t="shared" si="6"/>
        <v>105.339996</v>
      </c>
      <c r="N31" s="11">
        <f t="shared" si="6"/>
        <v>104.849998</v>
      </c>
      <c r="O31" s="11">
        <f t="shared" si="6"/>
        <v>106.040001</v>
      </c>
      <c r="P31" s="11">
        <f t="shared" si="6"/>
        <v>108.870003</v>
      </c>
      <c r="Q31" s="11">
        <f t="shared" si="6"/>
        <v>104.489998</v>
      </c>
      <c r="R31" s="11">
        <f t="shared" si="6"/>
        <v>101.839996</v>
      </c>
      <c r="S31" s="11">
        <f t="shared" si="6"/>
        <v>100.779999</v>
      </c>
      <c r="T31" s="11">
        <f t="shared" si="8"/>
        <v>99.910004000000001</v>
      </c>
      <c r="U31" s="12" cm="1">
        <f t="array" ref="U31">quota_mese*SUMPRODUCT(1/C31:T31)</f>
        <v>1419.0134257652555</v>
      </c>
      <c r="V31" s="13">
        <f t="shared" si="7"/>
        <v>141773.63704426039</v>
      </c>
      <c r="W31" s="14">
        <f t="shared" si="2"/>
        <v>-5.4842419704930756E-2</v>
      </c>
      <c r="X31" s="13">
        <f t="shared" si="3"/>
        <v>131795.80275961486</v>
      </c>
      <c r="Y31" s="14">
        <f t="shared" si="4"/>
        <v>-0.12136131493590097</v>
      </c>
      <c r="Z31" s="6" t="str">
        <f t="shared" si="5"/>
        <v>Il PAC conviene</v>
      </c>
    </row>
    <row r="32" spans="1:26" x14ac:dyDescent="0.25">
      <c r="A32" s="7">
        <v>42886</v>
      </c>
      <c r="B32" s="8">
        <v>110.239998</v>
      </c>
      <c r="C32" s="11">
        <f t="shared" si="0"/>
        <v>110.239998</v>
      </c>
      <c r="D32" s="11">
        <f t="shared" si="6"/>
        <v>106.459999</v>
      </c>
      <c r="E32" s="11">
        <f t="shared" si="6"/>
        <v>105.139999</v>
      </c>
      <c r="F32" s="11">
        <f t="shared" si="6"/>
        <v>108.32</v>
      </c>
      <c r="G32" s="11">
        <f t="shared" si="6"/>
        <v>106.129997</v>
      </c>
      <c r="H32" s="11">
        <f t="shared" si="6"/>
        <v>106.44000200000001</v>
      </c>
      <c r="I32" s="11">
        <f t="shared" si="6"/>
        <v>104.709999</v>
      </c>
      <c r="J32" s="11">
        <f t="shared" si="6"/>
        <v>105.93</v>
      </c>
      <c r="K32" s="11">
        <f t="shared" si="6"/>
        <v>105.209999</v>
      </c>
      <c r="L32" s="11">
        <f t="shared" si="6"/>
        <v>105.339996</v>
      </c>
      <c r="M32" s="11">
        <f t="shared" si="6"/>
        <v>104.849998</v>
      </c>
      <c r="N32" s="11">
        <f t="shared" si="6"/>
        <v>106.040001</v>
      </c>
      <c r="O32" s="11">
        <f t="shared" si="6"/>
        <v>108.870003</v>
      </c>
      <c r="P32" s="11">
        <f t="shared" si="6"/>
        <v>104.489998</v>
      </c>
      <c r="Q32" s="11">
        <f t="shared" si="6"/>
        <v>101.839996</v>
      </c>
      <c r="R32" s="11">
        <f t="shared" si="6"/>
        <v>100.779999</v>
      </c>
      <c r="S32" s="11">
        <f t="shared" si="6"/>
        <v>99.910004000000001</v>
      </c>
      <c r="T32" s="11">
        <f t="shared" si="8"/>
        <v>104.5</v>
      </c>
      <c r="U32" s="12" cm="1">
        <f t="array" ref="U32">quota_mese*SUMPRODUCT(1/C32:T32)</f>
        <v>1425.472397601327</v>
      </c>
      <c r="V32" s="13">
        <f t="shared" si="7"/>
        <v>148961.86554933866</v>
      </c>
      <c r="W32" s="14">
        <f t="shared" si="2"/>
        <v>-6.9208963377422883E-3</v>
      </c>
      <c r="X32" s="13">
        <f t="shared" si="3"/>
        <v>142189.77035903066</v>
      </c>
      <c r="Y32" s="14">
        <f t="shared" si="4"/>
        <v>-5.2068197606462197E-2</v>
      </c>
      <c r="Z32" s="6" t="str">
        <f t="shared" si="5"/>
        <v>Il PAC conviene</v>
      </c>
    </row>
    <row r="33" spans="1:26" x14ac:dyDescent="0.25">
      <c r="A33" s="7">
        <v>42916</v>
      </c>
      <c r="B33" s="8">
        <v>106.459999</v>
      </c>
      <c r="C33" s="11">
        <f t="shared" si="0"/>
        <v>106.459999</v>
      </c>
      <c r="D33" s="11">
        <f t="shared" ref="D33:S48" si="9">C34</f>
        <v>105.139999</v>
      </c>
      <c r="E33" s="11">
        <f t="shared" si="9"/>
        <v>108.32</v>
      </c>
      <c r="F33" s="11">
        <f t="shared" si="9"/>
        <v>106.129997</v>
      </c>
      <c r="G33" s="11">
        <f t="shared" si="9"/>
        <v>106.44000200000001</v>
      </c>
      <c r="H33" s="11">
        <f t="shared" si="9"/>
        <v>104.709999</v>
      </c>
      <c r="I33" s="11">
        <f t="shared" si="9"/>
        <v>105.93</v>
      </c>
      <c r="J33" s="11">
        <f t="shared" si="9"/>
        <v>105.209999</v>
      </c>
      <c r="K33" s="11">
        <f t="shared" si="9"/>
        <v>105.339996</v>
      </c>
      <c r="L33" s="11">
        <f t="shared" si="9"/>
        <v>104.849998</v>
      </c>
      <c r="M33" s="11">
        <f t="shared" si="9"/>
        <v>106.040001</v>
      </c>
      <c r="N33" s="11">
        <f t="shared" si="9"/>
        <v>108.870003</v>
      </c>
      <c r="O33" s="11">
        <f t="shared" si="9"/>
        <v>104.489998</v>
      </c>
      <c r="P33" s="11">
        <f t="shared" si="9"/>
        <v>101.839996</v>
      </c>
      <c r="Q33" s="11">
        <f t="shared" si="9"/>
        <v>100.779999</v>
      </c>
      <c r="R33" s="11">
        <f t="shared" si="9"/>
        <v>99.910004000000001</v>
      </c>
      <c r="S33" s="11">
        <f t="shared" si="9"/>
        <v>104.5</v>
      </c>
      <c r="T33" s="11">
        <f t="shared" si="8"/>
        <v>104.82</v>
      </c>
      <c r="U33" s="12" cm="1">
        <f t="array" ref="U33">quota_mese*SUMPRODUCT(1/C33:T33)</f>
        <v>1429.3811173060637</v>
      </c>
      <c r="V33" s="13">
        <f t="shared" si="7"/>
        <v>149827.72871602158</v>
      </c>
      <c r="W33" s="14">
        <f t="shared" si="2"/>
        <v>-1.1484752265228382E-3</v>
      </c>
      <c r="X33" s="13">
        <f t="shared" si="3"/>
        <v>147689.27435364714</v>
      </c>
      <c r="Y33" s="14">
        <f t="shared" si="4"/>
        <v>-1.5404837642352454E-2</v>
      </c>
      <c r="Z33" s="6" t="str">
        <f t="shared" si="5"/>
        <v>In Linea</v>
      </c>
    </row>
    <row r="34" spans="1:26" x14ac:dyDescent="0.25">
      <c r="A34" s="7">
        <v>42947</v>
      </c>
      <c r="B34" s="8">
        <v>105.139999</v>
      </c>
      <c r="C34" s="11">
        <f t="shared" si="0"/>
        <v>105.139999</v>
      </c>
      <c r="D34" s="11">
        <f t="shared" si="9"/>
        <v>108.32</v>
      </c>
      <c r="E34" s="11">
        <f t="shared" si="9"/>
        <v>106.129997</v>
      </c>
      <c r="F34" s="11">
        <f t="shared" si="9"/>
        <v>106.44000200000001</v>
      </c>
      <c r="G34" s="11">
        <f t="shared" si="9"/>
        <v>104.709999</v>
      </c>
      <c r="H34" s="11">
        <f t="shared" si="9"/>
        <v>105.93</v>
      </c>
      <c r="I34" s="11">
        <f t="shared" si="9"/>
        <v>105.209999</v>
      </c>
      <c r="J34" s="11">
        <f t="shared" si="9"/>
        <v>105.339996</v>
      </c>
      <c r="K34" s="11">
        <f t="shared" si="9"/>
        <v>104.849998</v>
      </c>
      <c r="L34" s="11">
        <f t="shared" si="9"/>
        <v>106.040001</v>
      </c>
      <c r="M34" s="11">
        <f t="shared" si="9"/>
        <v>108.870003</v>
      </c>
      <c r="N34" s="11">
        <f t="shared" si="9"/>
        <v>104.489998</v>
      </c>
      <c r="O34" s="11">
        <f t="shared" si="9"/>
        <v>101.839996</v>
      </c>
      <c r="P34" s="11">
        <f t="shared" si="9"/>
        <v>100.779999</v>
      </c>
      <c r="Q34" s="11">
        <f t="shared" si="9"/>
        <v>99.910004000000001</v>
      </c>
      <c r="R34" s="11">
        <f t="shared" si="9"/>
        <v>104.5</v>
      </c>
      <c r="S34" s="11">
        <f t="shared" si="9"/>
        <v>104.82</v>
      </c>
      <c r="T34" s="11">
        <f t="shared" si="8"/>
        <v>108.629997</v>
      </c>
      <c r="U34" s="12" cm="1">
        <f t="array" ref="U34">quota_mese*SUMPRODUCT(1/C34:T34)</f>
        <v>1427.8174589780706</v>
      </c>
      <c r="V34" s="13">
        <f t="shared" si="7"/>
        <v>155103.80628533545</v>
      </c>
      <c r="W34" s="14">
        <f t="shared" si="2"/>
        <v>3.4025375235569699E-2</v>
      </c>
      <c r="X34" s="13">
        <f t="shared" si="3"/>
        <v>154979.07271237468</v>
      </c>
      <c r="Y34" s="14">
        <f t="shared" si="4"/>
        <v>3.3193818082497772E-2</v>
      </c>
      <c r="Z34" s="6" t="str">
        <f t="shared" si="5"/>
        <v>In Linea</v>
      </c>
    </row>
    <row r="35" spans="1:26" x14ac:dyDescent="0.25">
      <c r="A35" s="7">
        <v>42978</v>
      </c>
      <c r="B35" s="8">
        <v>108.32</v>
      </c>
      <c r="C35" s="11">
        <f t="shared" si="0"/>
        <v>108.32</v>
      </c>
      <c r="D35" s="11">
        <f t="shared" si="9"/>
        <v>106.129997</v>
      </c>
      <c r="E35" s="11">
        <f t="shared" si="9"/>
        <v>106.44000200000001</v>
      </c>
      <c r="F35" s="11">
        <f t="shared" si="9"/>
        <v>104.709999</v>
      </c>
      <c r="G35" s="11">
        <f t="shared" si="9"/>
        <v>105.93</v>
      </c>
      <c r="H35" s="11">
        <f t="shared" si="9"/>
        <v>105.209999</v>
      </c>
      <c r="I35" s="11">
        <f t="shared" si="9"/>
        <v>105.339996</v>
      </c>
      <c r="J35" s="11">
        <f t="shared" si="9"/>
        <v>104.849998</v>
      </c>
      <c r="K35" s="11">
        <f t="shared" si="9"/>
        <v>106.040001</v>
      </c>
      <c r="L35" s="11">
        <f t="shared" si="9"/>
        <v>108.870003</v>
      </c>
      <c r="M35" s="11">
        <f t="shared" si="9"/>
        <v>104.489998</v>
      </c>
      <c r="N35" s="11">
        <f t="shared" si="9"/>
        <v>101.839996</v>
      </c>
      <c r="O35" s="11">
        <f t="shared" si="9"/>
        <v>100.779999</v>
      </c>
      <c r="P35" s="11">
        <f t="shared" si="9"/>
        <v>99.910004000000001</v>
      </c>
      <c r="Q35" s="11">
        <f t="shared" si="9"/>
        <v>104.5</v>
      </c>
      <c r="R35" s="11">
        <f t="shared" si="9"/>
        <v>104.82</v>
      </c>
      <c r="S35" s="11">
        <f t="shared" si="9"/>
        <v>108.629997</v>
      </c>
      <c r="T35" s="11">
        <f t="shared" si="8"/>
        <v>112.209999</v>
      </c>
      <c r="U35" s="12" cm="1">
        <f t="array" ref="U35">quota_mese*SUMPRODUCT(1/C35:T35)</f>
        <v>1422.8235727870972</v>
      </c>
      <c r="V35" s="13">
        <f t="shared" si="7"/>
        <v>159655.0316796166</v>
      </c>
      <c r="W35" s="14">
        <f t="shared" si="2"/>
        <v>6.4366877864110661E-2</v>
      </c>
      <c r="X35" s="13">
        <f t="shared" si="3"/>
        <v>155386.81545420975</v>
      </c>
      <c r="Y35" s="14">
        <f t="shared" si="4"/>
        <v>3.5912103028064912E-2</v>
      </c>
      <c r="Z35" s="6" t="str">
        <f t="shared" si="5"/>
        <v>Il PAC conviene</v>
      </c>
    </row>
    <row r="36" spans="1:26" x14ac:dyDescent="0.25">
      <c r="A36" s="7">
        <v>43008</v>
      </c>
      <c r="B36" s="8">
        <v>106.129997</v>
      </c>
      <c r="C36" s="11">
        <f t="shared" si="0"/>
        <v>106.129997</v>
      </c>
      <c r="D36" s="11">
        <f t="shared" si="9"/>
        <v>106.44000200000001</v>
      </c>
      <c r="E36" s="11">
        <f t="shared" si="9"/>
        <v>104.709999</v>
      </c>
      <c r="F36" s="11">
        <f t="shared" si="9"/>
        <v>105.93</v>
      </c>
      <c r="G36" s="11">
        <f t="shared" si="9"/>
        <v>105.209999</v>
      </c>
      <c r="H36" s="11">
        <f t="shared" si="9"/>
        <v>105.339996</v>
      </c>
      <c r="I36" s="11">
        <f t="shared" si="9"/>
        <v>104.849998</v>
      </c>
      <c r="J36" s="11">
        <f t="shared" si="9"/>
        <v>106.040001</v>
      </c>
      <c r="K36" s="11">
        <f t="shared" si="9"/>
        <v>108.870003</v>
      </c>
      <c r="L36" s="11">
        <f t="shared" si="9"/>
        <v>104.489998</v>
      </c>
      <c r="M36" s="11">
        <f t="shared" si="9"/>
        <v>101.839996</v>
      </c>
      <c r="N36" s="11">
        <f t="shared" si="9"/>
        <v>100.779999</v>
      </c>
      <c r="O36" s="11">
        <f t="shared" si="9"/>
        <v>99.910004000000001</v>
      </c>
      <c r="P36" s="11">
        <f t="shared" si="9"/>
        <v>104.5</v>
      </c>
      <c r="Q36" s="11">
        <f t="shared" si="9"/>
        <v>104.82</v>
      </c>
      <c r="R36" s="11">
        <f t="shared" si="9"/>
        <v>108.629997</v>
      </c>
      <c r="S36" s="11">
        <f t="shared" si="9"/>
        <v>112.209999</v>
      </c>
      <c r="T36" s="11">
        <f t="shared" si="8"/>
        <v>112.279999</v>
      </c>
      <c r="U36" s="12" cm="1">
        <f t="array" ref="U36">quota_mese*SUMPRODUCT(1/C36:T36)</f>
        <v>1420.1102417741361</v>
      </c>
      <c r="V36" s="13">
        <f t="shared" si="7"/>
        <v>159449.97652628977</v>
      </c>
      <c r="W36" s="14">
        <f t="shared" si="2"/>
        <v>6.2999843508598552E-2</v>
      </c>
      <c r="X36" s="13">
        <f t="shared" si="3"/>
        <v>158692.17305263845</v>
      </c>
      <c r="Y36" s="14">
        <f t="shared" si="4"/>
        <v>5.7947820350922941E-2</v>
      </c>
      <c r="Z36" s="6" t="str">
        <f t="shared" si="5"/>
        <v>In Linea</v>
      </c>
    </row>
    <row r="37" spans="1:26" x14ac:dyDescent="0.25">
      <c r="A37" s="7">
        <v>43039</v>
      </c>
      <c r="B37" s="8">
        <v>106.44000200000001</v>
      </c>
      <c r="C37" s="11">
        <f t="shared" si="0"/>
        <v>106.44000200000001</v>
      </c>
      <c r="D37" s="11">
        <f t="shared" si="9"/>
        <v>104.709999</v>
      </c>
      <c r="E37" s="11">
        <f t="shared" si="9"/>
        <v>105.93</v>
      </c>
      <c r="F37" s="11">
        <f t="shared" si="9"/>
        <v>105.209999</v>
      </c>
      <c r="G37" s="11">
        <f t="shared" si="9"/>
        <v>105.339996</v>
      </c>
      <c r="H37" s="11">
        <f t="shared" si="9"/>
        <v>104.849998</v>
      </c>
      <c r="I37" s="11">
        <f t="shared" si="9"/>
        <v>106.040001</v>
      </c>
      <c r="J37" s="11">
        <f t="shared" si="9"/>
        <v>108.870003</v>
      </c>
      <c r="K37" s="11">
        <f t="shared" si="9"/>
        <v>104.489998</v>
      </c>
      <c r="L37" s="11">
        <f t="shared" si="9"/>
        <v>101.839996</v>
      </c>
      <c r="M37" s="11">
        <f t="shared" si="9"/>
        <v>100.779999</v>
      </c>
      <c r="N37" s="11">
        <f t="shared" si="9"/>
        <v>99.910004000000001</v>
      </c>
      <c r="O37" s="11">
        <f t="shared" si="9"/>
        <v>104.5</v>
      </c>
      <c r="P37" s="11">
        <f t="shared" si="9"/>
        <v>104.82</v>
      </c>
      <c r="Q37" s="11">
        <f t="shared" si="9"/>
        <v>108.629997</v>
      </c>
      <c r="R37" s="11">
        <f t="shared" si="9"/>
        <v>112.209999</v>
      </c>
      <c r="S37" s="11">
        <f t="shared" si="9"/>
        <v>112.279999</v>
      </c>
      <c r="T37" s="11">
        <f t="shared" si="8"/>
        <v>112.18</v>
      </c>
      <c r="U37" s="12" cm="1">
        <f t="array" ref="U37">quota_mese*SUMPRODUCT(1/C37:T37)</f>
        <v>1415.8755602282247</v>
      </c>
      <c r="V37" s="13">
        <f t="shared" si="7"/>
        <v>158832.92034640224</v>
      </c>
      <c r="W37" s="14">
        <f t="shared" si="2"/>
        <v>5.8886135642681525E-2</v>
      </c>
      <c r="X37" s="13">
        <f t="shared" si="3"/>
        <v>158089.06129107362</v>
      </c>
      <c r="Y37" s="14">
        <f t="shared" si="4"/>
        <v>5.3927075273824121E-2</v>
      </c>
      <c r="Z37" s="6" t="str">
        <f t="shared" si="5"/>
        <v>In Linea</v>
      </c>
    </row>
    <row r="38" spans="1:26" x14ac:dyDescent="0.25">
      <c r="A38" s="7">
        <v>43069</v>
      </c>
      <c r="B38" s="8">
        <v>104.709999</v>
      </c>
      <c r="C38" s="11">
        <f t="shared" si="0"/>
        <v>104.709999</v>
      </c>
      <c r="D38" s="11">
        <f t="shared" si="9"/>
        <v>105.93</v>
      </c>
      <c r="E38" s="11">
        <f t="shared" si="9"/>
        <v>105.209999</v>
      </c>
      <c r="F38" s="11">
        <f t="shared" si="9"/>
        <v>105.339996</v>
      </c>
      <c r="G38" s="11">
        <f t="shared" si="9"/>
        <v>104.849998</v>
      </c>
      <c r="H38" s="11">
        <f t="shared" si="9"/>
        <v>106.040001</v>
      </c>
      <c r="I38" s="11">
        <f t="shared" si="9"/>
        <v>108.870003</v>
      </c>
      <c r="J38" s="11">
        <f t="shared" si="9"/>
        <v>104.489998</v>
      </c>
      <c r="K38" s="11">
        <f t="shared" si="9"/>
        <v>101.839996</v>
      </c>
      <c r="L38" s="11">
        <f t="shared" si="9"/>
        <v>100.779999</v>
      </c>
      <c r="M38" s="11">
        <f t="shared" si="9"/>
        <v>99.910004000000001</v>
      </c>
      <c r="N38" s="11">
        <f t="shared" si="9"/>
        <v>104.5</v>
      </c>
      <c r="O38" s="11">
        <f t="shared" si="9"/>
        <v>104.82</v>
      </c>
      <c r="P38" s="11">
        <f t="shared" si="9"/>
        <v>108.629997</v>
      </c>
      <c r="Q38" s="11">
        <f t="shared" si="9"/>
        <v>112.209999</v>
      </c>
      <c r="R38" s="11">
        <f t="shared" si="9"/>
        <v>112.279999</v>
      </c>
      <c r="S38" s="11">
        <f t="shared" si="9"/>
        <v>112.18</v>
      </c>
      <c r="T38" s="11">
        <f t="shared" si="8"/>
        <v>111.389999</v>
      </c>
      <c r="U38" s="12" cm="1">
        <f t="array" ref="U38">quota_mese*SUMPRODUCT(1/C38:T38)</f>
        <v>1412.39641453595</v>
      </c>
      <c r="V38" s="13">
        <f t="shared" si="7"/>
        <v>157326.83520276306</v>
      </c>
      <c r="W38" s="14">
        <f t="shared" si="2"/>
        <v>4.8845568018420327E-2</v>
      </c>
      <c r="X38" s="13">
        <f t="shared" si="3"/>
        <v>159569.28669247721</v>
      </c>
      <c r="Y38" s="14">
        <f t="shared" si="4"/>
        <v>6.3795244616514646E-2</v>
      </c>
      <c r="Z38" s="6" t="str">
        <f t="shared" si="5"/>
        <v>In Linea</v>
      </c>
    </row>
    <row r="39" spans="1:26" x14ac:dyDescent="0.25">
      <c r="A39" s="7">
        <v>43100</v>
      </c>
      <c r="B39" s="8">
        <v>105.93</v>
      </c>
      <c r="C39" s="11">
        <f t="shared" si="0"/>
        <v>105.93</v>
      </c>
      <c r="D39" s="11">
        <f t="shared" si="9"/>
        <v>105.209999</v>
      </c>
      <c r="E39" s="11">
        <f t="shared" si="9"/>
        <v>105.339996</v>
      </c>
      <c r="F39" s="11">
        <f t="shared" si="9"/>
        <v>104.849998</v>
      </c>
      <c r="G39" s="11">
        <f t="shared" si="9"/>
        <v>106.040001</v>
      </c>
      <c r="H39" s="11">
        <f t="shared" si="9"/>
        <v>108.870003</v>
      </c>
      <c r="I39" s="11">
        <f t="shared" si="9"/>
        <v>104.489998</v>
      </c>
      <c r="J39" s="11">
        <f t="shared" si="9"/>
        <v>101.839996</v>
      </c>
      <c r="K39" s="11">
        <f t="shared" si="9"/>
        <v>100.779999</v>
      </c>
      <c r="L39" s="11">
        <f t="shared" si="9"/>
        <v>99.910004000000001</v>
      </c>
      <c r="M39" s="11">
        <f t="shared" si="9"/>
        <v>104.5</v>
      </c>
      <c r="N39" s="11">
        <f t="shared" si="9"/>
        <v>104.82</v>
      </c>
      <c r="O39" s="11">
        <f t="shared" si="9"/>
        <v>108.629997</v>
      </c>
      <c r="P39" s="11">
        <f t="shared" si="9"/>
        <v>112.209999</v>
      </c>
      <c r="Q39" s="11">
        <f t="shared" si="9"/>
        <v>112.279999</v>
      </c>
      <c r="R39" s="11">
        <f t="shared" si="9"/>
        <v>112.18</v>
      </c>
      <c r="S39" s="11">
        <f t="shared" si="9"/>
        <v>111.389999</v>
      </c>
      <c r="T39" s="11">
        <f t="shared" si="8"/>
        <v>113.41999800000001</v>
      </c>
      <c r="U39" s="12" cm="1">
        <f t="array" ref="U39">quota_mese*SUMPRODUCT(1/C39:T39)</f>
        <v>1406.2847561892154</v>
      </c>
      <c r="V39" s="13">
        <f t="shared" si="7"/>
        <v>159500.81423441131</v>
      </c>
      <c r="W39" s="14">
        <f t="shared" si="2"/>
        <v>6.3338761562742096E-2</v>
      </c>
      <c r="X39" s="13">
        <f t="shared" si="3"/>
        <v>160606.05777400167</v>
      </c>
      <c r="Y39" s="14">
        <f t="shared" si="4"/>
        <v>7.0707051826677914E-2</v>
      </c>
      <c r="Z39" s="6" t="str">
        <f t="shared" si="5"/>
        <v>In Linea</v>
      </c>
    </row>
    <row r="40" spans="1:26" x14ac:dyDescent="0.25">
      <c r="A40" s="7">
        <v>43131</v>
      </c>
      <c r="B40" s="8">
        <v>105.209999</v>
      </c>
      <c r="C40" s="11">
        <f t="shared" si="0"/>
        <v>105.209999</v>
      </c>
      <c r="D40" s="11">
        <f t="shared" si="9"/>
        <v>105.339996</v>
      </c>
      <c r="E40" s="11">
        <f t="shared" si="9"/>
        <v>104.849998</v>
      </c>
      <c r="F40" s="11">
        <f t="shared" si="9"/>
        <v>106.040001</v>
      </c>
      <c r="G40" s="11">
        <f t="shared" si="9"/>
        <v>108.870003</v>
      </c>
      <c r="H40" s="11">
        <f t="shared" si="9"/>
        <v>104.489998</v>
      </c>
      <c r="I40" s="11">
        <f t="shared" si="9"/>
        <v>101.839996</v>
      </c>
      <c r="J40" s="11">
        <f t="shared" si="9"/>
        <v>100.779999</v>
      </c>
      <c r="K40" s="11">
        <f t="shared" si="9"/>
        <v>99.910004000000001</v>
      </c>
      <c r="L40" s="11">
        <f t="shared" si="9"/>
        <v>104.5</v>
      </c>
      <c r="M40" s="11">
        <f t="shared" si="9"/>
        <v>104.82</v>
      </c>
      <c r="N40" s="11">
        <f t="shared" si="9"/>
        <v>108.629997</v>
      </c>
      <c r="O40" s="11">
        <f t="shared" si="9"/>
        <v>112.209999</v>
      </c>
      <c r="P40" s="11">
        <f t="shared" si="9"/>
        <v>112.279999</v>
      </c>
      <c r="Q40" s="11">
        <f t="shared" si="9"/>
        <v>112.18</v>
      </c>
      <c r="R40" s="11">
        <f t="shared" si="9"/>
        <v>111.389999</v>
      </c>
      <c r="S40" s="11">
        <f t="shared" si="9"/>
        <v>113.41999800000001</v>
      </c>
      <c r="T40" s="11">
        <f t="shared" si="8"/>
        <v>120.44000200000001</v>
      </c>
      <c r="U40" s="12" cm="1">
        <f t="array" ref="U40">quota_mese*SUMPRODUCT(1/C40:T40)</f>
        <v>1396.8071971188233</v>
      </c>
      <c r="V40" s="13">
        <f t="shared" si="7"/>
        <v>168231.46161460548</v>
      </c>
      <c r="W40" s="14">
        <f t="shared" si="2"/>
        <v>0.12154307743070314</v>
      </c>
      <c r="X40" s="13">
        <f t="shared" si="3"/>
        <v>171713.71990983482</v>
      </c>
      <c r="Y40" s="14">
        <f t="shared" si="4"/>
        <v>0.14475813273223204</v>
      </c>
      <c r="Z40" s="6" t="str">
        <f t="shared" si="5"/>
        <v>In Linea</v>
      </c>
    </row>
    <row r="41" spans="1:26" x14ac:dyDescent="0.25">
      <c r="A41" s="7">
        <v>43159</v>
      </c>
      <c r="B41" s="8">
        <v>105.339996</v>
      </c>
      <c r="C41" s="11">
        <f t="shared" si="0"/>
        <v>105.339996</v>
      </c>
      <c r="D41" s="11">
        <f t="shared" si="9"/>
        <v>104.849998</v>
      </c>
      <c r="E41" s="11">
        <f t="shared" si="9"/>
        <v>106.040001</v>
      </c>
      <c r="F41" s="11">
        <f t="shared" si="9"/>
        <v>108.870003</v>
      </c>
      <c r="G41" s="11">
        <f t="shared" si="9"/>
        <v>104.489998</v>
      </c>
      <c r="H41" s="11">
        <f t="shared" si="9"/>
        <v>101.839996</v>
      </c>
      <c r="I41" s="11">
        <f t="shared" si="9"/>
        <v>100.779999</v>
      </c>
      <c r="J41" s="11">
        <f t="shared" si="9"/>
        <v>99.910004000000001</v>
      </c>
      <c r="K41" s="11">
        <f t="shared" si="9"/>
        <v>104.5</v>
      </c>
      <c r="L41" s="11">
        <f t="shared" si="9"/>
        <v>104.82</v>
      </c>
      <c r="M41" s="11">
        <f t="shared" si="9"/>
        <v>108.629997</v>
      </c>
      <c r="N41" s="11">
        <f t="shared" si="9"/>
        <v>112.209999</v>
      </c>
      <c r="O41" s="11">
        <f t="shared" si="9"/>
        <v>112.279999</v>
      </c>
      <c r="P41" s="11">
        <f t="shared" si="9"/>
        <v>112.18</v>
      </c>
      <c r="Q41" s="11">
        <f t="shared" si="9"/>
        <v>111.389999</v>
      </c>
      <c r="R41" s="11">
        <f t="shared" si="9"/>
        <v>113.41999800000001</v>
      </c>
      <c r="S41" s="11">
        <f t="shared" si="9"/>
        <v>120.44000200000001</v>
      </c>
      <c r="T41" s="11">
        <f t="shared" si="8"/>
        <v>124.650002</v>
      </c>
      <c r="U41" s="12" cm="1">
        <f t="array" ref="U41">quota_mese*SUMPRODUCT(1/C41:T41)</f>
        <v>1384.4543867278769</v>
      </c>
      <c r="V41" s="13">
        <f t="shared" si="7"/>
        <v>172572.24207453863</v>
      </c>
      <c r="W41" s="14">
        <f t="shared" si="2"/>
        <v>0.1504816138302576</v>
      </c>
      <c r="X41" s="13">
        <f t="shared" si="3"/>
        <v>177496.68701335436</v>
      </c>
      <c r="Y41" s="14">
        <f t="shared" si="4"/>
        <v>0.18331124675569566</v>
      </c>
      <c r="Z41" s="6" t="str">
        <f t="shared" si="5"/>
        <v>Il PAC NON conviene</v>
      </c>
    </row>
    <row r="42" spans="1:26" x14ac:dyDescent="0.25">
      <c r="A42" s="7">
        <v>43190</v>
      </c>
      <c r="B42" s="8">
        <v>104.849998</v>
      </c>
      <c r="C42" s="11">
        <f t="shared" si="0"/>
        <v>104.849998</v>
      </c>
      <c r="D42" s="11">
        <f t="shared" si="9"/>
        <v>106.040001</v>
      </c>
      <c r="E42" s="11">
        <f t="shared" si="9"/>
        <v>108.870003</v>
      </c>
      <c r="F42" s="11">
        <f t="shared" si="9"/>
        <v>104.489998</v>
      </c>
      <c r="G42" s="11">
        <f t="shared" si="9"/>
        <v>101.839996</v>
      </c>
      <c r="H42" s="11">
        <f t="shared" si="9"/>
        <v>100.779999</v>
      </c>
      <c r="I42" s="11">
        <f t="shared" si="9"/>
        <v>99.910004000000001</v>
      </c>
      <c r="J42" s="11">
        <f t="shared" si="9"/>
        <v>104.5</v>
      </c>
      <c r="K42" s="11">
        <f t="shared" si="9"/>
        <v>104.82</v>
      </c>
      <c r="L42" s="11">
        <f t="shared" si="9"/>
        <v>108.629997</v>
      </c>
      <c r="M42" s="11">
        <f t="shared" si="9"/>
        <v>112.209999</v>
      </c>
      <c r="N42" s="11">
        <f t="shared" si="9"/>
        <v>112.279999</v>
      </c>
      <c r="O42" s="11">
        <f t="shared" si="9"/>
        <v>112.18</v>
      </c>
      <c r="P42" s="11">
        <f t="shared" si="9"/>
        <v>111.389999</v>
      </c>
      <c r="Q42" s="11">
        <f t="shared" si="9"/>
        <v>113.41999800000001</v>
      </c>
      <c r="R42" s="11">
        <f t="shared" si="9"/>
        <v>120.44000200000001</v>
      </c>
      <c r="S42" s="11">
        <f t="shared" si="9"/>
        <v>124.650002</v>
      </c>
      <c r="T42" s="11">
        <f t="shared" si="8"/>
        <v>135.11999499999999</v>
      </c>
      <c r="U42" s="12" cm="1">
        <f t="array" ref="U42">quota_mese*SUMPRODUCT(1/C42:T42)</f>
        <v>1367.0190429559339</v>
      </c>
      <c r="V42" s="13">
        <f t="shared" si="7"/>
        <v>184711.60624911054</v>
      </c>
      <c r="W42" s="14">
        <f t="shared" si="2"/>
        <v>0.23141070832740351</v>
      </c>
      <c r="X42" s="13">
        <f t="shared" si="3"/>
        <v>193304.71756422921</v>
      </c>
      <c r="Y42" s="14">
        <f t="shared" si="4"/>
        <v>0.28869811709486148</v>
      </c>
      <c r="Z42" s="6" t="str">
        <f t="shared" si="5"/>
        <v>Il PAC NON conviene</v>
      </c>
    </row>
    <row r="43" spans="1:26" x14ac:dyDescent="0.25">
      <c r="A43" s="7">
        <v>43220</v>
      </c>
      <c r="B43" s="8">
        <v>106.040001</v>
      </c>
      <c r="C43" s="11">
        <f t="shared" si="0"/>
        <v>106.040001</v>
      </c>
      <c r="D43" s="11">
        <f t="shared" si="9"/>
        <v>108.870003</v>
      </c>
      <c r="E43" s="11">
        <f t="shared" si="9"/>
        <v>104.489998</v>
      </c>
      <c r="F43" s="11">
        <f t="shared" si="9"/>
        <v>101.839996</v>
      </c>
      <c r="G43" s="11">
        <f t="shared" si="9"/>
        <v>100.779999</v>
      </c>
      <c r="H43" s="11">
        <f t="shared" si="9"/>
        <v>99.910004000000001</v>
      </c>
      <c r="I43" s="11">
        <f t="shared" si="9"/>
        <v>104.5</v>
      </c>
      <c r="J43" s="11">
        <f t="shared" si="9"/>
        <v>104.82</v>
      </c>
      <c r="K43" s="11">
        <f t="shared" si="9"/>
        <v>108.629997</v>
      </c>
      <c r="L43" s="11">
        <f t="shared" si="9"/>
        <v>112.209999</v>
      </c>
      <c r="M43" s="11">
        <f t="shared" si="9"/>
        <v>112.279999</v>
      </c>
      <c r="N43" s="11">
        <f t="shared" si="9"/>
        <v>112.18</v>
      </c>
      <c r="O43" s="11">
        <f t="shared" si="9"/>
        <v>111.389999</v>
      </c>
      <c r="P43" s="11">
        <f t="shared" si="9"/>
        <v>113.41999800000001</v>
      </c>
      <c r="Q43" s="11">
        <f t="shared" si="9"/>
        <v>120.44000200000001</v>
      </c>
      <c r="R43" s="11">
        <f t="shared" si="9"/>
        <v>124.650002</v>
      </c>
      <c r="S43" s="11">
        <f t="shared" si="9"/>
        <v>135.11999499999999</v>
      </c>
      <c r="T43" s="11">
        <f t="shared" si="8"/>
        <v>130.770004</v>
      </c>
      <c r="U43" s="12" cm="1">
        <f t="array" ref="U43">quota_mese*SUMPRODUCT(1/C43:T43)</f>
        <v>1351.265534581969</v>
      </c>
      <c r="V43" s="13">
        <f t="shared" si="7"/>
        <v>176704.99936234622</v>
      </c>
      <c r="W43" s="14">
        <f t="shared" si="2"/>
        <v>0.17803332908230818</v>
      </c>
      <c r="X43" s="13">
        <f t="shared" si="3"/>
        <v>184982.08614690599</v>
      </c>
      <c r="Y43" s="14">
        <f t="shared" si="4"/>
        <v>0.23321390764604</v>
      </c>
      <c r="Z43" s="6" t="str">
        <f t="shared" si="5"/>
        <v>Il PAC NON conviene</v>
      </c>
    </row>
    <row r="44" spans="1:26" x14ac:dyDescent="0.25">
      <c r="A44" s="7">
        <v>43251</v>
      </c>
      <c r="B44" s="8">
        <v>108.870003</v>
      </c>
      <c r="C44" s="11">
        <f t="shared" si="0"/>
        <v>108.870003</v>
      </c>
      <c r="D44" s="11">
        <f t="shared" si="9"/>
        <v>104.489998</v>
      </c>
      <c r="E44" s="11">
        <f t="shared" si="9"/>
        <v>101.839996</v>
      </c>
      <c r="F44" s="11">
        <f t="shared" si="9"/>
        <v>100.779999</v>
      </c>
      <c r="G44" s="11">
        <f t="shared" si="9"/>
        <v>99.910004000000001</v>
      </c>
      <c r="H44" s="11">
        <f t="shared" si="9"/>
        <v>104.5</v>
      </c>
      <c r="I44" s="11">
        <f t="shared" si="9"/>
        <v>104.82</v>
      </c>
      <c r="J44" s="11">
        <f t="shared" si="9"/>
        <v>108.629997</v>
      </c>
      <c r="K44" s="11">
        <f t="shared" si="9"/>
        <v>112.209999</v>
      </c>
      <c r="L44" s="11">
        <f t="shared" si="9"/>
        <v>112.279999</v>
      </c>
      <c r="M44" s="11">
        <f t="shared" si="9"/>
        <v>112.18</v>
      </c>
      <c r="N44" s="11">
        <f t="shared" si="9"/>
        <v>111.389999</v>
      </c>
      <c r="O44" s="11">
        <f t="shared" si="9"/>
        <v>113.41999800000001</v>
      </c>
      <c r="P44" s="11">
        <f t="shared" si="9"/>
        <v>120.44000200000001</v>
      </c>
      <c r="Q44" s="11">
        <f t="shared" si="9"/>
        <v>124.650002</v>
      </c>
      <c r="R44" s="11">
        <f t="shared" si="9"/>
        <v>135.11999499999999</v>
      </c>
      <c r="S44" s="11">
        <f t="shared" si="9"/>
        <v>130.770004</v>
      </c>
      <c r="T44" s="11">
        <f t="shared" si="8"/>
        <v>131.63999899999999</v>
      </c>
      <c r="U44" s="12" cm="1">
        <f t="array" ref="U44">quota_mese*SUMPRODUCT(1/C44:T44)</f>
        <v>1335.9827992557582</v>
      </c>
      <c r="V44" s="13">
        <f t="shared" si="7"/>
        <v>175868.77435804519</v>
      </c>
      <c r="W44" s="14">
        <f t="shared" si="2"/>
        <v>0.17245849572030125</v>
      </c>
      <c r="X44" s="13">
        <f t="shared" si="3"/>
        <v>181372.27248905282</v>
      </c>
      <c r="Y44" s="14">
        <f t="shared" si="4"/>
        <v>0.20914848326035207</v>
      </c>
      <c r="Z44" s="6" t="str">
        <f t="shared" si="5"/>
        <v>Il PAC NON conviene</v>
      </c>
    </row>
    <row r="45" spans="1:26" x14ac:dyDescent="0.25">
      <c r="A45" s="7">
        <v>43281</v>
      </c>
      <c r="B45" s="8">
        <v>104.489998</v>
      </c>
      <c r="C45" s="11">
        <f t="shared" si="0"/>
        <v>104.489998</v>
      </c>
      <c r="D45" s="11">
        <f t="shared" si="9"/>
        <v>101.839996</v>
      </c>
      <c r="E45" s="11">
        <f t="shared" si="9"/>
        <v>100.779999</v>
      </c>
      <c r="F45" s="11">
        <f t="shared" si="9"/>
        <v>99.910004000000001</v>
      </c>
      <c r="G45" s="11">
        <f t="shared" si="9"/>
        <v>104.5</v>
      </c>
      <c r="H45" s="11">
        <f t="shared" si="9"/>
        <v>104.82</v>
      </c>
      <c r="I45" s="11">
        <f t="shared" si="9"/>
        <v>108.629997</v>
      </c>
      <c r="J45" s="11">
        <f t="shared" si="9"/>
        <v>112.209999</v>
      </c>
      <c r="K45" s="11">
        <f t="shared" si="9"/>
        <v>112.279999</v>
      </c>
      <c r="L45" s="11">
        <f t="shared" si="9"/>
        <v>112.18</v>
      </c>
      <c r="M45" s="11">
        <f t="shared" si="9"/>
        <v>111.389999</v>
      </c>
      <c r="N45" s="11">
        <f t="shared" si="9"/>
        <v>113.41999800000001</v>
      </c>
      <c r="O45" s="11">
        <f t="shared" si="9"/>
        <v>120.44000200000001</v>
      </c>
      <c r="P45" s="11">
        <f t="shared" si="9"/>
        <v>124.650002</v>
      </c>
      <c r="Q45" s="11">
        <f t="shared" si="9"/>
        <v>135.11999499999999</v>
      </c>
      <c r="R45" s="11">
        <f t="shared" si="9"/>
        <v>130.770004</v>
      </c>
      <c r="S45" s="11">
        <f t="shared" si="9"/>
        <v>131.63999899999999</v>
      </c>
      <c r="T45" s="11">
        <f t="shared" si="8"/>
        <v>128.86999499999999</v>
      </c>
      <c r="U45" s="12" cm="1">
        <f t="array" ref="U45">quota_mese*SUMPRODUCT(1/C45:T45)</f>
        <v>1324.1035627368312</v>
      </c>
      <c r="V45" s="13">
        <f t="shared" si="7"/>
        <v>170637.21950937761</v>
      </c>
      <c r="W45" s="14">
        <f t="shared" si="2"/>
        <v>0.13758146339585076</v>
      </c>
      <c r="X45" s="13">
        <f t="shared" si="3"/>
        <v>184998.56081918959</v>
      </c>
      <c r="Y45" s="14">
        <f t="shared" si="4"/>
        <v>0.23332373879459722</v>
      </c>
      <c r="Z45" s="6" t="str">
        <f t="shared" si="5"/>
        <v>Il PAC NON conviene</v>
      </c>
    </row>
    <row r="46" spans="1:26" x14ac:dyDescent="0.25">
      <c r="A46" s="7">
        <v>43312</v>
      </c>
      <c r="B46" s="8">
        <v>101.839996</v>
      </c>
      <c r="C46" s="11">
        <f t="shared" si="0"/>
        <v>101.839996</v>
      </c>
      <c r="D46" s="11">
        <f t="shared" si="9"/>
        <v>100.779999</v>
      </c>
      <c r="E46" s="11">
        <f t="shared" si="9"/>
        <v>99.910004000000001</v>
      </c>
      <c r="F46" s="11">
        <f t="shared" si="9"/>
        <v>104.5</v>
      </c>
      <c r="G46" s="11">
        <f t="shared" si="9"/>
        <v>104.82</v>
      </c>
      <c r="H46" s="11">
        <f t="shared" si="9"/>
        <v>108.629997</v>
      </c>
      <c r="I46" s="11">
        <f t="shared" si="9"/>
        <v>112.209999</v>
      </c>
      <c r="J46" s="11">
        <f t="shared" si="9"/>
        <v>112.279999</v>
      </c>
      <c r="K46" s="11">
        <f t="shared" si="9"/>
        <v>112.18</v>
      </c>
      <c r="L46" s="11">
        <f t="shared" si="9"/>
        <v>111.389999</v>
      </c>
      <c r="M46" s="11">
        <f t="shared" si="9"/>
        <v>113.41999800000001</v>
      </c>
      <c r="N46" s="11">
        <f t="shared" si="9"/>
        <v>120.44000200000001</v>
      </c>
      <c r="O46" s="11">
        <f t="shared" si="9"/>
        <v>124.650002</v>
      </c>
      <c r="P46" s="11">
        <f t="shared" si="9"/>
        <v>135.11999499999999</v>
      </c>
      <c r="Q46" s="11">
        <f t="shared" si="9"/>
        <v>130.770004</v>
      </c>
      <c r="R46" s="11">
        <f t="shared" si="9"/>
        <v>131.63999899999999</v>
      </c>
      <c r="S46" s="11">
        <f t="shared" si="9"/>
        <v>128.86999499999999</v>
      </c>
      <c r="T46" s="11">
        <f t="shared" si="8"/>
        <v>131.11000100000001</v>
      </c>
      <c r="U46" s="12" cm="1">
        <f t="array" ref="U46">quota_mese*SUMPRODUCT(1/C46:T46)</f>
        <v>1307.9109730021594</v>
      </c>
      <c r="V46" s="13">
        <f t="shared" si="7"/>
        <v>171480.20897822411</v>
      </c>
      <c r="W46" s="14">
        <f t="shared" si="2"/>
        <v>0.14320139318816083</v>
      </c>
      <c r="X46" s="13">
        <f t="shared" si="3"/>
        <v>193111.75296982535</v>
      </c>
      <c r="Y46" s="14">
        <f t="shared" si="4"/>
        <v>0.2874116864655023</v>
      </c>
      <c r="Z46" s="6" t="str">
        <f t="shared" si="5"/>
        <v>Il PAC NON conviene</v>
      </c>
    </row>
    <row r="47" spans="1:26" x14ac:dyDescent="0.25">
      <c r="A47" s="7">
        <v>43343</v>
      </c>
      <c r="B47" s="8">
        <v>100.779999</v>
      </c>
      <c r="C47" s="11">
        <f t="shared" si="0"/>
        <v>100.779999</v>
      </c>
      <c r="D47" s="11">
        <f t="shared" si="9"/>
        <v>99.910004000000001</v>
      </c>
      <c r="E47" s="11">
        <f t="shared" si="9"/>
        <v>104.5</v>
      </c>
      <c r="F47" s="11">
        <f t="shared" si="9"/>
        <v>104.82</v>
      </c>
      <c r="G47" s="11">
        <f t="shared" si="9"/>
        <v>108.629997</v>
      </c>
      <c r="H47" s="11">
        <f t="shared" si="9"/>
        <v>112.209999</v>
      </c>
      <c r="I47" s="11">
        <f t="shared" si="9"/>
        <v>112.279999</v>
      </c>
      <c r="J47" s="11">
        <f t="shared" si="9"/>
        <v>112.18</v>
      </c>
      <c r="K47" s="11">
        <f t="shared" si="9"/>
        <v>111.389999</v>
      </c>
      <c r="L47" s="11">
        <f t="shared" si="9"/>
        <v>113.41999800000001</v>
      </c>
      <c r="M47" s="11">
        <f t="shared" si="9"/>
        <v>120.44000200000001</v>
      </c>
      <c r="N47" s="11">
        <f t="shared" si="9"/>
        <v>124.650002</v>
      </c>
      <c r="O47" s="11">
        <f t="shared" si="9"/>
        <v>135.11999499999999</v>
      </c>
      <c r="P47" s="11">
        <f t="shared" si="9"/>
        <v>130.770004</v>
      </c>
      <c r="Q47" s="11">
        <f t="shared" si="9"/>
        <v>131.63999899999999</v>
      </c>
      <c r="R47" s="11">
        <f t="shared" si="9"/>
        <v>128.86999499999999</v>
      </c>
      <c r="S47" s="11">
        <f t="shared" si="9"/>
        <v>131.11000100000001</v>
      </c>
      <c r="T47" s="11">
        <f t="shared" si="8"/>
        <v>139</v>
      </c>
      <c r="U47" s="12" cm="1">
        <f t="array" ref="U47">quota_mese*SUMPRODUCT(1/C47:T47)</f>
        <v>1286.0353045701659</v>
      </c>
      <c r="V47" s="13">
        <f t="shared" si="7"/>
        <v>178758.90733525305</v>
      </c>
      <c r="W47" s="14">
        <f t="shared" si="2"/>
        <v>0.19172604890168699</v>
      </c>
      <c r="X47" s="13">
        <f t="shared" si="3"/>
        <v>206886.2890145494</v>
      </c>
      <c r="Y47" s="14">
        <f t="shared" si="4"/>
        <v>0.37924192676366264</v>
      </c>
      <c r="Z47" s="6" t="str">
        <f t="shared" si="5"/>
        <v>Il PAC NON conviene</v>
      </c>
    </row>
    <row r="48" spans="1:26" x14ac:dyDescent="0.25">
      <c r="A48" s="7">
        <v>43373</v>
      </c>
      <c r="B48" s="8">
        <v>99.910004000000001</v>
      </c>
      <c r="C48" s="11">
        <f t="shared" si="0"/>
        <v>99.910004000000001</v>
      </c>
      <c r="D48" s="11">
        <f t="shared" si="9"/>
        <v>104.5</v>
      </c>
      <c r="E48" s="11">
        <f t="shared" si="9"/>
        <v>104.82</v>
      </c>
      <c r="F48" s="11">
        <f t="shared" si="9"/>
        <v>108.629997</v>
      </c>
      <c r="G48" s="11">
        <f t="shared" si="9"/>
        <v>112.209999</v>
      </c>
      <c r="H48" s="11">
        <f t="shared" si="9"/>
        <v>112.279999</v>
      </c>
      <c r="I48" s="11">
        <f t="shared" si="9"/>
        <v>112.18</v>
      </c>
      <c r="J48" s="11">
        <f t="shared" si="9"/>
        <v>111.389999</v>
      </c>
      <c r="K48" s="11">
        <f t="shared" si="9"/>
        <v>113.41999800000001</v>
      </c>
      <c r="L48" s="11">
        <f t="shared" si="9"/>
        <v>120.44000200000001</v>
      </c>
      <c r="M48" s="11">
        <f t="shared" si="9"/>
        <v>124.650002</v>
      </c>
      <c r="N48" s="11">
        <f t="shared" si="9"/>
        <v>135.11999499999999</v>
      </c>
      <c r="O48" s="11">
        <f t="shared" si="9"/>
        <v>130.770004</v>
      </c>
      <c r="P48" s="11">
        <f t="shared" si="9"/>
        <v>131.63999899999999</v>
      </c>
      <c r="Q48" s="11">
        <f t="shared" si="9"/>
        <v>128.86999499999999</v>
      </c>
      <c r="R48" s="11">
        <f t="shared" si="9"/>
        <v>131.11000100000001</v>
      </c>
      <c r="S48" s="11">
        <f t="shared" ref="S48:T63" si="10">R49</f>
        <v>139</v>
      </c>
      <c r="T48" s="11">
        <f t="shared" si="10"/>
        <v>140.490005</v>
      </c>
      <c r="U48" s="12" cm="1">
        <f t="array" ref="U48">quota_mese*SUMPRODUCT(1/C48:T48)</f>
        <v>1262.6631403591907</v>
      </c>
      <c r="V48" s="13">
        <f t="shared" si="7"/>
        <v>177391.5509023784</v>
      </c>
      <c r="W48" s="14">
        <f t="shared" si="2"/>
        <v>0.18261033934918935</v>
      </c>
      <c r="X48" s="13">
        <f t="shared" si="3"/>
        <v>210924.83141127689</v>
      </c>
      <c r="Y48" s="14">
        <f t="shared" si="4"/>
        <v>0.4061655427418458</v>
      </c>
      <c r="Z48" s="6" t="str">
        <f t="shared" si="5"/>
        <v>Il PAC NON conviene</v>
      </c>
    </row>
    <row r="49" spans="1:26" x14ac:dyDescent="0.25">
      <c r="A49" s="7">
        <v>43404</v>
      </c>
      <c r="B49" s="8">
        <v>104.5</v>
      </c>
      <c r="C49" s="11">
        <f t="shared" si="0"/>
        <v>104.5</v>
      </c>
      <c r="D49" s="11">
        <f t="shared" ref="D49:S64" si="11">C50</f>
        <v>104.82</v>
      </c>
      <c r="E49" s="11">
        <f t="shared" si="11"/>
        <v>108.629997</v>
      </c>
      <c r="F49" s="11">
        <f t="shared" si="11"/>
        <v>112.209999</v>
      </c>
      <c r="G49" s="11">
        <f t="shared" si="11"/>
        <v>112.279999</v>
      </c>
      <c r="H49" s="11">
        <f t="shared" si="11"/>
        <v>112.18</v>
      </c>
      <c r="I49" s="11">
        <f t="shared" si="11"/>
        <v>111.389999</v>
      </c>
      <c r="J49" s="11">
        <f t="shared" si="11"/>
        <v>113.41999800000001</v>
      </c>
      <c r="K49" s="11">
        <f t="shared" si="11"/>
        <v>120.44000200000001</v>
      </c>
      <c r="L49" s="11">
        <f t="shared" si="11"/>
        <v>124.650002</v>
      </c>
      <c r="M49" s="11">
        <f t="shared" si="11"/>
        <v>135.11999499999999</v>
      </c>
      <c r="N49" s="11">
        <f t="shared" si="11"/>
        <v>130.770004</v>
      </c>
      <c r="O49" s="11">
        <f t="shared" si="11"/>
        <v>131.63999899999999</v>
      </c>
      <c r="P49" s="11">
        <f t="shared" si="11"/>
        <v>128.86999499999999</v>
      </c>
      <c r="Q49" s="11">
        <f t="shared" si="11"/>
        <v>131.11000100000001</v>
      </c>
      <c r="R49" s="11">
        <f t="shared" si="11"/>
        <v>139</v>
      </c>
      <c r="S49" s="11">
        <f t="shared" si="11"/>
        <v>140.490005</v>
      </c>
      <c r="T49" s="11">
        <f t="shared" si="10"/>
        <v>142.10000600000001</v>
      </c>
      <c r="U49" s="12" cm="1">
        <f t="array" ref="U49">quota_mese*SUMPRODUCT(1/C49:T49)</f>
        <v>1237.8988876423143</v>
      </c>
      <c r="V49" s="13">
        <f t="shared" si="7"/>
        <v>175905.43936136621</v>
      </c>
      <c r="W49" s="14">
        <f t="shared" si="2"/>
        <v>0.17270292907577467</v>
      </c>
      <c r="X49" s="13">
        <f t="shared" si="3"/>
        <v>203971.30047846891</v>
      </c>
      <c r="Y49" s="14">
        <f t="shared" si="4"/>
        <v>0.35980866985645932</v>
      </c>
      <c r="Z49" s="6" t="str">
        <f t="shared" si="5"/>
        <v>Il PAC NON conviene</v>
      </c>
    </row>
    <row r="50" spans="1:26" x14ac:dyDescent="0.25">
      <c r="A50" s="7">
        <v>43434</v>
      </c>
      <c r="B50" s="8">
        <v>104.82</v>
      </c>
      <c r="C50" s="11">
        <f t="shared" si="0"/>
        <v>104.82</v>
      </c>
      <c r="D50" s="11">
        <f t="shared" si="11"/>
        <v>108.629997</v>
      </c>
      <c r="E50" s="11">
        <f t="shared" si="11"/>
        <v>112.209999</v>
      </c>
      <c r="F50" s="11">
        <f t="shared" si="11"/>
        <v>112.279999</v>
      </c>
      <c r="G50" s="11">
        <f t="shared" si="11"/>
        <v>112.18</v>
      </c>
      <c r="H50" s="11">
        <f t="shared" si="11"/>
        <v>111.389999</v>
      </c>
      <c r="I50" s="11">
        <f t="shared" si="11"/>
        <v>113.41999800000001</v>
      </c>
      <c r="J50" s="11">
        <f t="shared" si="11"/>
        <v>120.44000200000001</v>
      </c>
      <c r="K50" s="11">
        <f t="shared" si="11"/>
        <v>124.650002</v>
      </c>
      <c r="L50" s="11">
        <f t="shared" si="11"/>
        <v>135.11999499999999</v>
      </c>
      <c r="M50" s="11">
        <f t="shared" si="11"/>
        <v>130.770004</v>
      </c>
      <c r="N50" s="11">
        <f t="shared" si="11"/>
        <v>131.63999899999999</v>
      </c>
      <c r="O50" s="11">
        <f t="shared" si="11"/>
        <v>128.86999499999999</v>
      </c>
      <c r="P50" s="11">
        <f t="shared" si="11"/>
        <v>131.11000100000001</v>
      </c>
      <c r="Q50" s="11">
        <f t="shared" si="11"/>
        <v>139</v>
      </c>
      <c r="R50" s="11">
        <f t="shared" si="11"/>
        <v>140.490005</v>
      </c>
      <c r="S50" s="11">
        <f t="shared" si="11"/>
        <v>142.10000600000001</v>
      </c>
      <c r="T50" s="11">
        <f t="shared" si="10"/>
        <v>150.88000500000001</v>
      </c>
      <c r="U50" s="12" cm="1">
        <f t="array" ref="U50">quota_mese*SUMPRODUCT(1/C50:T50)</f>
        <v>1213.3855998012546</v>
      </c>
      <c r="V50" s="13">
        <f t="shared" si="7"/>
        <v>183075.62536494131</v>
      </c>
      <c r="W50" s="14">
        <f t="shared" si="2"/>
        <v>0.22050416909960879</v>
      </c>
      <c r="X50" s="13">
        <f t="shared" si="3"/>
        <v>215913.0008586148</v>
      </c>
      <c r="Y50" s="14">
        <f t="shared" si="4"/>
        <v>0.43942000572409867</v>
      </c>
      <c r="Z50" s="6" t="str">
        <f t="shared" si="5"/>
        <v>Il PAC NON conviene</v>
      </c>
    </row>
    <row r="51" spans="1:26" x14ac:dyDescent="0.25">
      <c r="A51" s="7">
        <v>43465</v>
      </c>
      <c r="B51" s="8">
        <v>108.629997</v>
      </c>
      <c r="C51" s="11">
        <f t="shared" si="0"/>
        <v>108.629997</v>
      </c>
      <c r="D51" s="11">
        <f t="shared" si="11"/>
        <v>112.209999</v>
      </c>
      <c r="E51" s="11">
        <f t="shared" si="11"/>
        <v>112.279999</v>
      </c>
      <c r="F51" s="11">
        <f t="shared" si="11"/>
        <v>112.18</v>
      </c>
      <c r="G51" s="11">
        <f t="shared" si="11"/>
        <v>111.389999</v>
      </c>
      <c r="H51" s="11">
        <f t="shared" si="11"/>
        <v>113.41999800000001</v>
      </c>
      <c r="I51" s="11">
        <f t="shared" si="11"/>
        <v>120.44000200000001</v>
      </c>
      <c r="J51" s="11">
        <f t="shared" si="11"/>
        <v>124.650002</v>
      </c>
      <c r="K51" s="11">
        <f t="shared" si="11"/>
        <v>135.11999499999999</v>
      </c>
      <c r="L51" s="11">
        <f t="shared" si="11"/>
        <v>130.770004</v>
      </c>
      <c r="M51" s="11">
        <f t="shared" si="11"/>
        <v>131.63999899999999</v>
      </c>
      <c r="N51" s="11">
        <f t="shared" si="11"/>
        <v>128.86999499999999</v>
      </c>
      <c r="O51" s="11">
        <f t="shared" si="11"/>
        <v>131.11000100000001</v>
      </c>
      <c r="P51" s="11">
        <f t="shared" si="11"/>
        <v>139</v>
      </c>
      <c r="Q51" s="11">
        <f t="shared" si="11"/>
        <v>140.490005</v>
      </c>
      <c r="R51" s="11">
        <f t="shared" si="11"/>
        <v>142.10000600000001</v>
      </c>
      <c r="S51" s="11">
        <f t="shared" si="11"/>
        <v>150.88000500000001</v>
      </c>
      <c r="T51" s="11">
        <f t="shared" si="10"/>
        <v>151.16999799999999</v>
      </c>
      <c r="U51" s="12" cm="1">
        <f t="array" ref="U51">quota_mese*SUMPRODUCT(1/C51:T51)</f>
        <v>1189.0098091693237</v>
      </c>
      <c r="V51" s="13">
        <f t="shared" si="7"/>
        <v>179742.61047410703</v>
      </c>
      <c r="W51" s="14">
        <f t="shared" si="2"/>
        <v>0.19828406982738023</v>
      </c>
      <c r="X51" s="13">
        <f t="shared" si="3"/>
        <v>208740.68237339635</v>
      </c>
      <c r="Y51" s="14">
        <f t="shared" si="4"/>
        <v>0.39160454915597565</v>
      </c>
      <c r="Z51" s="6" t="str">
        <f t="shared" si="5"/>
        <v>Il PAC NON conviene</v>
      </c>
    </row>
    <row r="52" spans="1:26" x14ac:dyDescent="0.25">
      <c r="A52" s="7">
        <v>43496</v>
      </c>
      <c r="B52" s="8">
        <v>112.209999</v>
      </c>
      <c r="C52" s="11">
        <f t="shared" si="0"/>
        <v>112.209999</v>
      </c>
      <c r="D52" s="11">
        <f t="shared" si="11"/>
        <v>112.279999</v>
      </c>
      <c r="E52" s="11">
        <f t="shared" si="11"/>
        <v>112.18</v>
      </c>
      <c r="F52" s="11">
        <f t="shared" si="11"/>
        <v>111.389999</v>
      </c>
      <c r="G52" s="11">
        <f t="shared" si="11"/>
        <v>113.41999800000001</v>
      </c>
      <c r="H52" s="11">
        <f t="shared" si="11"/>
        <v>120.44000200000001</v>
      </c>
      <c r="I52" s="11">
        <f t="shared" si="11"/>
        <v>124.650002</v>
      </c>
      <c r="J52" s="11">
        <f t="shared" si="11"/>
        <v>135.11999499999999</v>
      </c>
      <c r="K52" s="11">
        <f t="shared" si="11"/>
        <v>130.770004</v>
      </c>
      <c r="L52" s="11">
        <f t="shared" si="11"/>
        <v>131.63999899999999</v>
      </c>
      <c r="M52" s="11">
        <f t="shared" si="11"/>
        <v>128.86999499999999</v>
      </c>
      <c r="N52" s="11">
        <f t="shared" si="11"/>
        <v>131.11000100000001</v>
      </c>
      <c r="O52" s="11">
        <f t="shared" si="11"/>
        <v>139</v>
      </c>
      <c r="P52" s="11">
        <f t="shared" si="11"/>
        <v>140.490005</v>
      </c>
      <c r="Q52" s="11">
        <f t="shared" si="11"/>
        <v>142.10000600000001</v>
      </c>
      <c r="R52" s="11">
        <f t="shared" si="11"/>
        <v>150.88000500000001</v>
      </c>
      <c r="S52" s="11">
        <f t="shared" si="11"/>
        <v>151.16999799999999</v>
      </c>
      <c r="T52" s="11">
        <f t="shared" si="10"/>
        <v>153.75</v>
      </c>
      <c r="U52" s="12" cm="1">
        <f t="array" ref="U52">quota_mese*SUMPRODUCT(1/C52:T52)</f>
        <v>1166.4973477367218</v>
      </c>
      <c r="V52" s="13">
        <f t="shared" si="7"/>
        <v>179348.96721452099</v>
      </c>
      <c r="W52" s="14">
        <f t="shared" si="2"/>
        <v>0.19565978143013996</v>
      </c>
      <c r="X52" s="13">
        <f t="shared" si="3"/>
        <v>205529.81200899932</v>
      </c>
      <c r="Y52" s="14">
        <f t="shared" si="4"/>
        <v>0.37019874672666209</v>
      </c>
      <c r="Z52" s="6" t="str">
        <f t="shared" si="5"/>
        <v>Il PAC NON conviene</v>
      </c>
    </row>
    <row r="53" spans="1:26" x14ac:dyDescent="0.25">
      <c r="A53" s="7">
        <v>43524</v>
      </c>
      <c r="B53" s="8">
        <v>112.279999</v>
      </c>
      <c r="C53" s="11">
        <f t="shared" si="0"/>
        <v>112.279999</v>
      </c>
      <c r="D53" s="11">
        <f t="shared" si="11"/>
        <v>112.18</v>
      </c>
      <c r="E53" s="11">
        <f t="shared" si="11"/>
        <v>111.389999</v>
      </c>
      <c r="F53" s="11">
        <f t="shared" si="11"/>
        <v>113.41999800000001</v>
      </c>
      <c r="G53" s="11">
        <f t="shared" si="11"/>
        <v>120.44000200000001</v>
      </c>
      <c r="H53" s="11">
        <f t="shared" si="11"/>
        <v>124.650002</v>
      </c>
      <c r="I53" s="11">
        <f t="shared" si="11"/>
        <v>135.11999499999999</v>
      </c>
      <c r="J53" s="11">
        <f t="shared" si="11"/>
        <v>130.770004</v>
      </c>
      <c r="K53" s="11">
        <f t="shared" si="11"/>
        <v>131.63999899999999</v>
      </c>
      <c r="L53" s="11">
        <f t="shared" si="11"/>
        <v>128.86999499999999</v>
      </c>
      <c r="M53" s="11">
        <f t="shared" si="11"/>
        <v>131.11000100000001</v>
      </c>
      <c r="N53" s="11">
        <f t="shared" si="11"/>
        <v>139</v>
      </c>
      <c r="O53" s="11">
        <f t="shared" si="11"/>
        <v>140.490005</v>
      </c>
      <c r="P53" s="11">
        <f t="shared" si="11"/>
        <v>142.10000600000001</v>
      </c>
      <c r="Q53" s="11">
        <f t="shared" si="11"/>
        <v>150.88000500000001</v>
      </c>
      <c r="R53" s="11">
        <f t="shared" si="11"/>
        <v>151.16999799999999</v>
      </c>
      <c r="S53" s="11">
        <f t="shared" si="11"/>
        <v>153.75</v>
      </c>
      <c r="T53" s="11">
        <f t="shared" si="10"/>
        <v>161.970001</v>
      </c>
      <c r="U53" s="12" cm="1">
        <f t="array" ref="U53">quota_mese*SUMPRODUCT(1/C53:T53)</f>
        <v>1143.6816896607365</v>
      </c>
      <c r="V53" s="13">
        <f t="shared" si="7"/>
        <v>185242.12441803119</v>
      </c>
      <c r="W53" s="14">
        <f t="shared" si="2"/>
        <v>0.23494749612020804</v>
      </c>
      <c r="X53" s="13">
        <f t="shared" si="3"/>
        <v>216383.15253280327</v>
      </c>
      <c r="Y53" s="14">
        <f t="shared" si="4"/>
        <v>0.44255435021868839</v>
      </c>
      <c r="Z53" s="6" t="str">
        <f t="shared" si="5"/>
        <v>Il PAC NON conviene</v>
      </c>
    </row>
    <row r="54" spans="1:26" x14ac:dyDescent="0.25">
      <c r="A54" s="7">
        <v>43555</v>
      </c>
      <c r="B54" s="8">
        <v>112.18</v>
      </c>
      <c r="C54" s="11">
        <f t="shared" si="0"/>
        <v>112.18</v>
      </c>
      <c r="D54" s="11">
        <f t="shared" si="11"/>
        <v>111.389999</v>
      </c>
      <c r="E54" s="11">
        <f t="shared" si="11"/>
        <v>113.41999800000001</v>
      </c>
      <c r="F54" s="11">
        <f t="shared" si="11"/>
        <v>120.44000200000001</v>
      </c>
      <c r="G54" s="11">
        <f t="shared" si="11"/>
        <v>124.650002</v>
      </c>
      <c r="H54" s="11">
        <f t="shared" si="11"/>
        <v>135.11999499999999</v>
      </c>
      <c r="I54" s="11">
        <f t="shared" si="11"/>
        <v>130.770004</v>
      </c>
      <c r="J54" s="11">
        <f t="shared" si="11"/>
        <v>131.63999899999999</v>
      </c>
      <c r="K54" s="11">
        <f t="shared" si="11"/>
        <v>128.86999499999999</v>
      </c>
      <c r="L54" s="11">
        <f t="shared" si="11"/>
        <v>131.11000100000001</v>
      </c>
      <c r="M54" s="11">
        <f t="shared" si="11"/>
        <v>139</v>
      </c>
      <c r="N54" s="11">
        <f t="shared" si="11"/>
        <v>140.490005</v>
      </c>
      <c r="O54" s="11">
        <f t="shared" si="11"/>
        <v>142.10000600000001</v>
      </c>
      <c r="P54" s="11">
        <f t="shared" si="11"/>
        <v>150.88000500000001</v>
      </c>
      <c r="Q54" s="11">
        <f t="shared" si="11"/>
        <v>151.16999799999999</v>
      </c>
      <c r="R54" s="11">
        <f t="shared" si="11"/>
        <v>153.75</v>
      </c>
      <c r="S54" s="11">
        <f t="shared" si="11"/>
        <v>161.970001</v>
      </c>
      <c r="T54" s="11">
        <f t="shared" si="10"/>
        <v>159.58000200000001</v>
      </c>
      <c r="U54" s="12" cm="1">
        <f t="array" ref="U54">quota_mese*SUMPRODUCT(1/C54:T54)</f>
        <v>1121.6828863897665</v>
      </c>
      <c r="V54" s="13">
        <f t="shared" si="7"/>
        <v>178998.15725344472</v>
      </c>
      <c r="W54" s="14">
        <f t="shared" si="2"/>
        <v>0.19332104835629815</v>
      </c>
      <c r="X54" s="13">
        <f t="shared" si="3"/>
        <v>213380.28436441434</v>
      </c>
      <c r="Y54" s="14">
        <f t="shared" si="4"/>
        <v>0.42253522909609553</v>
      </c>
      <c r="Z54" s="6" t="str">
        <f t="shared" si="5"/>
        <v>Il PAC NON conviene</v>
      </c>
    </row>
    <row r="55" spans="1:26" x14ac:dyDescent="0.25">
      <c r="A55" s="7">
        <v>43585</v>
      </c>
      <c r="B55" s="8">
        <v>111.389999</v>
      </c>
      <c r="C55" s="11">
        <f t="shared" si="0"/>
        <v>111.389999</v>
      </c>
      <c r="D55" s="11">
        <f t="shared" si="11"/>
        <v>113.41999800000001</v>
      </c>
      <c r="E55" s="11">
        <f t="shared" si="11"/>
        <v>120.44000200000001</v>
      </c>
      <c r="F55" s="11">
        <f t="shared" si="11"/>
        <v>124.650002</v>
      </c>
      <c r="G55" s="11">
        <f t="shared" si="11"/>
        <v>135.11999499999999</v>
      </c>
      <c r="H55" s="11">
        <f t="shared" si="11"/>
        <v>130.770004</v>
      </c>
      <c r="I55" s="11">
        <f t="shared" si="11"/>
        <v>131.63999899999999</v>
      </c>
      <c r="J55" s="11">
        <f t="shared" si="11"/>
        <v>128.86999499999999</v>
      </c>
      <c r="K55" s="11">
        <f t="shared" si="11"/>
        <v>131.11000100000001</v>
      </c>
      <c r="L55" s="11">
        <f t="shared" si="11"/>
        <v>139</v>
      </c>
      <c r="M55" s="11">
        <f t="shared" si="11"/>
        <v>140.490005</v>
      </c>
      <c r="N55" s="11">
        <f t="shared" si="11"/>
        <v>142.10000600000001</v>
      </c>
      <c r="O55" s="11">
        <f t="shared" si="11"/>
        <v>150.88000500000001</v>
      </c>
      <c r="P55" s="11">
        <f t="shared" si="11"/>
        <v>151.16999799999999</v>
      </c>
      <c r="Q55" s="11">
        <f t="shared" si="11"/>
        <v>153.75</v>
      </c>
      <c r="R55" s="11">
        <f t="shared" si="11"/>
        <v>161.970001</v>
      </c>
      <c r="S55" s="11">
        <f t="shared" si="11"/>
        <v>159.58000200000001</v>
      </c>
      <c r="T55" s="11">
        <f t="shared" si="10"/>
        <v>156.83999600000001</v>
      </c>
      <c r="U55" s="12" cm="1">
        <f t="array" ref="U55">quota_mese*SUMPRODUCT(1/C55:T55)</f>
        <v>1100.5302172915324</v>
      </c>
      <c r="V55" s="13">
        <f t="shared" si="7"/>
        <v>172607.15487788309</v>
      </c>
      <c r="W55" s="14">
        <f t="shared" si="2"/>
        <v>0.15071436585255404</v>
      </c>
      <c r="X55" s="13">
        <f t="shared" si="3"/>
        <v>211203.87477514928</v>
      </c>
      <c r="Y55" s="14">
        <f t="shared" si="4"/>
        <v>0.40802583183432861</v>
      </c>
      <c r="Z55" s="6" t="str">
        <f t="shared" si="5"/>
        <v>Il PAC NON conviene</v>
      </c>
    </row>
    <row r="56" spans="1:26" x14ac:dyDescent="0.25">
      <c r="A56" s="7">
        <v>43616</v>
      </c>
      <c r="B56" s="8">
        <v>113.41999800000001</v>
      </c>
      <c r="C56" s="11">
        <f t="shared" si="0"/>
        <v>113.41999800000001</v>
      </c>
      <c r="D56" s="11">
        <f t="shared" si="11"/>
        <v>120.44000200000001</v>
      </c>
      <c r="E56" s="11">
        <f t="shared" si="11"/>
        <v>124.650002</v>
      </c>
      <c r="F56" s="11">
        <f t="shared" si="11"/>
        <v>135.11999499999999</v>
      </c>
      <c r="G56" s="11">
        <f t="shared" si="11"/>
        <v>130.770004</v>
      </c>
      <c r="H56" s="11">
        <f t="shared" si="11"/>
        <v>131.63999899999999</v>
      </c>
      <c r="I56" s="11">
        <f t="shared" si="11"/>
        <v>128.86999499999999</v>
      </c>
      <c r="J56" s="11">
        <f t="shared" si="11"/>
        <v>131.11000100000001</v>
      </c>
      <c r="K56" s="11">
        <f t="shared" si="11"/>
        <v>139</v>
      </c>
      <c r="L56" s="11">
        <f t="shared" si="11"/>
        <v>140.490005</v>
      </c>
      <c r="M56" s="11">
        <f t="shared" si="11"/>
        <v>142.10000600000001</v>
      </c>
      <c r="N56" s="11">
        <f t="shared" si="11"/>
        <v>150.88000500000001</v>
      </c>
      <c r="O56" s="11">
        <f t="shared" si="11"/>
        <v>151.16999799999999</v>
      </c>
      <c r="P56" s="11">
        <f t="shared" si="11"/>
        <v>153.75</v>
      </c>
      <c r="Q56" s="11">
        <f t="shared" si="11"/>
        <v>161.970001</v>
      </c>
      <c r="R56" s="11">
        <f t="shared" si="11"/>
        <v>159.58000200000001</v>
      </c>
      <c r="S56" s="11">
        <f t="shared" si="11"/>
        <v>156.83999600000001</v>
      </c>
      <c r="T56" s="11">
        <f t="shared" si="10"/>
        <v>156.55999800000001</v>
      </c>
      <c r="U56" s="12" cm="1">
        <f t="array" ref="U56">quota_mese*SUMPRODUCT(1/C56:T56)</f>
        <v>1078.9457254933679</v>
      </c>
      <c r="V56" s="13">
        <f t="shared" si="7"/>
        <v>168919.74062535024</v>
      </c>
      <c r="W56" s="14">
        <f t="shared" si="2"/>
        <v>0.12613160416900171</v>
      </c>
      <c r="X56" s="13">
        <f t="shared" si="3"/>
        <v>207053.43073626223</v>
      </c>
      <c r="Y56" s="14">
        <f t="shared" si="4"/>
        <v>0.38035620490841482</v>
      </c>
      <c r="Z56" s="6" t="str">
        <f t="shared" si="5"/>
        <v>Il PAC NON conviene</v>
      </c>
    </row>
    <row r="57" spans="1:26" x14ac:dyDescent="0.25">
      <c r="A57" s="7">
        <v>43646</v>
      </c>
      <c r="B57" s="8">
        <v>120.44000200000001</v>
      </c>
      <c r="C57" s="11">
        <f t="shared" si="0"/>
        <v>120.44000200000001</v>
      </c>
      <c r="D57" s="11">
        <f t="shared" si="11"/>
        <v>124.650002</v>
      </c>
      <c r="E57" s="11">
        <f t="shared" si="11"/>
        <v>135.11999499999999</v>
      </c>
      <c r="F57" s="11">
        <f t="shared" si="11"/>
        <v>130.770004</v>
      </c>
      <c r="G57" s="11">
        <f t="shared" si="11"/>
        <v>131.63999899999999</v>
      </c>
      <c r="H57" s="11">
        <f t="shared" si="11"/>
        <v>128.86999499999999</v>
      </c>
      <c r="I57" s="11">
        <f t="shared" si="11"/>
        <v>131.11000100000001</v>
      </c>
      <c r="J57" s="11">
        <f t="shared" si="11"/>
        <v>139</v>
      </c>
      <c r="K57" s="11">
        <f t="shared" si="11"/>
        <v>140.490005</v>
      </c>
      <c r="L57" s="11">
        <f t="shared" si="11"/>
        <v>142.10000600000001</v>
      </c>
      <c r="M57" s="11">
        <f t="shared" si="11"/>
        <v>150.88000500000001</v>
      </c>
      <c r="N57" s="11">
        <f t="shared" si="11"/>
        <v>151.16999799999999</v>
      </c>
      <c r="O57" s="11">
        <f t="shared" si="11"/>
        <v>153.75</v>
      </c>
      <c r="P57" s="11">
        <f t="shared" si="11"/>
        <v>161.970001</v>
      </c>
      <c r="Q57" s="11">
        <f t="shared" si="11"/>
        <v>159.58000200000001</v>
      </c>
      <c r="R57" s="11">
        <f t="shared" si="11"/>
        <v>156.83999600000001</v>
      </c>
      <c r="S57" s="11">
        <f t="shared" si="11"/>
        <v>156.55999800000001</v>
      </c>
      <c r="T57" s="11">
        <f t="shared" si="10"/>
        <v>144.30999800000001</v>
      </c>
      <c r="U57" s="12" cm="1">
        <f t="array" ref="U57">quota_mese*SUMPRODUCT(1/C57:T57)</f>
        <v>1063.2185545861412</v>
      </c>
      <c r="V57" s="13">
        <f t="shared" si="7"/>
        <v>153433.06748588893</v>
      </c>
      <c r="W57" s="14">
        <f t="shared" si="2"/>
        <v>2.2887116572592792E-2</v>
      </c>
      <c r="X57" s="13">
        <f t="shared" si="3"/>
        <v>179728.49004104137</v>
      </c>
      <c r="Y57" s="14">
        <f t="shared" si="4"/>
        <v>0.19818993360694237</v>
      </c>
      <c r="Z57" s="6" t="str">
        <f t="shared" si="5"/>
        <v>Il PAC NON conviene</v>
      </c>
    </row>
    <row r="58" spans="1:26" x14ac:dyDescent="0.25">
      <c r="A58" s="7">
        <v>43677</v>
      </c>
      <c r="B58" s="8">
        <v>124.650002</v>
      </c>
      <c r="C58" s="11">
        <f t="shared" si="0"/>
        <v>124.650002</v>
      </c>
      <c r="D58" s="11">
        <f t="shared" si="11"/>
        <v>135.11999499999999</v>
      </c>
      <c r="E58" s="11">
        <f t="shared" si="11"/>
        <v>130.770004</v>
      </c>
      <c r="F58" s="11">
        <f t="shared" si="11"/>
        <v>131.63999899999999</v>
      </c>
      <c r="G58" s="11">
        <f t="shared" si="11"/>
        <v>128.86999499999999</v>
      </c>
      <c r="H58" s="11">
        <f t="shared" si="11"/>
        <v>131.11000100000001</v>
      </c>
      <c r="I58" s="11">
        <f t="shared" si="11"/>
        <v>139</v>
      </c>
      <c r="J58" s="11">
        <f t="shared" si="11"/>
        <v>140.490005</v>
      </c>
      <c r="K58" s="11">
        <f t="shared" si="11"/>
        <v>142.10000600000001</v>
      </c>
      <c r="L58" s="11">
        <f t="shared" si="11"/>
        <v>150.88000500000001</v>
      </c>
      <c r="M58" s="11">
        <f t="shared" si="11"/>
        <v>151.16999799999999</v>
      </c>
      <c r="N58" s="11">
        <f t="shared" si="11"/>
        <v>153.75</v>
      </c>
      <c r="O58" s="11">
        <f t="shared" si="11"/>
        <v>161.970001</v>
      </c>
      <c r="P58" s="11">
        <f t="shared" si="11"/>
        <v>159.58000200000001</v>
      </c>
      <c r="Q58" s="11">
        <f t="shared" si="11"/>
        <v>156.83999600000001</v>
      </c>
      <c r="R58" s="11">
        <f t="shared" si="11"/>
        <v>156.55999800000001</v>
      </c>
      <c r="S58" s="11">
        <f t="shared" si="11"/>
        <v>144.30999800000001</v>
      </c>
      <c r="T58" s="11">
        <f t="shared" si="10"/>
        <v>148.699997</v>
      </c>
      <c r="U58" s="12" cm="1">
        <f t="array" ref="U58">quota_mese*SUMPRODUCT(1/C58:T58)</f>
        <v>1050.069058177108</v>
      </c>
      <c r="V58" s="13">
        <f t="shared" si="7"/>
        <v>156145.26580072878</v>
      </c>
      <c r="W58" s="14">
        <f t="shared" si="2"/>
        <v>4.096843867152522E-2</v>
      </c>
      <c r="X58" s="13">
        <f t="shared" si="3"/>
        <v>178941.02841650977</v>
      </c>
      <c r="Y58" s="14">
        <f t="shared" si="4"/>
        <v>0.19294018944339841</v>
      </c>
      <c r="Z58" s="6" t="str">
        <f t="shared" si="5"/>
        <v>Il PAC NON conviene</v>
      </c>
    </row>
    <row r="59" spans="1:26" x14ac:dyDescent="0.25">
      <c r="A59" s="7">
        <v>43708</v>
      </c>
      <c r="B59" s="8">
        <v>135.11999499999999</v>
      </c>
      <c r="C59" s="11">
        <f t="shared" si="0"/>
        <v>135.11999499999999</v>
      </c>
      <c r="D59" s="11">
        <f t="shared" si="11"/>
        <v>130.770004</v>
      </c>
      <c r="E59" s="11">
        <f t="shared" si="11"/>
        <v>131.63999899999999</v>
      </c>
      <c r="F59" s="11">
        <f t="shared" si="11"/>
        <v>128.86999499999999</v>
      </c>
      <c r="G59" s="11">
        <f t="shared" si="11"/>
        <v>131.11000100000001</v>
      </c>
      <c r="H59" s="11">
        <f t="shared" si="11"/>
        <v>139</v>
      </c>
      <c r="I59" s="11">
        <f t="shared" si="11"/>
        <v>140.490005</v>
      </c>
      <c r="J59" s="11">
        <f t="shared" si="11"/>
        <v>142.10000600000001</v>
      </c>
      <c r="K59" s="11">
        <f t="shared" si="11"/>
        <v>150.88000500000001</v>
      </c>
      <c r="L59" s="11">
        <f t="shared" si="11"/>
        <v>151.16999799999999</v>
      </c>
      <c r="M59" s="11">
        <f t="shared" si="11"/>
        <v>153.75</v>
      </c>
      <c r="N59" s="11">
        <f t="shared" si="11"/>
        <v>161.970001</v>
      </c>
      <c r="O59" s="11">
        <f t="shared" si="11"/>
        <v>159.58000200000001</v>
      </c>
      <c r="P59" s="11">
        <f t="shared" si="11"/>
        <v>156.83999600000001</v>
      </c>
      <c r="Q59" s="11">
        <f t="shared" si="11"/>
        <v>156.55999800000001</v>
      </c>
      <c r="R59" s="11">
        <f t="shared" si="11"/>
        <v>144.30999800000001</v>
      </c>
      <c r="S59" s="11">
        <f t="shared" si="11"/>
        <v>148.699997</v>
      </c>
      <c r="T59" s="11">
        <f t="shared" si="10"/>
        <v>148.179993</v>
      </c>
      <c r="U59" s="12" cm="1">
        <f t="array" ref="U59">quota_mese*SUMPRODUCT(1/C59:T59)</f>
        <v>1039.4531132884647</v>
      </c>
      <c r="V59" s="13">
        <f t="shared" si="7"/>
        <v>154026.1550509129</v>
      </c>
      <c r="W59" s="14">
        <f t="shared" si="2"/>
        <v>2.6841033672752701E-2</v>
      </c>
      <c r="X59" s="13">
        <f t="shared" si="3"/>
        <v>164498.22211731135</v>
      </c>
      <c r="Y59" s="14">
        <f t="shared" si="4"/>
        <v>9.6654814115409105E-2</v>
      </c>
      <c r="Z59" s="6" t="str">
        <f t="shared" si="5"/>
        <v>Il PAC NON conviene</v>
      </c>
    </row>
    <row r="60" spans="1:26" x14ac:dyDescent="0.25">
      <c r="A60" s="7">
        <v>43738</v>
      </c>
      <c r="B60" s="8">
        <v>130.770004</v>
      </c>
      <c r="C60" s="11">
        <f t="shared" si="0"/>
        <v>130.770004</v>
      </c>
      <c r="D60" s="11">
        <f t="shared" si="11"/>
        <v>131.63999899999999</v>
      </c>
      <c r="E60" s="11">
        <f t="shared" si="11"/>
        <v>128.86999499999999</v>
      </c>
      <c r="F60" s="11">
        <f t="shared" si="11"/>
        <v>131.11000100000001</v>
      </c>
      <c r="G60" s="11">
        <f t="shared" si="11"/>
        <v>139</v>
      </c>
      <c r="H60" s="11">
        <f t="shared" si="11"/>
        <v>140.490005</v>
      </c>
      <c r="I60" s="11">
        <f t="shared" si="11"/>
        <v>142.10000600000001</v>
      </c>
      <c r="J60" s="11">
        <f t="shared" si="11"/>
        <v>150.88000500000001</v>
      </c>
      <c r="K60" s="11">
        <f t="shared" si="11"/>
        <v>151.16999799999999</v>
      </c>
      <c r="L60" s="11">
        <f t="shared" si="11"/>
        <v>153.75</v>
      </c>
      <c r="M60" s="11">
        <f t="shared" si="11"/>
        <v>161.970001</v>
      </c>
      <c r="N60" s="11">
        <f t="shared" si="11"/>
        <v>159.58000200000001</v>
      </c>
      <c r="O60" s="11">
        <f t="shared" si="11"/>
        <v>156.83999600000001</v>
      </c>
      <c r="P60" s="11">
        <f t="shared" si="11"/>
        <v>156.55999800000001</v>
      </c>
      <c r="Q60" s="11">
        <f t="shared" si="11"/>
        <v>144.30999800000001</v>
      </c>
      <c r="R60" s="11">
        <f t="shared" si="11"/>
        <v>148.699997</v>
      </c>
      <c r="S60" s="11">
        <f t="shared" si="11"/>
        <v>148.179993</v>
      </c>
      <c r="T60" s="11">
        <f t="shared" si="10"/>
        <v>137.89999399999999</v>
      </c>
      <c r="U60" s="12" cm="1">
        <f t="array" ref="U60">quota_mese*SUMPRODUCT(1/C60:T60)</f>
        <v>1038.209803004577</v>
      </c>
      <c r="V60" s="13">
        <f t="shared" si="7"/>
        <v>143169.12560507233</v>
      </c>
      <c r="W60" s="14">
        <f t="shared" si="2"/>
        <v>-4.5539162632851071E-2</v>
      </c>
      <c r="X60" s="13">
        <f t="shared" si="3"/>
        <v>158178.4695823669</v>
      </c>
      <c r="Y60" s="14">
        <f t="shared" si="4"/>
        <v>5.452313054911273E-2</v>
      </c>
      <c r="Z60" s="6" t="str">
        <f t="shared" si="5"/>
        <v>Il PAC NON conviene</v>
      </c>
    </row>
    <row r="61" spans="1:26" x14ac:dyDescent="0.25">
      <c r="A61" s="7">
        <v>43769</v>
      </c>
      <c r="B61" s="8">
        <v>131.63999899999999</v>
      </c>
      <c r="C61" s="11">
        <f t="shared" si="0"/>
        <v>131.63999899999999</v>
      </c>
      <c r="D61" s="11">
        <f t="shared" si="11"/>
        <v>128.86999499999999</v>
      </c>
      <c r="E61" s="11">
        <f t="shared" si="11"/>
        <v>131.11000100000001</v>
      </c>
      <c r="F61" s="11">
        <f t="shared" si="11"/>
        <v>139</v>
      </c>
      <c r="G61" s="11">
        <f t="shared" si="11"/>
        <v>140.490005</v>
      </c>
      <c r="H61" s="11">
        <f t="shared" si="11"/>
        <v>142.10000600000001</v>
      </c>
      <c r="I61" s="11">
        <f t="shared" si="11"/>
        <v>150.88000500000001</v>
      </c>
      <c r="J61" s="11">
        <f t="shared" si="11"/>
        <v>151.16999799999999</v>
      </c>
      <c r="K61" s="11">
        <f t="shared" si="11"/>
        <v>153.75</v>
      </c>
      <c r="L61" s="11">
        <f t="shared" si="11"/>
        <v>161.970001</v>
      </c>
      <c r="M61" s="11">
        <f t="shared" si="11"/>
        <v>159.58000200000001</v>
      </c>
      <c r="N61" s="11">
        <f t="shared" si="11"/>
        <v>156.83999600000001</v>
      </c>
      <c r="O61" s="11">
        <f t="shared" si="11"/>
        <v>156.55999800000001</v>
      </c>
      <c r="P61" s="11">
        <f t="shared" si="11"/>
        <v>144.30999800000001</v>
      </c>
      <c r="Q61" s="11">
        <f t="shared" si="11"/>
        <v>148.699997</v>
      </c>
      <c r="R61" s="11">
        <f t="shared" si="11"/>
        <v>148.179993</v>
      </c>
      <c r="S61" s="11">
        <f t="shared" si="11"/>
        <v>137.89999399999999</v>
      </c>
      <c r="T61" s="11">
        <f t="shared" si="10"/>
        <v>140.61999499999999</v>
      </c>
      <c r="U61" s="12" cm="1">
        <f t="array" ref="U61">quota_mese*SUMPRODUCT(1/C61:T61)</f>
        <v>1033.7460580485533</v>
      </c>
      <c r="V61" s="13">
        <f t="shared" si="7"/>
        <v>145365.36551405725</v>
      </c>
      <c r="W61" s="14">
        <f t="shared" si="2"/>
        <v>-3.0897563239618342E-2</v>
      </c>
      <c r="X61" s="13">
        <f t="shared" si="3"/>
        <v>160232.44766205142</v>
      </c>
      <c r="Y61" s="14">
        <f t="shared" si="4"/>
        <v>6.8216317747009425E-2</v>
      </c>
      <c r="Z61" s="6" t="str">
        <f t="shared" si="5"/>
        <v>Il PAC NON conviene</v>
      </c>
    </row>
    <row r="62" spans="1:26" x14ac:dyDescent="0.25">
      <c r="A62" s="7">
        <v>43799</v>
      </c>
      <c r="B62" s="8">
        <v>128.86999499999999</v>
      </c>
      <c r="C62" s="11">
        <f t="shared" si="0"/>
        <v>128.86999499999999</v>
      </c>
      <c r="D62" s="11">
        <f t="shared" si="11"/>
        <v>131.11000100000001</v>
      </c>
      <c r="E62" s="11">
        <f t="shared" si="11"/>
        <v>139</v>
      </c>
      <c r="F62" s="11">
        <f t="shared" si="11"/>
        <v>140.490005</v>
      </c>
      <c r="G62" s="11">
        <f t="shared" si="11"/>
        <v>142.10000600000001</v>
      </c>
      <c r="H62" s="11">
        <f t="shared" si="11"/>
        <v>150.88000500000001</v>
      </c>
      <c r="I62" s="11">
        <f t="shared" si="11"/>
        <v>151.16999799999999</v>
      </c>
      <c r="J62" s="11">
        <f t="shared" si="11"/>
        <v>153.75</v>
      </c>
      <c r="K62" s="11">
        <f t="shared" si="11"/>
        <v>161.970001</v>
      </c>
      <c r="L62" s="11">
        <f t="shared" si="11"/>
        <v>159.58000200000001</v>
      </c>
      <c r="M62" s="11">
        <f t="shared" si="11"/>
        <v>156.83999600000001</v>
      </c>
      <c r="N62" s="11">
        <f t="shared" si="11"/>
        <v>156.55999800000001</v>
      </c>
      <c r="O62" s="11">
        <f t="shared" si="11"/>
        <v>144.30999800000001</v>
      </c>
      <c r="P62" s="11">
        <f t="shared" si="11"/>
        <v>148.699997</v>
      </c>
      <c r="Q62" s="11">
        <f t="shared" si="11"/>
        <v>148.179993</v>
      </c>
      <c r="R62" s="11">
        <f t="shared" si="11"/>
        <v>137.89999399999999</v>
      </c>
      <c r="S62" s="11">
        <f t="shared" si="11"/>
        <v>140.61999499999999</v>
      </c>
      <c r="T62" s="11">
        <f t="shared" si="10"/>
        <v>142.28999300000001</v>
      </c>
      <c r="U62" s="12" cm="1">
        <f t="array" ref="U62">quota_mese*SUMPRODUCT(1/C62:T62)</f>
        <v>1029.0079398700846</v>
      </c>
      <c r="V62" s="13">
        <f t="shared" si="7"/>
        <v>146417.53256105876</v>
      </c>
      <c r="W62" s="14">
        <f t="shared" si="2"/>
        <v>-2.3883116259608261E-2</v>
      </c>
      <c r="X62" s="13">
        <f t="shared" si="3"/>
        <v>165620.39092187441</v>
      </c>
      <c r="Y62" s="14">
        <f t="shared" si="4"/>
        <v>0.10413593947916278</v>
      </c>
      <c r="Z62" s="6" t="str">
        <f t="shared" si="5"/>
        <v>Il PAC NON conviene</v>
      </c>
    </row>
    <row r="63" spans="1:26" x14ac:dyDescent="0.25">
      <c r="A63" s="7">
        <v>43830</v>
      </c>
      <c r="B63" s="8">
        <v>131.11000100000001</v>
      </c>
      <c r="C63" s="11">
        <f t="shared" si="0"/>
        <v>131.11000100000001</v>
      </c>
      <c r="D63" s="11">
        <f t="shared" si="11"/>
        <v>139</v>
      </c>
      <c r="E63" s="11">
        <f t="shared" si="11"/>
        <v>140.490005</v>
      </c>
      <c r="F63" s="11">
        <f t="shared" si="11"/>
        <v>142.10000600000001</v>
      </c>
      <c r="G63" s="11">
        <f t="shared" si="11"/>
        <v>150.88000500000001</v>
      </c>
      <c r="H63" s="11">
        <f t="shared" si="11"/>
        <v>151.16999799999999</v>
      </c>
      <c r="I63" s="11">
        <f t="shared" si="11"/>
        <v>153.75</v>
      </c>
      <c r="J63" s="11">
        <f t="shared" si="11"/>
        <v>161.970001</v>
      </c>
      <c r="K63" s="11">
        <f t="shared" si="11"/>
        <v>159.58000200000001</v>
      </c>
      <c r="L63" s="11">
        <f t="shared" si="11"/>
        <v>156.83999600000001</v>
      </c>
      <c r="M63" s="11">
        <f t="shared" si="11"/>
        <v>156.55999800000001</v>
      </c>
      <c r="N63" s="11">
        <f t="shared" si="11"/>
        <v>144.30999800000001</v>
      </c>
      <c r="O63" s="11">
        <f t="shared" si="11"/>
        <v>148.699997</v>
      </c>
      <c r="P63" s="11">
        <f t="shared" si="11"/>
        <v>148.179993</v>
      </c>
      <c r="Q63" s="11">
        <f t="shared" si="11"/>
        <v>137.89999399999999</v>
      </c>
      <c r="R63" s="11">
        <f t="shared" si="11"/>
        <v>140.61999499999999</v>
      </c>
      <c r="S63" s="11">
        <f t="shared" si="11"/>
        <v>142.28999300000001</v>
      </c>
      <c r="T63" s="11">
        <f t="shared" si="10"/>
        <v>150.86000100000001</v>
      </c>
      <c r="U63" s="12" cm="1">
        <f t="array" ref="U63">quota_mese*SUMPRODUCT(1/C63:T63)</f>
        <v>1019.5821406649061</v>
      </c>
      <c r="V63" s="13">
        <f t="shared" si="7"/>
        <v>153814.16276028988</v>
      </c>
      <c r="W63" s="14">
        <f t="shared" si="2"/>
        <v>2.5427751735265902E-2</v>
      </c>
      <c r="X63" s="13">
        <f t="shared" si="3"/>
        <v>172595.53029825696</v>
      </c>
      <c r="Y63" s="14">
        <f t="shared" si="4"/>
        <v>0.15063686865504633</v>
      </c>
      <c r="Z63" s="6" t="str">
        <f t="shared" si="5"/>
        <v>Il PAC NON conviene</v>
      </c>
    </row>
    <row r="64" spans="1:26" x14ac:dyDescent="0.25">
      <c r="A64" s="7">
        <v>43861</v>
      </c>
      <c r="B64" s="8">
        <v>139</v>
      </c>
      <c r="C64" s="11">
        <f t="shared" si="0"/>
        <v>139</v>
      </c>
      <c r="D64" s="11">
        <f t="shared" si="11"/>
        <v>140.490005</v>
      </c>
      <c r="E64" s="11">
        <f t="shared" si="11"/>
        <v>142.10000600000001</v>
      </c>
      <c r="F64" s="11">
        <f t="shared" si="11"/>
        <v>150.88000500000001</v>
      </c>
      <c r="G64" s="11">
        <f t="shared" si="11"/>
        <v>151.16999799999999</v>
      </c>
      <c r="H64" s="11">
        <f t="shared" si="11"/>
        <v>153.75</v>
      </c>
      <c r="I64" s="11">
        <f t="shared" si="11"/>
        <v>161.970001</v>
      </c>
      <c r="J64" s="11">
        <f t="shared" si="11"/>
        <v>159.58000200000001</v>
      </c>
      <c r="K64" s="11">
        <f t="shared" si="11"/>
        <v>156.83999600000001</v>
      </c>
      <c r="L64" s="11">
        <f t="shared" si="11"/>
        <v>156.55999800000001</v>
      </c>
      <c r="M64" s="11">
        <f t="shared" si="11"/>
        <v>144.30999800000001</v>
      </c>
      <c r="N64" s="11">
        <f t="shared" si="11"/>
        <v>148.699997</v>
      </c>
      <c r="O64" s="11">
        <f t="shared" si="11"/>
        <v>148.179993</v>
      </c>
      <c r="P64" s="11">
        <f t="shared" si="11"/>
        <v>137.89999399999999</v>
      </c>
      <c r="Q64" s="11">
        <f t="shared" si="11"/>
        <v>140.61999499999999</v>
      </c>
      <c r="R64" s="11">
        <f t="shared" si="11"/>
        <v>142.28999300000001</v>
      </c>
      <c r="S64" s="11">
        <f t="shared" ref="S64:T79" si="12">R65</f>
        <v>150.86000100000001</v>
      </c>
      <c r="T64" s="11">
        <f t="shared" si="12"/>
        <v>144.05999800000001</v>
      </c>
      <c r="U64" s="12" cm="1">
        <f t="array" ref="U64">quota_mese*SUMPRODUCT(1/C64:T64)</f>
        <v>1013.8685490347933</v>
      </c>
      <c r="V64" s="13">
        <f t="shared" si="7"/>
        <v>146057.90114621524</v>
      </c>
      <c r="W64" s="14">
        <f t="shared" si="2"/>
        <v>-2.628065902523169E-2</v>
      </c>
      <c r="X64" s="13">
        <f t="shared" si="3"/>
        <v>155460.42949640288</v>
      </c>
      <c r="Y64" s="14">
        <f t="shared" si="4"/>
        <v>3.6402863309352496E-2</v>
      </c>
      <c r="Z64" s="6" t="str">
        <f t="shared" si="5"/>
        <v>Il PAC NON conviene</v>
      </c>
    </row>
    <row r="65" spans="1:26" x14ac:dyDescent="0.25">
      <c r="A65" s="7">
        <v>43890</v>
      </c>
      <c r="B65" s="8">
        <v>140.490005</v>
      </c>
      <c r="C65" s="11">
        <f t="shared" si="0"/>
        <v>140.490005</v>
      </c>
      <c r="D65" s="11">
        <f t="shared" ref="D65:S80" si="13">C66</f>
        <v>142.10000600000001</v>
      </c>
      <c r="E65" s="11">
        <f t="shared" si="13"/>
        <v>150.88000500000001</v>
      </c>
      <c r="F65" s="11">
        <f t="shared" si="13"/>
        <v>151.16999799999999</v>
      </c>
      <c r="G65" s="11">
        <f t="shared" si="13"/>
        <v>153.75</v>
      </c>
      <c r="H65" s="11">
        <f t="shared" si="13"/>
        <v>161.970001</v>
      </c>
      <c r="I65" s="11">
        <f t="shared" si="13"/>
        <v>159.58000200000001</v>
      </c>
      <c r="J65" s="11">
        <f t="shared" si="13"/>
        <v>156.83999600000001</v>
      </c>
      <c r="K65" s="11">
        <f t="shared" si="13"/>
        <v>156.55999800000001</v>
      </c>
      <c r="L65" s="11">
        <f t="shared" si="13"/>
        <v>144.30999800000001</v>
      </c>
      <c r="M65" s="11">
        <f t="shared" si="13"/>
        <v>148.699997</v>
      </c>
      <c r="N65" s="11">
        <f t="shared" si="13"/>
        <v>148.179993</v>
      </c>
      <c r="O65" s="11">
        <f t="shared" si="13"/>
        <v>137.89999399999999</v>
      </c>
      <c r="P65" s="11">
        <f t="shared" si="13"/>
        <v>140.61999499999999</v>
      </c>
      <c r="Q65" s="11">
        <f t="shared" si="13"/>
        <v>142.28999300000001</v>
      </c>
      <c r="R65" s="11">
        <f t="shared" si="13"/>
        <v>150.86000100000001</v>
      </c>
      <c r="S65" s="11">
        <f t="shared" si="13"/>
        <v>144.05999800000001</v>
      </c>
      <c r="T65" s="11">
        <f t="shared" si="12"/>
        <v>148.80999800000001</v>
      </c>
      <c r="U65" s="12" cm="1">
        <f t="array" ref="U65">quota_mese*SUMPRODUCT(1/C65:T65)</f>
        <v>1009.9163322186974</v>
      </c>
      <c r="V65" s="13">
        <f t="shared" si="7"/>
        <v>150285.64737763171</v>
      </c>
      <c r="W65" s="14">
        <f t="shared" si="2"/>
        <v>1.9043158508780245E-3</v>
      </c>
      <c r="X65" s="13">
        <f t="shared" si="3"/>
        <v>158883.18674342704</v>
      </c>
      <c r="Y65" s="14">
        <f t="shared" si="4"/>
        <v>5.9221244956180197E-2</v>
      </c>
      <c r="Z65" s="6" t="str">
        <f t="shared" si="5"/>
        <v>Il PAC NON conviene</v>
      </c>
    </row>
    <row r="66" spans="1:26" x14ac:dyDescent="0.25">
      <c r="A66" s="7">
        <v>43921</v>
      </c>
      <c r="B66" s="8">
        <v>142.10000600000001</v>
      </c>
      <c r="C66" s="11">
        <f t="shared" ref="C66:C118" si="14">B66</f>
        <v>142.10000600000001</v>
      </c>
      <c r="D66" s="11">
        <f t="shared" si="13"/>
        <v>150.88000500000001</v>
      </c>
      <c r="E66" s="11">
        <f t="shared" si="13"/>
        <v>151.16999799999999</v>
      </c>
      <c r="F66" s="11">
        <f t="shared" si="13"/>
        <v>153.75</v>
      </c>
      <c r="G66" s="11">
        <f t="shared" si="13"/>
        <v>161.970001</v>
      </c>
      <c r="H66" s="11">
        <f t="shared" si="13"/>
        <v>159.58000200000001</v>
      </c>
      <c r="I66" s="11">
        <f t="shared" si="13"/>
        <v>156.83999600000001</v>
      </c>
      <c r="J66" s="11">
        <f t="shared" si="13"/>
        <v>156.55999800000001</v>
      </c>
      <c r="K66" s="11">
        <f t="shared" si="13"/>
        <v>144.30999800000001</v>
      </c>
      <c r="L66" s="11">
        <f t="shared" si="13"/>
        <v>148.699997</v>
      </c>
      <c r="M66" s="11">
        <f t="shared" si="13"/>
        <v>148.179993</v>
      </c>
      <c r="N66" s="11">
        <f t="shared" si="13"/>
        <v>137.89999399999999</v>
      </c>
      <c r="O66" s="11">
        <f t="shared" si="13"/>
        <v>140.61999499999999</v>
      </c>
      <c r="P66" s="11">
        <f t="shared" si="13"/>
        <v>142.28999300000001</v>
      </c>
      <c r="Q66" s="11">
        <f t="shared" si="13"/>
        <v>150.86000100000001</v>
      </c>
      <c r="R66" s="11">
        <f t="shared" si="13"/>
        <v>144.05999800000001</v>
      </c>
      <c r="S66" s="11">
        <f t="shared" si="13"/>
        <v>148.80999800000001</v>
      </c>
      <c r="T66" s="11">
        <f t="shared" si="12"/>
        <v>148.11000100000001</v>
      </c>
      <c r="U66" s="12" cm="1">
        <f t="array" ref="U66">quota_mese*SUMPRODUCT(1/C66:T66)</f>
        <v>1006.8646192415879</v>
      </c>
      <c r="V66" s="13">
        <f t="shared" si="7"/>
        <v>149126.7197627362</v>
      </c>
      <c r="W66" s="14">
        <f t="shared" ref="W66:W101" si="15">V66/capitale -1</f>
        <v>-5.8218682484253437E-3</v>
      </c>
      <c r="X66" s="13">
        <f t="shared" ref="X66:X101" si="16">(capitale/C66)*T66</f>
        <v>156344.11831059316</v>
      </c>
      <c r="Y66" s="14">
        <f t="shared" ref="Y66:Y101" si="17">X66/capitale -1</f>
        <v>4.2294122070620999E-2</v>
      </c>
      <c r="Z66" s="6" t="str">
        <f t="shared" ref="Z66:Z101" si="18">IF(ABS((X66-V66)/X66)&lt;=2.5%, "In Linea", IF(X66&gt;V66, "Il PAC NON conviene", "Il PAC conviene"))</f>
        <v>Il PAC NON conviene</v>
      </c>
    </row>
    <row r="67" spans="1:26" x14ac:dyDescent="0.25">
      <c r="A67" s="7">
        <v>43951</v>
      </c>
      <c r="B67" s="8">
        <v>150.88000500000001</v>
      </c>
      <c r="C67" s="11">
        <f t="shared" si="14"/>
        <v>150.88000500000001</v>
      </c>
      <c r="D67" s="11">
        <f t="shared" si="13"/>
        <v>151.16999799999999</v>
      </c>
      <c r="E67" s="11">
        <f t="shared" si="13"/>
        <v>153.75</v>
      </c>
      <c r="F67" s="11">
        <f t="shared" si="13"/>
        <v>161.970001</v>
      </c>
      <c r="G67" s="11">
        <f t="shared" si="13"/>
        <v>159.58000200000001</v>
      </c>
      <c r="H67" s="11">
        <f t="shared" si="13"/>
        <v>156.83999600000001</v>
      </c>
      <c r="I67" s="11">
        <f t="shared" si="13"/>
        <v>156.55999800000001</v>
      </c>
      <c r="J67" s="11">
        <f t="shared" si="13"/>
        <v>144.30999800000001</v>
      </c>
      <c r="K67" s="11">
        <f t="shared" si="13"/>
        <v>148.699997</v>
      </c>
      <c r="L67" s="11">
        <f t="shared" si="13"/>
        <v>148.179993</v>
      </c>
      <c r="M67" s="11">
        <f t="shared" si="13"/>
        <v>137.89999399999999</v>
      </c>
      <c r="N67" s="11">
        <f t="shared" si="13"/>
        <v>140.61999499999999</v>
      </c>
      <c r="O67" s="11">
        <f t="shared" si="13"/>
        <v>142.28999300000001</v>
      </c>
      <c r="P67" s="11">
        <f t="shared" si="13"/>
        <v>150.86000100000001</v>
      </c>
      <c r="Q67" s="11">
        <f t="shared" si="13"/>
        <v>144.05999800000001</v>
      </c>
      <c r="R67" s="11">
        <f t="shared" si="13"/>
        <v>148.80999800000001</v>
      </c>
      <c r="S67" s="11">
        <f t="shared" si="13"/>
        <v>148.11000100000001</v>
      </c>
      <c r="T67" s="11">
        <f t="shared" si="12"/>
        <v>147.03999300000001</v>
      </c>
      <c r="U67" s="12" cm="1">
        <f t="array" ref="U67">quota_mese*SUMPRODUCT(1/C67:T67)</f>
        <v>1004.8943980302372</v>
      </c>
      <c r="V67" s="13">
        <f t="shared" ref="V67:V101" si="19">U67*T67</f>
        <v>147759.6652521053</v>
      </c>
      <c r="W67" s="14">
        <f t="shared" si="15"/>
        <v>-1.49355649859646E-2</v>
      </c>
      <c r="X67" s="13">
        <f t="shared" si="16"/>
        <v>146182.38480307578</v>
      </c>
      <c r="Y67" s="14">
        <f t="shared" si="17"/>
        <v>-2.5450767979494748E-2</v>
      </c>
      <c r="Z67" s="6" t="str">
        <f t="shared" si="18"/>
        <v>In Linea</v>
      </c>
    </row>
    <row r="68" spans="1:26" x14ac:dyDescent="0.25">
      <c r="A68" s="7">
        <v>43982</v>
      </c>
      <c r="B68" s="8">
        <v>151.16999799999999</v>
      </c>
      <c r="C68" s="11">
        <f t="shared" si="14"/>
        <v>151.16999799999999</v>
      </c>
      <c r="D68" s="11">
        <f t="shared" si="13"/>
        <v>153.75</v>
      </c>
      <c r="E68" s="11">
        <f t="shared" si="13"/>
        <v>161.970001</v>
      </c>
      <c r="F68" s="11">
        <f t="shared" si="13"/>
        <v>159.58000200000001</v>
      </c>
      <c r="G68" s="11">
        <f t="shared" si="13"/>
        <v>156.83999600000001</v>
      </c>
      <c r="H68" s="11">
        <f t="shared" si="13"/>
        <v>156.55999800000001</v>
      </c>
      <c r="I68" s="11">
        <f t="shared" si="13"/>
        <v>144.30999800000001</v>
      </c>
      <c r="J68" s="11">
        <f t="shared" si="13"/>
        <v>148.699997</v>
      </c>
      <c r="K68" s="11">
        <f t="shared" si="13"/>
        <v>148.179993</v>
      </c>
      <c r="L68" s="11">
        <f t="shared" si="13"/>
        <v>137.89999399999999</v>
      </c>
      <c r="M68" s="11">
        <f t="shared" si="13"/>
        <v>140.61999499999999</v>
      </c>
      <c r="N68" s="11">
        <f t="shared" si="13"/>
        <v>142.28999300000001</v>
      </c>
      <c r="O68" s="11">
        <f t="shared" si="13"/>
        <v>150.86000100000001</v>
      </c>
      <c r="P68" s="11">
        <f t="shared" si="13"/>
        <v>144.05999800000001</v>
      </c>
      <c r="Q68" s="11">
        <f t="shared" si="13"/>
        <v>148.80999800000001</v>
      </c>
      <c r="R68" s="11">
        <f t="shared" si="13"/>
        <v>148.11000100000001</v>
      </c>
      <c r="S68" s="11">
        <f t="shared" si="13"/>
        <v>147.03999300000001</v>
      </c>
      <c r="T68" s="11">
        <f t="shared" si="12"/>
        <v>148.80999800000001</v>
      </c>
      <c r="U68" s="12" cm="1">
        <f t="array" ref="U68">quota_mese*SUMPRODUCT(1/C68:T68)</f>
        <v>1005.6626908375837</v>
      </c>
      <c r="V68" s="13">
        <f t="shared" si="19"/>
        <v>149652.66301221546</v>
      </c>
      <c r="W68" s="14">
        <f t="shared" si="15"/>
        <v>-2.3155799185635706E-3</v>
      </c>
      <c r="X68" s="13">
        <f t="shared" si="16"/>
        <v>147658.26549789333</v>
      </c>
      <c r="Y68" s="14">
        <f t="shared" si="17"/>
        <v>-1.5611563347377788E-2</v>
      </c>
      <c r="Z68" s="6" t="str">
        <f t="shared" si="18"/>
        <v>In Linea</v>
      </c>
    </row>
    <row r="69" spans="1:26" x14ac:dyDescent="0.25">
      <c r="A69" s="7">
        <v>44012</v>
      </c>
      <c r="B69" s="8">
        <v>153.75</v>
      </c>
      <c r="C69" s="11">
        <f t="shared" si="14"/>
        <v>153.75</v>
      </c>
      <c r="D69" s="11">
        <f t="shared" si="13"/>
        <v>161.970001</v>
      </c>
      <c r="E69" s="11">
        <f t="shared" si="13"/>
        <v>159.58000200000001</v>
      </c>
      <c r="F69" s="11">
        <f t="shared" si="13"/>
        <v>156.83999600000001</v>
      </c>
      <c r="G69" s="11">
        <f t="shared" si="13"/>
        <v>156.55999800000001</v>
      </c>
      <c r="H69" s="11">
        <f t="shared" si="13"/>
        <v>144.30999800000001</v>
      </c>
      <c r="I69" s="11">
        <f t="shared" si="13"/>
        <v>148.699997</v>
      </c>
      <c r="J69" s="11">
        <f t="shared" si="13"/>
        <v>148.179993</v>
      </c>
      <c r="K69" s="11">
        <f t="shared" si="13"/>
        <v>137.89999399999999</v>
      </c>
      <c r="L69" s="11">
        <f t="shared" si="13"/>
        <v>140.61999499999999</v>
      </c>
      <c r="M69" s="11">
        <f t="shared" si="13"/>
        <v>142.28999300000001</v>
      </c>
      <c r="N69" s="11">
        <f t="shared" si="13"/>
        <v>150.86000100000001</v>
      </c>
      <c r="O69" s="11">
        <f t="shared" si="13"/>
        <v>144.05999800000001</v>
      </c>
      <c r="P69" s="11">
        <f t="shared" si="13"/>
        <v>148.80999800000001</v>
      </c>
      <c r="Q69" s="11">
        <f t="shared" si="13"/>
        <v>148.11000100000001</v>
      </c>
      <c r="R69" s="11">
        <f t="shared" si="13"/>
        <v>147.03999300000001</v>
      </c>
      <c r="S69" s="11">
        <f t="shared" si="13"/>
        <v>148.80999800000001</v>
      </c>
      <c r="T69" s="11">
        <f t="shared" si="12"/>
        <v>152.36999499999999</v>
      </c>
      <c r="U69" s="12" cm="1">
        <f t="array" ref="U69">quota_mese*SUMPRODUCT(1/C69:T69)</f>
        <v>1005.2285467872856</v>
      </c>
      <c r="V69" s="13">
        <f t="shared" si="19"/>
        <v>153166.66864783596</v>
      </c>
      <c r="W69" s="14">
        <f t="shared" si="15"/>
        <v>2.1111124318906382E-2</v>
      </c>
      <c r="X69" s="13">
        <f t="shared" si="16"/>
        <v>148653.65365853658</v>
      </c>
      <c r="Y69" s="14">
        <f t="shared" si="17"/>
        <v>-8.9756422764227795E-3</v>
      </c>
      <c r="Z69" s="6" t="str">
        <f t="shared" si="18"/>
        <v>Il PAC conviene</v>
      </c>
    </row>
    <row r="70" spans="1:26" x14ac:dyDescent="0.25">
      <c r="A70" s="7">
        <v>44043</v>
      </c>
      <c r="B70" s="8">
        <v>161.970001</v>
      </c>
      <c r="C70" s="11">
        <f t="shared" si="14"/>
        <v>161.970001</v>
      </c>
      <c r="D70" s="11">
        <f t="shared" si="13"/>
        <v>159.58000200000001</v>
      </c>
      <c r="E70" s="11">
        <f t="shared" si="13"/>
        <v>156.83999600000001</v>
      </c>
      <c r="F70" s="11">
        <f t="shared" si="13"/>
        <v>156.55999800000001</v>
      </c>
      <c r="G70" s="11">
        <f t="shared" si="13"/>
        <v>144.30999800000001</v>
      </c>
      <c r="H70" s="11">
        <f t="shared" si="13"/>
        <v>148.699997</v>
      </c>
      <c r="I70" s="11">
        <f t="shared" si="13"/>
        <v>148.179993</v>
      </c>
      <c r="J70" s="11">
        <f t="shared" si="13"/>
        <v>137.89999399999999</v>
      </c>
      <c r="K70" s="11">
        <f t="shared" si="13"/>
        <v>140.61999499999999</v>
      </c>
      <c r="L70" s="11">
        <f t="shared" si="13"/>
        <v>142.28999300000001</v>
      </c>
      <c r="M70" s="11">
        <f t="shared" si="13"/>
        <v>150.86000100000001</v>
      </c>
      <c r="N70" s="11">
        <f t="shared" si="13"/>
        <v>144.05999800000001</v>
      </c>
      <c r="O70" s="11">
        <f t="shared" si="13"/>
        <v>148.80999800000001</v>
      </c>
      <c r="P70" s="11">
        <f t="shared" si="13"/>
        <v>148.11000100000001</v>
      </c>
      <c r="Q70" s="11">
        <f t="shared" si="13"/>
        <v>147.03999300000001</v>
      </c>
      <c r="R70" s="11">
        <f t="shared" si="13"/>
        <v>148.80999800000001</v>
      </c>
      <c r="S70" s="11">
        <f t="shared" si="13"/>
        <v>152.36999499999999</v>
      </c>
      <c r="T70" s="11">
        <f t="shared" si="12"/>
        <v>154.800003</v>
      </c>
      <c r="U70" s="12" cm="1">
        <f t="array" ref="U70">quota_mese*SUMPRODUCT(1/C70:T70)</f>
        <v>1004.8609064087044</v>
      </c>
      <c r="V70" s="13">
        <f t="shared" si="19"/>
        <v>155552.47132665018</v>
      </c>
      <c r="W70" s="14">
        <f t="shared" si="15"/>
        <v>3.7016475511001179E-2</v>
      </c>
      <c r="X70" s="13">
        <f t="shared" si="16"/>
        <v>143359.88335272035</v>
      </c>
      <c r="Y70" s="14">
        <f t="shared" si="17"/>
        <v>-4.426744431519769E-2</v>
      </c>
      <c r="Z70" s="6" t="str">
        <f t="shared" si="18"/>
        <v>Il PAC conviene</v>
      </c>
    </row>
    <row r="71" spans="1:26" x14ac:dyDescent="0.25">
      <c r="A71" s="7">
        <v>44074</v>
      </c>
      <c r="B71" s="8">
        <v>159.58000200000001</v>
      </c>
      <c r="C71" s="11">
        <f t="shared" si="14"/>
        <v>159.58000200000001</v>
      </c>
      <c r="D71" s="11">
        <f t="shared" si="13"/>
        <v>156.83999600000001</v>
      </c>
      <c r="E71" s="11">
        <f t="shared" si="13"/>
        <v>156.55999800000001</v>
      </c>
      <c r="F71" s="11">
        <f t="shared" si="13"/>
        <v>144.30999800000001</v>
      </c>
      <c r="G71" s="11">
        <f t="shared" si="13"/>
        <v>148.699997</v>
      </c>
      <c r="H71" s="11">
        <f t="shared" si="13"/>
        <v>148.179993</v>
      </c>
      <c r="I71" s="11">
        <f t="shared" si="13"/>
        <v>137.89999399999999</v>
      </c>
      <c r="J71" s="11">
        <f t="shared" si="13"/>
        <v>140.61999499999999</v>
      </c>
      <c r="K71" s="11">
        <f t="shared" si="13"/>
        <v>142.28999300000001</v>
      </c>
      <c r="L71" s="11">
        <f t="shared" si="13"/>
        <v>150.86000100000001</v>
      </c>
      <c r="M71" s="11">
        <f t="shared" si="13"/>
        <v>144.05999800000001</v>
      </c>
      <c r="N71" s="11">
        <f t="shared" si="13"/>
        <v>148.80999800000001</v>
      </c>
      <c r="O71" s="11">
        <f t="shared" si="13"/>
        <v>148.11000100000001</v>
      </c>
      <c r="P71" s="11">
        <f t="shared" si="13"/>
        <v>147.03999300000001</v>
      </c>
      <c r="Q71" s="11">
        <f t="shared" si="13"/>
        <v>148.80999800000001</v>
      </c>
      <c r="R71" s="11">
        <f t="shared" si="13"/>
        <v>152.36999499999999</v>
      </c>
      <c r="S71" s="11">
        <f t="shared" si="13"/>
        <v>154.800003</v>
      </c>
      <c r="T71" s="11">
        <f t="shared" si="12"/>
        <v>155.05999800000001</v>
      </c>
      <c r="U71" s="12" cm="1">
        <f t="array" ref="U71">quota_mese*SUMPRODUCT(1/C71:T71)</f>
        <v>1007.1536877088379</v>
      </c>
      <c r="V71" s="13">
        <f t="shared" si="19"/>
        <v>156169.24880182504</v>
      </c>
      <c r="W71" s="14">
        <f t="shared" si="15"/>
        <v>4.1128325345500372E-2</v>
      </c>
      <c r="X71" s="13">
        <f t="shared" si="16"/>
        <v>145751.34358000572</v>
      </c>
      <c r="Y71" s="14">
        <f t="shared" si="17"/>
        <v>-2.8324376133295193E-2</v>
      </c>
      <c r="Z71" s="6" t="str">
        <f t="shared" si="18"/>
        <v>Il PAC conviene</v>
      </c>
    </row>
    <row r="72" spans="1:26" x14ac:dyDescent="0.25">
      <c r="A72" s="7">
        <v>44104</v>
      </c>
      <c r="B72" s="8">
        <v>156.83999600000001</v>
      </c>
      <c r="C72" s="11">
        <f t="shared" si="14"/>
        <v>156.83999600000001</v>
      </c>
      <c r="D72" s="11">
        <f t="shared" si="13"/>
        <v>156.55999800000001</v>
      </c>
      <c r="E72" s="11">
        <f t="shared" si="13"/>
        <v>144.30999800000001</v>
      </c>
      <c r="F72" s="11">
        <f t="shared" si="13"/>
        <v>148.699997</v>
      </c>
      <c r="G72" s="11">
        <f t="shared" si="13"/>
        <v>148.179993</v>
      </c>
      <c r="H72" s="11">
        <f t="shared" si="13"/>
        <v>137.89999399999999</v>
      </c>
      <c r="I72" s="11">
        <f t="shared" si="13"/>
        <v>140.61999499999999</v>
      </c>
      <c r="J72" s="11">
        <f t="shared" si="13"/>
        <v>142.28999300000001</v>
      </c>
      <c r="K72" s="11">
        <f t="shared" si="13"/>
        <v>150.86000100000001</v>
      </c>
      <c r="L72" s="11">
        <f t="shared" si="13"/>
        <v>144.05999800000001</v>
      </c>
      <c r="M72" s="11">
        <f t="shared" si="13"/>
        <v>148.80999800000001</v>
      </c>
      <c r="N72" s="11">
        <f t="shared" si="13"/>
        <v>148.11000100000001</v>
      </c>
      <c r="O72" s="11">
        <f t="shared" si="13"/>
        <v>147.03999300000001</v>
      </c>
      <c r="P72" s="11">
        <f t="shared" si="13"/>
        <v>148.80999800000001</v>
      </c>
      <c r="Q72" s="11">
        <f t="shared" si="13"/>
        <v>152.36999499999999</v>
      </c>
      <c r="R72" s="11">
        <f t="shared" si="13"/>
        <v>154.800003</v>
      </c>
      <c r="S72" s="11">
        <f t="shared" si="13"/>
        <v>155.05999800000001</v>
      </c>
      <c r="T72" s="11">
        <f t="shared" si="12"/>
        <v>163.479996</v>
      </c>
      <c r="U72" s="12" cm="1">
        <f t="array" ref="U72">quota_mese*SUMPRODUCT(1/C72:T72)</f>
        <v>1005.9079127175537</v>
      </c>
      <c r="V72" s="13">
        <f t="shared" si="19"/>
        <v>164445.82154743402</v>
      </c>
      <c r="W72" s="14">
        <f t="shared" si="15"/>
        <v>9.630547698289349E-2</v>
      </c>
      <c r="X72" s="13">
        <f t="shared" si="16"/>
        <v>156350.4209729768</v>
      </c>
      <c r="Y72" s="14">
        <f t="shared" si="17"/>
        <v>4.2336139819845409E-2</v>
      </c>
      <c r="Z72" s="6" t="str">
        <f t="shared" si="18"/>
        <v>Il PAC conviene</v>
      </c>
    </row>
    <row r="73" spans="1:26" x14ac:dyDescent="0.25">
      <c r="A73" s="7">
        <v>44135</v>
      </c>
      <c r="B73" s="8">
        <v>156.55999800000001</v>
      </c>
      <c r="C73" s="11">
        <f t="shared" si="14"/>
        <v>156.55999800000001</v>
      </c>
      <c r="D73" s="11">
        <f t="shared" si="13"/>
        <v>144.30999800000001</v>
      </c>
      <c r="E73" s="11">
        <f t="shared" si="13"/>
        <v>148.699997</v>
      </c>
      <c r="F73" s="11">
        <f t="shared" si="13"/>
        <v>148.179993</v>
      </c>
      <c r="G73" s="11">
        <f t="shared" si="13"/>
        <v>137.89999399999999</v>
      </c>
      <c r="H73" s="11">
        <f t="shared" si="13"/>
        <v>140.61999499999999</v>
      </c>
      <c r="I73" s="11">
        <f t="shared" si="13"/>
        <v>142.28999300000001</v>
      </c>
      <c r="J73" s="11">
        <f t="shared" si="13"/>
        <v>150.86000100000001</v>
      </c>
      <c r="K73" s="11">
        <f t="shared" si="13"/>
        <v>144.05999800000001</v>
      </c>
      <c r="L73" s="11">
        <f t="shared" si="13"/>
        <v>148.80999800000001</v>
      </c>
      <c r="M73" s="11">
        <f t="shared" si="13"/>
        <v>148.11000100000001</v>
      </c>
      <c r="N73" s="11">
        <f t="shared" si="13"/>
        <v>147.03999300000001</v>
      </c>
      <c r="O73" s="11">
        <f t="shared" si="13"/>
        <v>148.80999800000001</v>
      </c>
      <c r="P73" s="11">
        <f t="shared" si="13"/>
        <v>152.36999499999999</v>
      </c>
      <c r="Q73" s="11">
        <f t="shared" si="13"/>
        <v>154.800003</v>
      </c>
      <c r="R73" s="11">
        <f t="shared" si="13"/>
        <v>155.05999800000001</v>
      </c>
      <c r="S73" s="11">
        <f t="shared" si="13"/>
        <v>163.479996</v>
      </c>
      <c r="T73" s="11">
        <f t="shared" si="12"/>
        <v>169.36000100000001</v>
      </c>
      <c r="U73" s="12" cm="1">
        <f t="array" ref="U73">quota_mese*SUMPRODUCT(1/C73:T73)</f>
        <v>1001.9800564598034</v>
      </c>
      <c r="V73" s="13">
        <f t="shared" si="19"/>
        <v>169695.34336401237</v>
      </c>
      <c r="W73" s="14">
        <f t="shared" si="15"/>
        <v>0.1313022890934159</v>
      </c>
      <c r="X73" s="13">
        <f t="shared" si="16"/>
        <v>162263.67191190179</v>
      </c>
      <c r="Y73" s="14">
        <f t="shared" si="17"/>
        <v>8.1757812746011904E-2</v>
      </c>
      <c r="Z73" s="6" t="str">
        <f t="shared" si="18"/>
        <v>Il PAC conviene</v>
      </c>
    </row>
    <row r="74" spans="1:26" x14ac:dyDescent="0.25">
      <c r="A74" s="7">
        <v>44165</v>
      </c>
      <c r="B74" s="8">
        <v>144.30999800000001</v>
      </c>
      <c r="C74" s="11">
        <f t="shared" si="14"/>
        <v>144.30999800000001</v>
      </c>
      <c r="D74" s="11">
        <f t="shared" si="13"/>
        <v>148.699997</v>
      </c>
      <c r="E74" s="11">
        <f t="shared" si="13"/>
        <v>148.179993</v>
      </c>
      <c r="F74" s="11">
        <f t="shared" si="13"/>
        <v>137.89999399999999</v>
      </c>
      <c r="G74" s="11">
        <f t="shared" si="13"/>
        <v>140.61999499999999</v>
      </c>
      <c r="H74" s="11">
        <f t="shared" si="13"/>
        <v>142.28999300000001</v>
      </c>
      <c r="I74" s="11">
        <f t="shared" si="13"/>
        <v>150.86000100000001</v>
      </c>
      <c r="J74" s="11">
        <f t="shared" si="13"/>
        <v>144.05999800000001</v>
      </c>
      <c r="K74" s="11">
        <f t="shared" si="13"/>
        <v>148.80999800000001</v>
      </c>
      <c r="L74" s="11">
        <f t="shared" si="13"/>
        <v>148.11000100000001</v>
      </c>
      <c r="M74" s="11">
        <f t="shared" si="13"/>
        <v>147.03999300000001</v>
      </c>
      <c r="N74" s="11">
        <f t="shared" si="13"/>
        <v>148.80999800000001</v>
      </c>
      <c r="O74" s="11">
        <f t="shared" si="13"/>
        <v>152.36999499999999</v>
      </c>
      <c r="P74" s="11">
        <f t="shared" si="13"/>
        <v>154.800003</v>
      </c>
      <c r="Q74" s="11">
        <f t="shared" si="13"/>
        <v>155.05999800000001</v>
      </c>
      <c r="R74" s="11">
        <f t="shared" si="13"/>
        <v>163.479996</v>
      </c>
      <c r="S74" s="11">
        <f t="shared" si="13"/>
        <v>169.36000100000001</v>
      </c>
      <c r="T74" s="11">
        <f t="shared" si="12"/>
        <v>174.929993</v>
      </c>
      <c r="U74" s="12" cm="1">
        <f t="array" ref="U74">quota_mese*SUMPRODUCT(1/C74:T74)</f>
        <v>996.39043102834626</v>
      </c>
      <c r="V74" s="13">
        <f t="shared" si="19"/>
        <v>174298.57112505558</v>
      </c>
      <c r="W74" s="14">
        <f t="shared" si="15"/>
        <v>0.16199047416703727</v>
      </c>
      <c r="X74" s="13">
        <f t="shared" si="16"/>
        <v>181827.31143825527</v>
      </c>
      <c r="Y74" s="14">
        <f t="shared" si="17"/>
        <v>0.21218207625503527</v>
      </c>
      <c r="Z74" s="6" t="str">
        <f t="shared" si="18"/>
        <v>Il PAC NON conviene</v>
      </c>
    </row>
    <row r="75" spans="1:26" x14ac:dyDescent="0.25">
      <c r="A75" s="7">
        <v>44196</v>
      </c>
      <c r="B75" s="8">
        <v>148.699997</v>
      </c>
      <c r="C75" s="11">
        <f t="shared" si="14"/>
        <v>148.699997</v>
      </c>
      <c r="D75" s="11">
        <f t="shared" si="13"/>
        <v>148.179993</v>
      </c>
      <c r="E75" s="11">
        <f t="shared" si="13"/>
        <v>137.89999399999999</v>
      </c>
      <c r="F75" s="11">
        <f t="shared" si="13"/>
        <v>140.61999499999999</v>
      </c>
      <c r="G75" s="11">
        <f t="shared" si="13"/>
        <v>142.28999300000001</v>
      </c>
      <c r="H75" s="11">
        <f t="shared" si="13"/>
        <v>150.86000100000001</v>
      </c>
      <c r="I75" s="11">
        <f t="shared" si="13"/>
        <v>144.05999800000001</v>
      </c>
      <c r="J75" s="11">
        <f t="shared" si="13"/>
        <v>148.80999800000001</v>
      </c>
      <c r="K75" s="11">
        <f t="shared" si="13"/>
        <v>148.11000100000001</v>
      </c>
      <c r="L75" s="11">
        <f t="shared" si="13"/>
        <v>147.03999300000001</v>
      </c>
      <c r="M75" s="11">
        <f t="shared" si="13"/>
        <v>148.80999800000001</v>
      </c>
      <c r="N75" s="11">
        <f t="shared" si="13"/>
        <v>152.36999499999999</v>
      </c>
      <c r="O75" s="11">
        <f t="shared" si="13"/>
        <v>154.800003</v>
      </c>
      <c r="P75" s="11">
        <f t="shared" si="13"/>
        <v>155.05999800000001</v>
      </c>
      <c r="Q75" s="11">
        <f t="shared" si="13"/>
        <v>163.479996</v>
      </c>
      <c r="R75" s="11">
        <f t="shared" si="13"/>
        <v>169.36000100000001</v>
      </c>
      <c r="S75" s="11">
        <f t="shared" si="13"/>
        <v>174.929993</v>
      </c>
      <c r="T75" s="11">
        <f t="shared" si="12"/>
        <v>165.990005</v>
      </c>
      <c r="U75" s="12" cm="1">
        <f t="array" ref="U75">quota_mese*SUMPRODUCT(1/C75:T75)</f>
        <v>988.84820031121865</v>
      </c>
      <c r="V75" s="13">
        <f t="shared" si="19"/>
        <v>164138.91771390018</v>
      </c>
      <c r="W75" s="14">
        <f t="shared" si="15"/>
        <v>9.4259451426001117E-2</v>
      </c>
      <c r="X75" s="13">
        <f t="shared" si="16"/>
        <v>167441.16511313716</v>
      </c>
      <c r="Y75" s="14">
        <f t="shared" si="17"/>
        <v>0.11627443408758098</v>
      </c>
      <c r="Z75" s="6" t="str">
        <f t="shared" si="18"/>
        <v>In Linea</v>
      </c>
    </row>
    <row r="76" spans="1:26" x14ac:dyDescent="0.25">
      <c r="A76" s="7">
        <v>44227</v>
      </c>
      <c r="B76" s="8">
        <v>148.179993</v>
      </c>
      <c r="C76" s="11">
        <f t="shared" si="14"/>
        <v>148.179993</v>
      </c>
      <c r="D76" s="11">
        <f t="shared" si="13"/>
        <v>137.89999399999999</v>
      </c>
      <c r="E76" s="11">
        <f t="shared" si="13"/>
        <v>140.61999499999999</v>
      </c>
      <c r="F76" s="11">
        <f t="shared" si="13"/>
        <v>142.28999300000001</v>
      </c>
      <c r="G76" s="11">
        <f t="shared" si="13"/>
        <v>150.86000100000001</v>
      </c>
      <c r="H76" s="11">
        <f t="shared" si="13"/>
        <v>144.05999800000001</v>
      </c>
      <c r="I76" s="11">
        <f t="shared" si="13"/>
        <v>148.80999800000001</v>
      </c>
      <c r="J76" s="11">
        <f t="shared" si="13"/>
        <v>148.11000100000001</v>
      </c>
      <c r="K76" s="11">
        <f t="shared" si="13"/>
        <v>147.03999300000001</v>
      </c>
      <c r="L76" s="11">
        <f t="shared" si="13"/>
        <v>148.80999800000001</v>
      </c>
      <c r="M76" s="11">
        <f t="shared" si="13"/>
        <v>152.36999499999999</v>
      </c>
      <c r="N76" s="11">
        <f t="shared" si="13"/>
        <v>154.800003</v>
      </c>
      <c r="O76" s="11">
        <f t="shared" si="13"/>
        <v>155.05999800000001</v>
      </c>
      <c r="P76" s="11">
        <f t="shared" si="13"/>
        <v>163.479996</v>
      </c>
      <c r="Q76" s="11">
        <f t="shared" si="13"/>
        <v>169.36000100000001</v>
      </c>
      <c r="R76" s="11">
        <f t="shared" si="13"/>
        <v>174.929993</v>
      </c>
      <c r="S76" s="11">
        <f t="shared" si="13"/>
        <v>165.990005</v>
      </c>
      <c r="T76" s="11">
        <f t="shared" si="12"/>
        <v>167.08000200000001</v>
      </c>
      <c r="U76" s="12" cm="1">
        <f t="array" ref="U76">quota_mese*SUMPRODUCT(1/C76:T76)</f>
        <v>982.68325898547812</v>
      </c>
      <c r="V76" s="13">
        <f t="shared" si="19"/>
        <v>164186.7208766602</v>
      </c>
      <c r="W76" s="14">
        <f t="shared" si="15"/>
        <v>9.4578139177734721E-2</v>
      </c>
      <c r="X76" s="13">
        <f t="shared" si="16"/>
        <v>169132.14660497388</v>
      </c>
      <c r="Y76" s="14">
        <f t="shared" si="17"/>
        <v>0.1275476440331591</v>
      </c>
      <c r="Z76" s="6" t="str">
        <f t="shared" si="18"/>
        <v>Il PAC NON conviene</v>
      </c>
    </row>
    <row r="77" spans="1:26" x14ac:dyDescent="0.25">
      <c r="A77" s="7">
        <v>44255</v>
      </c>
      <c r="B77" s="8">
        <v>137.89999399999999</v>
      </c>
      <c r="C77" s="11">
        <f t="shared" si="14"/>
        <v>137.89999399999999</v>
      </c>
      <c r="D77" s="11">
        <f t="shared" si="13"/>
        <v>140.61999499999999</v>
      </c>
      <c r="E77" s="11">
        <f t="shared" si="13"/>
        <v>142.28999300000001</v>
      </c>
      <c r="F77" s="11">
        <f t="shared" si="13"/>
        <v>150.86000100000001</v>
      </c>
      <c r="G77" s="11">
        <f t="shared" si="13"/>
        <v>144.05999800000001</v>
      </c>
      <c r="H77" s="11">
        <f t="shared" si="13"/>
        <v>148.80999800000001</v>
      </c>
      <c r="I77" s="11">
        <f t="shared" si="13"/>
        <v>148.11000100000001</v>
      </c>
      <c r="J77" s="11">
        <f t="shared" si="13"/>
        <v>147.03999300000001</v>
      </c>
      <c r="K77" s="11">
        <f t="shared" si="13"/>
        <v>148.80999800000001</v>
      </c>
      <c r="L77" s="11">
        <f t="shared" si="13"/>
        <v>152.36999499999999</v>
      </c>
      <c r="M77" s="11">
        <f t="shared" si="13"/>
        <v>154.800003</v>
      </c>
      <c r="N77" s="11">
        <f t="shared" si="13"/>
        <v>155.05999800000001</v>
      </c>
      <c r="O77" s="11">
        <f t="shared" si="13"/>
        <v>163.479996</v>
      </c>
      <c r="P77" s="11">
        <f t="shared" si="13"/>
        <v>169.36000100000001</v>
      </c>
      <c r="Q77" s="11">
        <f t="shared" si="13"/>
        <v>174.929993</v>
      </c>
      <c r="R77" s="11">
        <f t="shared" si="13"/>
        <v>165.990005</v>
      </c>
      <c r="S77" s="11">
        <f t="shared" si="13"/>
        <v>167.08000200000001</v>
      </c>
      <c r="T77" s="11">
        <f t="shared" si="12"/>
        <v>167.28999300000001</v>
      </c>
      <c r="U77" s="12" cm="1">
        <f t="array" ref="U77">quota_mese*SUMPRODUCT(1/C77:T77)</f>
        <v>976.25904633765538</v>
      </c>
      <c r="V77" s="13">
        <f t="shared" si="19"/>
        <v>163318.36902801305</v>
      </c>
      <c r="W77" s="14">
        <f t="shared" si="15"/>
        <v>8.8789126853420441E-2</v>
      </c>
      <c r="X77" s="13">
        <f t="shared" si="16"/>
        <v>181968.81828725827</v>
      </c>
      <c r="Y77" s="14">
        <f t="shared" si="17"/>
        <v>0.21312545524838855</v>
      </c>
      <c r="Z77" s="6" t="str">
        <f t="shared" si="18"/>
        <v>Il PAC NON conviene</v>
      </c>
    </row>
    <row r="78" spans="1:26" x14ac:dyDescent="0.25">
      <c r="A78" s="7">
        <v>44286</v>
      </c>
      <c r="B78" s="8">
        <v>140.61999499999999</v>
      </c>
      <c r="C78" s="11">
        <f t="shared" si="14"/>
        <v>140.61999499999999</v>
      </c>
      <c r="D78" s="11">
        <f t="shared" si="13"/>
        <v>142.28999300000001</v>
      </c>
      <c r="E78" s="11">
        <f t="shared" si="13"/>
        <v>150.86000100000001</v>
      </c>
      <c r="F78" s="11">
        <f t="shared" si="13"/>
        <v>144.05999800000001</v>
      </c>
      <c r="G78" s="11">
        <f t="shared" si="13"/>
        <v>148.80999800000001</v>
      </c>
      <c r="H78" s="11">
        <f t="shared" si="13"/>
        <v>148.11000100000001</v>
      </c>
      <c r="I78" s="11">
        <f t="shared" si="13"/>
        <v>147.03999300000001</v>
      </c>
      <c r="J78" s="11">
        <f t="shared" si="13"/>
        <v>148.80999800000001</v>
      </c>
      <c r="K78" s="11">
        <f t="shared" si="13"/>
        <v>152.36999499999999</v>
      </c>
      <c r="L78" s="11">
        <f t="shared" si="13"/>
        <v>154.800003</v>
      </c>
      <c r="M78" s="11">
        <f t="shared" si="13"/>
        <v>155.05999800000001</v>
      </c>
      <c r="N78" s="11">
        <f t="shared" si="13"/>
        <v>163.479996</v>
      </c>
      <c r="O78" s="11">
        <f t="shared" si="13"/>
        <v>169.36000100000001</v>
      </c>
      <c r="P78" s="11">
        <f t="shared" si="13"/>
        <v>174.929993</v>
      </c>
      <c r="Q78" s="11">
        <f t="shared" si="13"/>
        <v>165.990005</v>
      </c>
      <c r="R78" s="11">
        <f t="shared" si="13"/>
        <v>167.08000200000001</v>
      </c>
      <c r="S78" s="11">
        <f t="shared" si="13"/>
        <v>167.28999300000001</v>
      </c>
      <c r="T78" s="11">
        <f t="shared" si="12"/>
        <v>165.21000699999999</v>
      </c>
      <c r="U78" s="12" cm="1">
        <f t="array" ref="U78">quota_mese*SUMPRODUCT(1/C78:T78)</f>
        <v>966.26963115091041</v>
      </c>
      <c r="V78" s="13">
        <f t="shared" si="19"/>
        <v>159637.41252632931</v>
      </c>
      <c r="W78" s="14">
        <f t="shared" si="15"/>
        <v>6.4249416842195428E-2</v>
      </c>
      <c r="X78" s="13">
        <f t="shared" si="16"/>
        <v>176230.27969813254</v>
      </c>
      <c r="Y78" s="14">
        <f t="shared" si="17"/>
        <v>0.17486853132088354</v>
      </c>
      <c r="Z78" s="6" t="str">
        <f t="shared" si="18"/>
        <v>Il PAC NON conviene</v>
      </c>
    </row>
    <row r="79" spans="1:26" x14ac:dyDescent="0.25">
      <c r="A79" s="7">
        <v>44316</v>
      </c>
      <c r="B79" s="8">
        <v>142.28999300000001</v>
      </c>
      <c r="C79" s="11">
        <f t="shared" si="14"/>
        <v>142.28999300000001</v>
      </c>
      <c r="D79" s="11">
        <f t="shared" si="13"/>
        <v>150.86000100000001</v>
      </c>
      <c r="E79" s="11">
        <f t="shared" si="13"/>
        <v>144.05999800000001</v>
      </c>
      <c r="F79" s="11">
        <f t="shared" si="13"/>
        <v>148.80999800000001</v>
      </c>
      <c r="G79" s="11">
        <f t="shared" si="13"/>
        <v>148.11000100000001</v>
      </c>
      <c r="H79" s="11">
        <f t="shared" si="13"/>
        <v>147.03999300000001</v>
      </c>
      <c r="I79" s="11">
        <f t="shared" si="13"/>
        <v>148.80999800000001</v>
      </c>
      <c r="J79" s="11">
        <f t="shared" si="13"/>
        <v>152.36999499999999</v>
      </c>
      <c r="K79" s="11">
        <f t="shared" si="13"/>
        <v>154.800003</v>
      </c>
      <c r="L79" s="11">
        <f t="shared" si="13"/>
        <v>155.05999800000001</v>
      </c>
      <c r="M79" s="11">
        <f t="shared" si="13"/>
        <v>163.479996</v>
      </c>
      <c r="N79" s="11">
        <f t="shared" si="13"/>
        <v>169.36000100000001</v>
      </c>
      <c r="O79" s="11">
        <f t="shared" si="13"/>
        <v>174.929993</v>
      </c>
      <c r="P79" s="11">
        <f t="shared" si="13"/>
        <v>165.990005</v>
      </c>
      <c r="Q79" s="11">
        <f t="shared" si="13"/>
        <v>167.08000200000001</v>
      </c>
      <c r="R79" s="11">
        <f t="shared" si="13"/>
        <v>167.28999300000001</v>
      </c>
      <c r="S79" s="11">
        <f t="shared" si="13"/>
        <v>165.21000699999999</v>
      </c>
      <c r="T79" s="11">
        <f t="shared" si="12"/>
        <v>165.03999300000001</v>
      </c>
      <c r="U79" s="12" cm="1">
        <f t="array" ref="U79">quota_mese*SUMPRODUCT(1/C79:T79)</f>
        <v>957.50107467918372</v>
      </c>
      <c r="V79" s="13">
        <f t="shared" si="19"/>
        <v>158025.97066254498</v>
      </c>
      <c r="W79" s="14">
        <f t="shared" si="15"/>
        <v>5.3506471083633267E-2</v>
      </c>
      <c r="X79" s="13">
        <f t="shared" si="16"/>
        <v>173982.71254395242</v>
      </c>
      <c r="Y79" s="14">
        <f t="shared" si="17"/>
        <v>0.15988475029301608</v>
      </c>
      <c r="Z79" s="6" t="str">
        <f t="shared" si="18"/>
        <v>Il PAC NON conviene</v>
      </c>
    </row>
    <row r="80" spans="1:26" x14ac:dyDescent="0.25">
      <c r="A80" s="7">
        <v>44347</v>
      </c>
      <c r="B80" s="8">
        <v>150.86000100000001</v>
      </c>
      <c r="C80" s="11">
        <f t="shared" si="14"/>
        <v>150.86000100000001</v>
      </c>
      <c r="D80" s="11">
        <f t="shared" si="13"/>
        <v>144.05999800000001</v>
      </c>
      <c r="E80" s="11">
        <f t="shared" si="13"/>
        <v>148.80999800000001</v>
      </c>
      <c r="F80" s="11">
        <f t="shared" si="13"/>
        <v>148.11000100000001</v>
      </c>
      <c r="G80" s="11">
        <f t="shared" si="13"/>
        <v>147.03999300000001</v>
      </c>
      <c r="H80" s="11">
        <f t="shared" si="13"/>
        <v>148.80999800000001</v>
      </c>
      <c r="I80" s="11">
        <f t="shared" si="13"/>
        <v>152.36999499999999</v>
      </c>
      <c r="J80" s="11">
        <f t="shared" si="13"/>
        <v>154.800003</v>
      </c>
      <c r="K80" s="11">
        <f t="shared" si="13"/>
        <v>155.05999800000001</v>
      </c>
      <c r="L80" s="11">
        <f t="shared" si="13"/>
        <v>163.479996</v>
      </c>
      <c r="M80" s="11">
        <f t="shared" si="13"/>
        <v>169.36000100000001</v>
      </c>
      <c r="N80" s="11">
        <f t="shared" si="13"/>
        <v>174.929993</v>
      </c>
      <c r="O80" s="11">
        <f t="shared" si="13"/>
        <v>165.990005</v>
      </c>
      <c r="P80" s="11">
        <f t="shared" si="13"/>
        <v>167.08000200000001</v>
      </c>
      <c r="Q80" s="11">
        <f t="shared" si="13"/>
        <v>167.28999300000001</v>
      </c>
      <c r="R80" s="11">
        <f t="shared" si="13"/>
        <v>165.21000699999999</v>
      </c>
      <c r="S80" s="11">
        <f t="shared" ref="S80:T95" si="20">R81</f>
        <v>165.03999300000001</v>
      </c>
      <c r="T80" s="11">
        <f t="shared" si="20"/>
        <v>160.14999399999999</v>
      </c>
      <c r="U80" s="12" cm="1">
        <f t="array" ref="U80">quota_mese*SUMPRODUCT(1/C80:T80)</f>
        <v>950.96978497230282</v>
      </c>
      <c r="V80" s="13">
        <f t="shared" si="19"/>
        <v>152297.80535749558</v>
      </c>
      <c r="W80" s="14">
        <f t="shared" si="15"/>
        <v>1.5318702383303906E-2</v>
      </c>
      <c r="X80" s="13">
        <f t="shared" si="16"/>
        <v>159237.03394380858</v>
      </c>
      <c r="Y80" s="14">
        <f t="shared" si="17"/>
        <v>6.1580226292057283E-2</v>
      </c>
      <c r="Z80" s="6" t="str">
        <f t="shared" si="18"/>
        <v>Il PAC NON conviene</v>
      </c>
    </row>
    <row r="81" spans="1:26" x14ac:dyDescent="0.25">
      <c r="A81" s="7">
        <v>44377</v>
      </c>
      <c r="B81" s="8">
        <v>144.05999800000001</v>
      </c>
      <c r="C81" s="11">
        <f t="shared" si="14"/>
        <v>144.05999800000001</v>
      </c>
      <c r="D81" s="11">
        <f t="shared" ref="D81:S96" si="21">C82</f>
        <v>148.80999800000001</v>
      </c>
      <c r="E81" s="11">
        <f t="shared" si="21"/>
        <v>148.11000100000001</v>
      </c>
      <c r="F81" s="11">
        <f t="shared" si="21"/>
        <v>147.03999300000001</v>
      </c>
      <c r="G81" s="11">
        <f t="shared" si="21"/>
        <v>148.80999800000001</v>
      </c>
      <c r="H81" s="11">
        <f t="shared" si="21"/>
        <v>152.36999499999999</v>
      </c>
      <c r="I81" s="11">
        <f t="shared" si="21"/>
        <v>154.800003</v>
      </c>
      <c r="J81" s="11">
        <f t="shared" si="21"/>
        <v>155.05999800000001</v>
      </c>
      <c r="K81" s="11">
        <f t="shared" si="21"/>
        <v>163.479996</v>
      </c>
      <c r="L81" s="11">
        <f t="shared" si="21"/>
        <v>169.36000100000001</v>
      </c>
      <c r="M81" s="11">
        <f t="shared" si="21"/>
        <v>174.929993</v>
      </c>
      <c r="N81" s="11">
        <f t="shared" si="21"/>
        <v>165.990005</v>
      </c>
      <c r="O81" s="11">
        <f t="shared" si="21"/>
        <v>167.08000200000001</v>
      </c>
      <c r="P81" s="11">
        <f t="shared" si="21"/>
        <v>167.28999300000001</v>
      </c>
      <c r="Q81" s="11">
        <f t="shared" si="21"/>
        <v>165.21000699999999</v>
      </c>
      <c r="R81" s="11">
        <f t="shared" si="21"/>
        <v>165.03999300000001</v>
      </c>
      <c r="S81" s="11">
        <f t="shared" si="21"/>
        <v>160.14999399999999</v>
      </c>
      <c r="T81" s="11">
        <f t="shared" si="20"/>
        <v>164.259995</v>
      </c>
      <c r="U81" s="12" cm="1">
        <f t="array" ref="U81">quota_mese*SUMPRODUCT(1/C81:T81)</f>
        <v>946.46351251580052</v>
      </c>
      <c r="V81" s="13">
        <f t="shared" si="19"/>
        <v>155466.09183352784</v>
      </c>
      <c r="W81" s="14">
        <f t="shared" si="15"/>
        <v>3.644061222351902E-2</v>
      </c>
      <c r="X81" s="13">
        <f t="shared" si="16"/>
        <v>171032.9001254047</v>
      </c>
      <c r="Y81" s="14">
        <f t="shared" si="17"/>
        <v>0.14021933416936472</v>
      </c>
      <c r="Z81" s="6" t="str">
        <f t="shared" si="18"/>
        <v>Il PAC NON conviene</v>
      </c>
    </row>
    <row r="82" spans="1:26" x14ac:dyDescent="0.25">
      <c r="A82" s="7">
        <v>44408</v>
      </c>
      <c r="B82" s="8">
        <v>148.80999800000001</v>
      </c>
      <c r="C82" s="11">
        <f t="shared" si="14"/>
        <v>148.80999800000001</v>
      </c>
      <c r="D82" s="11">
        <f t="shared" si="21"/>
        <v>148.11000100000001</v>
      </c>
      <c r="E82" s="11">
        <f t="shared" si="21"/>
        <v>147.03999300000001</v>
      </c>
      <c r="F82" s="11">
        <f t="shared" si="21"/>
        <v>148.80999800000001</v>
      </c>
      <c r="G82" s="11">
        <f t="shared" si="21"/>
        <v>152.36999499999999</v>
      </c>
      <c r="H82" s="11">
        <f t="shared" si="21"/>
        <v>154.800003</v>
      </c>
      <c r="I82" s="11">
        <f t="shared" si="21"/>
        <v>155.05999800000001</v>
      </c>
      <c r="J82" s="11">
        <f t="shared" si="21"/>
        <v>163.479996</v>
      </c>
      <c r="K82" s="11">
        <f t="shared" si="21"/>
        <v>169.36000100000001</v>
      </c>
      <c r="L82" s="11">
        <f t="shared" si="21"/>
        <v>174.929993</v>
      </c>
      <c r="M82" s="11">
        <f t="shared" si="21"/>
        <v>165.990005</v>
      </c>
      <c r="N82" s="11">
        <f t="shared" si="21"/>
        <v>167.08000200000001</v>
      </c>
      <c r="O82" s="11">
        <f t="shared" si="21"/>
        <v>167.28999300000001</v>
      </c>
      <c r="P82" s="11">
        <f t="shared" si="21"/>
        <v>165.21000699999999</v>
      </c>
      <c r="Q82" s="11">
        <f t="shared" si="21"/>
        <v>165.03999300000001</v>
      </c>
      <c r="R82" s="11">
        <f t="shared" si="21"/>
        <v>160.14999399999999</v>
      </c>
      <c r="S82" s="11">
        <f t="shared" si="21"/>
        <v>164.259995</v>
      </c>
      <c r="T82" s="11">
        <f t="shared" si="20"/>
        <v>164.16999799999999</v>
      </c>
      <c r="U82" s="12" cm="1">
        <f t="array" ref="U82">quota_mese*SUMPRODUCT(1/C82:T82)</f>
        <v>939.37763522426508</v>
      </c>
      <c r="V82" s="13">
        <f t="shared" si="19"/>
        <v>154217.62449601231</v>
      </c>
      <c r="W82" s="14">
        <f t="shared" si="15"/>
        <v>2.8117496640082118E-2</v>
      </c>
      <c r="X82" s="13">
        <f t="shared" si="16"/>
        <v>165482.83066303108</v>
      </c>
      <c r="Y82" s="14">
        <f t="shared" si="17"/>
        <v>0.103218871086874</v>
      </c>
      <c r="Z82" s="6" t="str">
        <f t="shared" si="18"/>
        <v>Il PAC NON conviene</v>
      </c>
    </row>
    <row r="83" spans="1:26" x14ac:dyDescent="0.25">
      <c r="A83" s="7">
        <v>44439</v>
      </c>
      <c r="B83" s="8">
        <v>148.11000100000001</v>
      </c>
      <c r="C83" s="11">
        <f t="shared" si="14"/>
        <v>148.11000100000001</v>
      </c>
      <c r="D83" s="11">
        <f t="shared" si="21"/>
        <v>147.03999300000001</v>
      </c>
      <c r="E83" s="11">
        <f t="shared" si="21"/>
        <v>148.80999800000001</v>
      </c>
      <c r="F83" s="11">
        <f t="shared" si="21"/>
        <v>152.36999499999999</v>
      </c>
      <c r="G83" s="11">
        <f t="shared" si="21"/>
        <v>154.800003</v>
      </c>
      <c r="H83" s="11">
        <f t="shared" si="21"/>
        <v>155.05999800000001</v>
      </c>
      <c r="I83" s="11">
        <f t="shared" si="21"/>
        <v>163.479996</v>
      </c>
      <c r="J83" s="11">
        <f t="shared" si="21"/>
        <v>169.36000100000001</v>
      </c>
      <c r="K83" s="11">
        <f t="shared" si="21"/>
        <v>174.929993</v>
      </c>
      <c r="L83" s="11">
        <f t="shared" si="21"/>
        <v>165.990005</v>
      </c>
      <c r="M83" s="11">
        <f t="shared" si="21"/>
        <v>167.08000200000001</v>
      </c>
      <c r="N83" s="11">
        <f t="shared" si="21"/>
        <v>167.28999300000001</v>
      </c>
      <c r="O83" s="11">
        <f t="shared" si="21"/>
        <v>165.21000699999999</v>
      </c>
      <c r="P83" s="11">
        <f t="shared" si="21"/>
        <v>165.03999300000001</v>
      </c>
      <c r="Q83" s="11">
        <f t="shared" si="21"/>
        <v>160.14999399999999</v>
      </c>
      <c r="R83" s="11">
        <f t="shared" si="21"/>
        <v>164.259995</v>
      </c>
      <c r="S83" s="11">
        <f t="shared" si="21"/>
        <v>164.16999799999999</v>
      </c>
      <c r="T83" s="11">
        <f t="shared" si="20"/>
        <v>171.479996</v>
      </c>
      <c r="U83" s="12" cm="1">
        <f t="array" ref="U83">quota_mese*SUMPRODUCT(1/C83:T83)</f>
        <v>931.97434695610116</v>
      </c>
      <c r="V83" s="13">
        <f t="shared" si="19"/>
        <v>159814.95728813484</v>
      </c>
      <c r="W83" s="14">
        <f t="shared" si="15"/>
        <v>6.5433048587565601E-2</v>
      </c>
      <c r="X83" s="13">
        <f t="shared" si="16"/>
        <v>173668.21434293286</v>
      </c>
      <c r="Y83" s="14">
        <f t="shared" si="17"/>
        <v>0.15778809561955232</v>
      </c>
      <c r="Z83" s="6" t="str">
        <f t="shared" si="18"/>
        <v>Il PAC NON conviene</v>
      </c>
    </row>
    <row r="84" spans="1:26" x14ac:dyDescent="0.25">
      <c r="A84" s="7">
        <v>44469</v>
      </c>
      <c r="B84" s="8">
        <v>147.03999300000001</v>
      </c>
      <c r="C84" s="11">
        <f t="shared" si="14"/>
        <v>147.03999300000001</v>
      </c>
      <c r="D84" s="11">
        <f t="shared" si="21"/>
        <v>148.80999800000001</v>
      </c>
      <c r="E84" s="11">
        <f t="shared" si="21"/>
        <v>152.36999499999999</v>
      </c>
      <c r="F84" s="11">
        <f t="shared" si="21"/>
        <v>154.800003</v>
      </c>
      <c r="G84" s="11">
        <f t="shared" si="21"/>
        <v>155.05999800000001</v>
      </c>
      <c r="H84" s="11">
        <f t="shared" si="21"/>
        <v>163.479996</v>
      </c>
      <c r="I84" s="11">
        <f t="shared" si="21"/>
        <v>169.36000100000001</v>
      </c>
      <c r="J84" s="11">
        <f t="shared" si="21"/>
        <v>174.929993</v>
      </c>
      <c r="K84" s="11">
        <f t="shared" si="21"/>
        <v>165.990005</v>
      </c>
      <c r="L84" s="11">
        <f t="shared" si="21"/>
        <v>167.08000200000001</v>
      </c>
      <c r="M84" s="11">
        <f t="shared" si="21"/>
        <v>167.28999300000001</v>
      </c>
      <c r="N84" s="11">
        <f t="shared" si="21"/>
        <v>165.21000699999999</v>
      </c>
      <c r="O84" s="11">
        <f t="shared" si="21"/>
        <v>165.03999300000001</v>
      </c>
      <c r="P84" s="11">
        <f t="shared" si="21"/>
        <v>160.14999399999999</v>
      </c>
      <c r="Q84" s="11">
        <f t="shared" si="21"/>
        <v>164.259995</v>
      </c>
      <c r="R84" s="11">
        <f t="shared" si="21"/>
        <v>164.16999799999999</v>
      </c>
      <c r="S84" s="11">
        <f t="shared" si="21"/>
        <v>171.479996</v>
      </c>
      <c r="T84" s="11">
        <f t="shared" si="20"/>
        <v>166.30999800000001</v>
      </c>
      <c r="U84" s="12" cm="1">
        <f t="array" ref="U84">quota_mese*SUMPRODUCT(1/C84:T84)</f>
        <v>925.81708930394143</v>
      </c>
      <c r="V84" s="13">
        <f t="shared" si="19"/>
        <v>153972.63827050434</v>
      </c>
      <c r="W84" s="14">
        <f t="shared" si="15"/>
        <v>2.64842551366955E-2</v>
      </c>
      <c r="X84" s="13">
        <f t="shared" si="16"/>
        <v>169657.92224976508</v>
      </c>
      <c r="Y84" s="14">
        <f t="shared" si="17"/>
        <v>0.1310528149984338</v>
      </c>
      <c r="Z84" s="6" t="str">
        <f t="shared" si="18"/>
        <v>Il PAC NON conviene</v>
      </c>
    </row>
    <row r="85" spans="1:26" x14ac:dyDescent="0.25">
      <c r="A85" s="7">
        <v>44500</v>
      </c>
      <c r="B85" s="8">
        <v>148.80999800000001</v>
      </c>
      <c r="C85" s="11">
        <f t="shared" si="14"/>
        <v>148.80999800000001</v>
      </c>
      <c r="D85" s="11">
        <f t="shared" si="21"/>
        <v>152.36999499999999</v>
      </c>
      <c r="E85" s="11">
        <f t="shared" si="21"/>
        <v>154.800003</v>
      </c>
      <c r="F85" s="11">
        <f t="shared" si="21"/>
        <v>155.05999800000001</v>
      </c>
      <c r="G85" s="11">
        <f t="shared" si="21"/>
        <v>163.479996</v>
      </c>
      <c r="H85" s="11">
        <f t="shared" si="21"/>
        <v>169.36000100000001</v>
      </c>
      <c r="I85" s="11">
        <f t="shared" si="21"/>
        <v>174.929993</v>
      </c>
      <c r="J85" s="11">
        <f t="shared" si="21"/>
        <v>165.990005</v>
      </c>
      <c r="K85" s="11">
        <f t="shared" si="21"/>
        <v>167.08000200000001</v>
      </c>
      <c r="L85" s="11">
        <f t="shared" si="21"/>
        <v>167.28999300000001</v>
      </c>
      <c r="M85" s="11">
        <f t="shared" si="21"/>
        <v>165.21000699999999</v>
      </c>
      <c r="N85" s="11">
        <f t="shared" si="21"/>
        <v>165.03999300000001</v>
      </c>
      <c r="O85" s="11">
        <f t="shared" si="21"/>
        <v>160.14999399999999</v>
      </c>
      <c r="P85" s="11">
        <f t="shared" si="21"/>
        <v>164.259995</v>
      </c>
      <c r="Q85" s="11">
        <f t="shared" si="21"/>
        <v>164.16999799999999</v>
      </c>
      <c r="R85" s="11">
        <f t="shared" si="21"/>
        <v>171.479996</v>
      </c>
      <c r="S85" s="11">
        <f t="shared" si="21"/>
        <v>166.30999800000001</v>
      </c>
      <c r="T85" s="11">
        <f t="shared" si="20"/>
        <v>175.91000399999999</v>
      </c>
      <c r="U85" s="12" cm="1">
        <f t="array" ref="U85">quota_mese*SUMPRODUCT(1/C85:T85)</f>
        <v>916.51587412966285</v>
      </c>
      <c r="V85" s="13">
        <f t="shared" si="19"/>
        <v>161224.31108421247</v>
      </c>
      <c r="W85" s="14">
        <f t="shared" si="15"/>
        <v>7.4828740561416529E-2</v>
      </c>
      <c r="X85" s="13">
        <f t="shared" si="16"/>
        <v>177316.71900163588</v>
      </c>
      <c r="Y85" s="14">
        <f t="shared" si="17"/>
        <v>0.18211146001090595</v>
      </c>
      <c r="Z85" s="6" t="str">
        <f t="shared" si="18"/>
        <v>Il PAC NON conviene</v>
      </c>
    </row>
    <row r="86" spans="1:26" x14ac:dyDescent="0.25">
      <c r="A86" s="7">
        <v>44530</v>
      </c>
      <c r="B86" s="8">
        <v>152.36999499999999</v>
      </c>
      <c r="C86" s="11">
        <f t="shared" si="14"/>
        <v>152.36999499999999</v>
      </c>
      <c r="D86" s="11">
        <f t="shared" si="21"/>
        <v>154.800003</v>
      </c>
      <c r="E86" s="11">
        <f t="shared" si="21"/>
        <v>155.05999800000001</v>
      </c>
      <c r="F86" s="11">
        <f t="shared" si="21"/>
        <v>163.479996</v>
      </c>
      <c r="G86" s="11">
        <f t="shared" si="21"/>
        <v>169.36000100000001</v>
      </c>
      <c r="H86" s="11">
        <f t="shared" si="21"/>
        <v>174.929993</v>
      </c>
      <c r="I86" s="11">
        <f t="shared" si="21"/>
        <v>165.990005</v>
      </c>
      <c r="J86" s="11">
        <f t="shared" si="21"/>
        <v>167.08000200000001</v>
      </c>
      <c r="K86" s="11">
        <f t="shared" si="21"/>
        <v>167.28999300000001</v>
      </c>
      <c r="L86" s="11">
        <f t="shared" si="21"/>
        <v>165.21000699999999</v>
      </c>
      <c r="M86" s="11">
        <f t="shared" si="21"/>
        <v>165.03999300000001</v>
      </c>
      <c r="N86" s="11">
        <f t="shared" si="21"/>
        <v>160.14999399999999</v>
      </c>
      <c r="O86" s="11">
        <f t="shared" si="21"/>
        <v>164.259995</v>
      </c>
      <c r="P86" s="11">
        <f t="shared" si="21"/>
        <v>164.16999799999999</v>
      </c>
      <c r="Q86" s="11">
        <f t="shared" si="21"/>
        <v>171.479996</v>
      </c>
      <c r="R86" s="11">
        <f t="shared" si="21"/>
        <v>166.30999800000001</v>
      </c>
      <c r="S86" s="11">
        <f t="shared" si="21"/>
        <v>175.91000399999999</v>
      </c>
      <c r="T86" s="11">
        <f t="shared" si="20"/>
        <v>174.10000600000001</v>
      </c>
      <c r="U86" s="12" cm="1">
        <f t="array" ref="U86">quota_mese*SUMPRODUCT(1/C86:T86)</f>
        <v>908.38126249111281</v>
      </c>
      <c r="V86" s="13">
        <f t="shared" si="19"/>
        <v>158149.18324999031</v>
      </c>
      <c r="W86" s="14">
        <f t="shared" si="15"/>
        <v>5.4327888333268737E-2</v>
      </c>
      <c r="X86" s="13">
        <f t="shared" si="16"/>
        <v>171392.01783133222</v>
      </c>
      <c r="Y86" s="14">
        <f t="shared" si="17"/>
        <v>0.14261345220888155</v>
      </c>
      <c r="Z86" s="6" t="str">
        <f t="shared" si="18"/>
        <v>Il PAC NON conviene</v>
      </c>
    </row>
    <row r="87" spans="1:26" x14ac:dyDescent="0.25">
      <c r="A87" s="7">
        <v>44561</v>
      </c>
      <c r="B87" s="8">
        <v>154.800003</v>
      </c>
      <c r="C87" s="11">
        <f t="shared" si="14"/>
        <v>154.800003</v>
      </c>
      <c r="D87" s="11">
        <f t="shared" si="21"/>
        <v>155.05999800000001</v>
      </c>
      <c r="E87" s="11">
        <f t="shared" si="21"/>
        <v>163.479996</v>
      </c>
      <c r="F87" s="11">
        <f t="shared" si="21"/>
        <v>169.36000100000001</v>
      </c>
      <c r="G87" s="11">
        <f t="shared" si="21"/>
        <v>174.929993</v>
      </c>
      <c r="H87" s="11">
        <f t="shared" si="21"/>
        <v>165.990005</v>
      </c>
      <c r="I87" s="11">
        <f t="shared" si="21"/>
        <v>167.08000200000001</v>
      </c>
      <c r="J87" s="11">
        <f t="shared" si="21"/>
        <v>167.28999300000001</v>
      </c>
      <c r="K87" s="11">
        <f t="shared" si="21"/>
        <v>165.21000699999999</v>
      </c>
      <c r="L87" s="11">
        <f t="shared" si="21"/>
        <v>165.03999300000001</v>
      </c>
      <c r="M87" s="11">
        <f t="shared" si="21"/>
        <v>160.14999399999999</v>
      </c>
      <c r="N87" s="11">
        <f t="shared" si="21"/>
        <v>164.259995</v>
      </c>
      <c r="O87" s="11">
        <f t="shared" si="21"/>
        <v>164.16999799999999</v>
      </c>
      <c r="P87" s="11">
        <f t="shared" si="21"/>
        <v>171.479996</v>
      </c>
      <c r="Q87" s="11">
        <f t="shared" si="21"/>
        <v>166.30999800000001</v>
      </c>
      <c r="R87" s="11">
        <f t="shared" si="21"/>
        <v>175.91000399999999</v>
      </c>
      <c r="S87" s="11">
        <f t="shared" si="21"/>
        <v>174.10000600000001</v>
      </c>
      <c r="T87" s="11">
        <f t="shared" si="20"/>
        <v>178.740005</v>
      </c>
      <c r="U87" s="12" cm="1">
        <f t="array" ref="U87">quota_mese*SUMPRODUCT(1/C87:T87)</f>
        <v>900.31248332607834</v>
      </c>
      <c r="V87" s="13">
        <f t="shared" si="19"/>
        <v>160921.85777126567</v>
      </c>
      <c r="W87" s="14">
        <f t="shared" si="15"/>
        <v>7.2812385141771241E-2</v>
      </c>
      <c r="X87" s="13">
        <f t="shared" si="16"/>
        <v>173197.67590702177</v>
      </c>
      <c r="Y87" s="14">
        <f t="shared" si="17"/>
        <v>0.1546511727134785</v>
      </c>
      <c r="Z87" s="6" t="str">
        <f t="shared" si="18"/>
        <v>Il PAC NON conviene</v>
      </c>
    </row>
    <row r="88" spans="1:26" x14ac:dyDescent="0.25">
      <c r="A88" s="7">
        <v>44592</v>
      </c>
      <c r="B88" s="8">
        <v>155.05999800000001</v>
      </c>
      <c r="C88" s="11">
        <f t="shared" si="14"/>
        <v>155.05999800000001</v>
      </c>
      <c r="D88" s="11">
        <f t="shared" si="21"/>
        <v>163.479996</v>
      </c>
      <c r="E88" s="11">
        <f t="shared" si="21"/>
        <v>169.36000100000001</v>
      </c>
      <c r="F88" s="11">
        <f t="shared" si="21"/>
        <v>174.929993</v>
      </c>
      <c r="G88" s="11">
        <f t="shared" si="21"/>
        <v>165.990005</v>
      </c>
      <c r="H88" s="11">
        <f t="shared" si="21"/>
        <v>167.08000200000001</v>
      </c>
      <c r="I88" s="11">
        <f t="shared" si="21"/>
        <v>167.28999300000001</v>
      </c>
      <c r="J88" s="11">
        <f t="shared" si="21"/>
        <v>165.21000699999999</v>
      </c>
      <c r="K88" s="11">
        <f t="shared" si="21"/>
        <v>165.03999300000001</v>
      </c>
      <c r="L88" s="11">
        <f t="shared" si="21"/>
        <v>160.14999399999999</v>
      </c>
      <c r="M88" s="11">
        <f t="shared" si="21"/>
        <v>164.259995</v>
      </c>
      <c r="N88" s="11">
        <f t="shared" si="21"/>
        <v>164.16999799999999</v>
      </c>
      <c r="O88" s="11">
        <f t="shared" si="21"/>
        <v>171.479996</v>
      </c>
      <c r="P88" s="11">
        <f t="shared" si="21"/>
        <v>166.30999800000001</v>
      </c>
      <c r="Q88" s="11">
        <f t="shared" si="21"/>
        <v>175.91000399999999</v>
      </c>
      <c r="R88" s="11">
        <f t="shared" si="21"/>
        <v>174.10000600000001</v>
      </c>
      <c r="S88" s="11">
        <f t="shared" si="21"/>
        <v>178.740005</v>
      </c>
      <c r="T88" s="11">
        <f t="shared" si="20"/>
        <v>169.63999899999999</v>
      </c>
      <c r="U88" s="12" cm="1">
        <f t="array" ref="U88">quota_mese*SUMPRODUCT(1/C88:T88)</f>
        <v>895.60321635178013</v>
      </c>
      <c r="V88" s="13">
        <f t="shared" si="19"/>
        <v>151930.12872631275</v>
      </c>
      <c r="W88" s="14">
        <f t="shared" si="15"/>
        <v>1.2867524842084865E-2</v>
      </c>
      <c r="X88" s="13">
        <f t="shared" si="16"/>
        <v>164104.21887145902</v>
      </c>
      <c r="Y88" s="14">
        <f t="shared" si="17"/>
        <v>9.4028125809726859E-2</v>
      </c>
      <c r="Z88" s="6" t="str">
        <f t="shared" si="18"/>
        <v>Il PAC NON conviene</v>
      </c>
    </row>
    <row r="89" spans="1:26" x14ac:dyDescent="0.25">
      <c r="A89" s="7">
        <v>44620</v>
      </c>
      <c r="B89" s="8">
        <v>163.479996</v>
      </c>
      <c r="C89" s="11">
        <f t="shared" si="14"/>
        <v>163.479996</v>
      </c>
      <c r="D89" s="11">
        <f t="shared" si="21"/>
        <v>169.36000100000001</v>
      </c>
      <c r="E89" s="11">
        <f t="shared" si="21"/>
        <v>174.929993</v>
      </c>
      <c r="F89" s="11">
        <f t="shared" si="21"/>
        <v>165.990005</v>
      </c>
      <c r="G89" s="11">
        <f t="shared" si="21"/>
        <v>167.08000200000001</v>
      </c>
      <c r="H89" s="11">
        <f t="shared" si="21"/>
        <v>167.28999300000001</v>
      </c>
      <c r="I89" s="11">
        <f t="shared" si="21"/>
        <v>165.21000699999999</v>
      </c>
      <c r="J89" s="11">
        <f t="shared" si="21"/>
        <v>165.03999300000001</v>
      </c>
      <c r="K89" s="11">
        <f t="shared" si="21"/>
        <v>160.14999399999999</v>
      </c>
      <c r="L89" s="11">
        <f t="shared" si="21"/>
        <v>164.259995</v>
      </c>
      <c r="M89" s="11">
        <f t="shared" si="21"/>
        <v>164.16999799999999</v>
      </c>
      <c r="N89" s="11">
        <f t="shared" si="21"/>
        <v>171.479996</v>
      </c>
      <c r="O89" s="11">
        <f t="shared" si="21"/>
        <v>166.30999800000001</v>
      </c>
      <c r="P89" s="11">
        <f t="shared" si="21"/>
        <v>175.91000399999999</v>
      </c>
      <c r="Q89" s="11">
        <f t="shared" si="21"/>
        <v>174.10000600000001</v>
      </c>
      <c r="R89" s="11">
        <f t="shared" si="21"/>
        <v>178.740005</v>
      </c>
      <c r="S89" s="11">
        <f t="shared" si="21"/>
        <v>169.63999899999999</v>
      </c>
      <c r="T89" s="11">
        <f t="shared" si="20"/>
        <v>172.570007</v>
      </c>
      <c r="U89" s="12" cm="1">
        <f t="array" ref="U89">quota_mese*SUMPRODUCT(1/C89:T89)</f>
        <v>890.15015941227864</v>
      </c>
      <c r="V89" s="13">
        <f t="shared" si="19"/>
        <v>153613.21924082804</v>
      </c>
      <c r="W89" s="14">
        <f t="shared" si="15"/>
        <v>2.4088128272186982E-2</v>
      </c>
      <c r="X89" s="13">
        <f t="shared" si="16"/>
        <v>158340.48007928749</v>
      </c>
      <c r="Y89" s="14">
        <f t="shared" si="17"/>
        <v>5.5603200528583363E-2</v>
      </c>
      <c r="Z89" s="6" t="str">
        <f t="shared" si="18"/>
        <v>Il PAC NON conviene</v>
      </c>
    </row>
    <row r="90" spans="1:26" x14ac:dyDescent="0.25">
      <c r="A90" s="7">
        <v>44651</v>
      </c>
      <c r="B90" s="8">
        <v>169.36000100000001</v>
      </c>
      <c r="C90" s="11">
        <f t="shared" si="14"/>
        <v>169.36000100000001</v>
      </c>
      <c r="D90" s="11">
        <f t="shared" si="21"/>
        <v>174.929993</v>
      </c>
      <c r="E90" s="11">
        <f t="shared" si="21"/>
        <v>165.990005</v>
      </c>
      <c r="F90" s="11">
        <f t="shared" si="21"/>
        <v>167.08000200000001</v>
      </c>
      <c r="G90" s="11">
        <f t="shared" si="21"/>
        <v>167.28999300000001</v>
      </c>
      <c r="H90" s="11">
        <f t="shared" si="21"/>
        <v>165.21000699999999</v>
      </c>
      <c r="I90" s="11">
        <f t="shared" si="21"/>
        <v>165.03999300000001</v>
      </c>
      <c r="J90" s="11">
        <f t="shared" si="21"/>
        <v>160.14999399999999</v>
      </c>
      <c r="K90" s="11">
        <f t="shared" si="21"/>
        <v>164.259995</v>
      </c>
      <c r="L90" s="11">
        <f t="shared" si="21"/>
        <v>164.16999799999999</v>
      </c>
      <c r="M90" s="11">
        <f t="shared" si="21"/>
        <v>171.479996</v>
      </c>
      <c r="N90" s="11">
        <f t="shared" si="21"/>
        <v>166.30999800000001</v>
      </c>
      <c r="O90" s="11">
        <f t="shared" si="21"/>
        <v>175.91000399999999</v>
      </c>
      <c r="P90" s="11">
        <f t="shared" si="21"/>
        <v>174.10000600000001</v>
      </c>
      <c r="Q90" s="11">
        <f t="shared" si="21"/>
        <v>178.740005</v>
      </c>
      <c r="R90" s="11">
        <f t="shared" si="21"/>
        <v>169.63999899999999</v>
      </c>
      <c r="S90" s="11">
        <f t="shared" si="21"/>
        <v>172.570007</v>
      </c>
      <c r="T90" s="11">
        <f t="shared" si="20"/>
        <v>172.779999</v>
      </c>
      <c r="U90" s="12" cm="1">
        <f t="array" ref="U90">quota_mese*SUMPRODUCT(1/C90:T90)</f>
        <v>887.40641434359031</v>
      </c>
      <c r="V90" s="13">
        <f t="shared" si="19"/>
        <v>153326.07938287914</v>
      </c>
      <c r="W90" s="14">
        <f t="shared" si="15"/>
        <v>2.2173862552527623E-2</v>
      </c>
      <c r="X90" s="13">
        <f t="shared" si="16"/>
        <v>153029.04875396169</v>
      </c>
      <c r="Y90" s="14">
        <f t="shared" si="17"/>
        <v>2.0193658359744626E-2</v>
      </c>
      <c r="Z90" s="6" t="str">
        <f t="shared" si="18"/>
        <v>In Linea</v>
      </c>
    </row>
    <row r="91" spans="1:26" x14ac:dyDescent="0.25">
      <c r="A91" s="7">
        <v>44681</v>
      </c>
      <c r="B91" s="8">
        <v>174.929993</v>
      </c>
      <c r="C91" s="11">
        <f t="shared" si="14"/>
        <v>174.929993</v>
      </c>
      <c r="D91" s="11">
        <f t="shared" si="21"/>
        <v>165.990005</v>
      </c>
      <c r="E91" s="11">
        <f t="shared" si="21"/>
        <v>167.08000200000001</v>
      </c>
      <c r="F91" s="11">
        <f t="shared" si="21"/>
        <v>167.28999300000001</v>
      </c>
      <c r="G91" s="11">
        <f t="shared" si="21"/>
        <v>165.21000699999999</v>
      </c>
      <c r="H91" s="11">
        <f t="shared" si="21"/>
        <v>165.03999300000001</v>
      </c>
      <c r="I91" s="11">
        <f t="shared" si="21"/>
        <v>160.14999399999999</v>
      </c>
      <c r="J91" s="11">
        <f t="shared" si="21"/>
        <v>164.259995</v>
      </c>
      <c r="K91" s="11">
        <f t="shared" si="21"/>
        <v>164.16999799999999</v>
      </c>
      <c r="L91" s="11">
        <f t="shared" si="21"/>
        <v>171.479996</v>
      </c>
      <c r="M91" s="11">
        <f t="shared" si="21"/>
        <v>166.30999800000001</v>
      </c>
      <c r="N91" s="11">
        <f t="shared" si="21"/>
        <v>175.91000399999999</v>
      </c>
      <c r="O91" s="11">
        <f t="shared" si="21"/>
        <v>174.10000600000001</v>
      </c>
      <c r="P91" s="11">
        <f t="shared" si="21"/>
        <v>178.740005</v>
      </c>
      <c r="Q91" s="11">
        <f t="shared" si="21"/>
        <v>169.63999899999999</v>
      </c>
      <c r="R91" s="11">
        <f t="shared" si="21"/>
        <v>172.570007</v>
      </c>
      <c r="S91" s="11">
        <f t="shared" si="21"/>
        <v>172.779999</v>
      </c>
      <c r="T91" s="11">
        <f t="shared" si="20"/>
        <v>169.05999800000001</v>
      </c>
      <c r="U91" s="12" cm="1">
        <f t="array" ref="U91">quota_mese*SUMPRODUCT(1/C91:T91)</f>
        <v>887.49373010480542</v>
      </c>
      <c r="V91" s="13">
        <f t="shared" si="19"/>
        <v>150039.68823653096</v>
      </c>
      <c r="W91" s="14">
        <f t="shared" si="15"/>
        <v>2.6458824353969845E-4</v>
      </c>
      <c r="X91" s="13">
        <f t="shared" si="16"/>
        <v>144966.56213780332</v>
      </c>
      <c r="Y91" s="14">
        <f t="shared" si="17"/>
        <v>-3.355625241464455E-2</v>
      </c>
      <c r="Z91" s="6" t="str">
        <f t="shared" si="18"/>
        <v>Il PAC conviene</v>
      </c>
    </row>
    <row r="92" spans="1:26" x14ac:dyDescent="0.25">
      <c r="A92" s="7">
        <v>44712</v>
      </c>
      <c r="B92" s="8">
        <v>165.990005</v>
      </c>
      <c r="C92" s="11">
        <f t="shared" si="14"/>
        <v>165.990005</v>
      </c>
      <c r="D92" s="11">
        <f t="shared" si="21"/>
        <v>167.08000200000001</v>
      </c>
      <c r="E92" s="11">
        <f t="shared" si="21"/>
        <v>167.28999300000001</v>
      </c>
      <c r="F92" s="11">
        <f t="shared" si="21"/>
        <v>165.21000699999999</v>
      </c>
      <c r="G92" s="11">
        <f t="shared" si="21"/>
        <v>165.03999300000001</v>
      </c>
      <c r="H92" s="11">
        <f t="shared" si="21"/>
        <v>160.14999399999999</v>
      </c>
      <c r="I92" s="11">
        <f t="shared" si="21"/>
        <v>164.259995</v>
      </c>
      <c r="J92" s="11">
        <f t="shared" si="21"/>
        <v>164.16999799999999</v>
      </c>
      <c r="K92" s="11">
        <f t="shared" si="21"/>
        <v>171.479996</v>
      </c>
      <c r="L92" s="11">
        <f t="shared" si="21"/>
        <v>166.30999800000001</v>
      </c>
      <c r="M92" s="11">
        <f t="shared" si="21"/>
        <v>175.91000399999999</v>
      </c>
      <c r="N92" s="11">
        <f t="shared" si="21"/>
        <v>174.10000600000001</v>
      </c>
      <c r="O92" s="11">
        <f t="shared" si="21"/>
        <v>178.740005</v>
      </c>
      <c r="P92" s="11">
        <f t="shared" si="21"/>
        <v>169.63999899999999</v>
      </c>
      <c r="Q92" s="11">
        <f t="shared" si="21"/>
        <v>172.570007</v>
      </c>
      <c r="R92" s="11">
        <f t="shared" si="21"/>
        <v>172.779999</v>
      </c>
      <c r="S92" s="11">
        <f t="shared" si="21"/>
        <v>169.05999800000001</v>
      </c>
      <c r="T92" s="11">
        <f t="shared" si="20"/>
        <v>182</v>
      </c>
      <c r="U92" s="12" cm="1">
        <f t="array" ref="U92">quota_mese*SUMPRODUCT(1/C92:T92)</f>
        <v>885.64317112587275</v>
      </c>
      <c r="V92" s="13">
        <f t="shared" si="19"/>
        <v>161187.05714490885</v>
      </c>
      <c r="W92" s="14">
        <f t="shared" si="15"/>
        <v>7.4580380966059012E-2</v>
      </c>
      <c r="X92" s="13">
        <f t="shared" si="16"/>
        <v>164467.73406627707</v>
      </c>
      <c r="Y92" s="14">
        <f t="shared" si="17"/>
        <v>9.6451560441847217E-2</v>
      </c>
      <c r="Z92" s="6" t="str">
        <f t="shared" si="18"/>
        <v>In Linea</v>
      </c>
    </row>
    <row r="93" spans="1:26" x14ac:dyDescent="0.25">
      <c r="A93" s="7">
        <v>44742</v>
      </c>
      <c r="B93" s="8">
        <v>167.08000200000001</v>
      </c>
      <c r="C93" s="11">
        <f t="shared" si="14"/>
        <v>167.08000200000001</v>
      </c>
      <c r="D93" s="11">
        <f t="shared" si="21"/>
        <v>167.28999300000001</v>
      </c>
      <c r="E93" s="11">
        <f t="shared" si="21"/>
        <v>165.21000699999999</v>
      </c>
      <c r="F93" s="11">
        <f t="shared" si="21"/>
        <v>165.03999300000001</v>
      </c>
      <c r="G93" s="11">
        <f t="shared" si="21"/>
        <v>160.14999399999999</v>
      </c>
      <c r="H93" s="11">
        <f t="shared" si="21"/>
        <v>164.259995</v>
      </c>
      <c r="I93" s="11">
        <f t="shared" si="21"/>
        <v>164.16999799999999</v>
      </c>
      <c r="J93" s="11">
        <f t="shared" si="21"/>
        <v>171.479996</v>
      </c>
      <c r="K93" s="11">
        <f t="shared" si="21"/>
        <v>166.30999800000001</v>
      </c>
      <c r="L93" s="11">
        <f t="shared" si="21"/>
        <v>175.91000399999999</v>
      </c>
      <c r="M93" s="11">
        <f t="shared" si="21"/>
        <v>174.10000600000001</v>
      </c>
      <c r="N93" s="11">
        <f t="shared" si="21"/>
        <v>178.740005</v>
      </c>
      <c r="O93" s="11">
        <f t="shared" si="21"/>
        <v>169.63999899999999</v>
      </c>
      <c r="P93" s="11">
        <f t="shared" si="21"/>
        <v>172.570007</v>
      </c>
      <c r="Q93" s="11">
        <f t="shared" si="21"/>
        <v>172.779999</v>
      </c>
      <c r="R93" s="11">
        <f t="shared" si="21"/>
        <v>169.05999800000001</v>
      </c>
      <c r="S93" s="11">
        <f t="shared" si="21"/>
        <v>182</v>
      </c>
      <c r="T93" s="11">
        <f t="shared" si="20"/>
        <v>180.470001</v>
      </c>
      <c r="U93" s="12" cm="1">
        <f t="array" ref="U93">quota_mese*SUMPRODUCT(1/C93:T93)</f>
        <v>881.61507118662723</v>
      </c>
      <c r="V93" s="13">
        <f t="shared" si="19"/>
        <v>159105.07277866569</v>
      </c>
      <c r="W93" s="14">
        <f t="shared" si="15"/>
        <v>6.0700485191104603E-2</v>
      </c>
      <c r="X93" s="13">
        <f t="shared" si="16"/>
        <v>162021.18641344042</v>
      </c>
      <c r="Y93" s="14">
        <f t="shared" si="17"/>
        <v>8.0141242756269548E-2</v>
      </c>
      <c r="Z93" s="6" t="str">
        <f t="shared" si="18"/>
        <v>In Linea</v>
      </c>
    </row>
    <row r="94" spans="1:26" x14ac:dyDescent="0.25">
      <c r="A94" s="7">
        <v>44773</v>
      </c>
      <c r="B94" s="8">
        <v>167.28999300000001</v>
      </c>
      <c r="C94" s="11">
        <f t="shared" si="14"/>
        <v>167.28999300000001</v>
      </c>
      <c r="D94" s="11">
        <f t="shared" si="21"/>
        <v>165.21000699999999</v>
      </c>
      <c r="E94" s="11">
        <f t="shared" si="21"/>
        <v>165.03999300000001</v>
      </c>
      <c r="F94" s="11">
        <f t="shared" si="21"/>
        <v>160.14999399999999</v>
      </c>
      <c r="G94" s="11">
        <f t="shared" si="21"/>
        <v>164.259995</v>
      </c>
      <c r="H94" s="11">
        <f t="shared" si="21"/>
        <v>164.16999799999999</v>
      </c>
      <c r="I94" s="11">
        <f t="shared" si="21"/>
        <v>171.479996</v>
      </c>
      <c r="J94" s="11">
        <f t="shared" si="21"/>
        <v>166.30999800000001</v>
      </c>
      <c r="K94" s="11">
        <f t="shared" si="21"/>
        <v>175.91000399999999</v>
      </c>
      <c r="L94" s="11">
        <f t="shared" si="21"/>
        <v>174.10000600000001</v>
      </c>
      <c r="M94" s="11">
        <f t="shared" si="21"/>
        <v>178.740005</v>
      </c>
      <c r="N94" s="11">
        <f t="shared" si="21"/>
        <v>169.63999899999999</v>
      </c>
      <c r="O94" s="11">
        <f t="shared" si="21"/>
        <v>172.570007</v>
      </c>
      <c r="P94" s="11">
        <f t="shared" si="21"/>
        <v>172.779999</v>
      </c>
      <c r="Q94" s="11">
        <f t="shared" si="21"/>
        <v>169.05999800000001</v>
      </c>
      <c r="R94" s="11">
        <f t="shared" si="21"/>
        <v>182</v>
      </c>
      <c r="S94" s="11">
        <f t="shared" si="21"/>
        <v>180.470001</v>
      </c>
      <c r="T94" s="11">
        <f t="shared" si="20"/>
        <v>180.41999799999999</v>
      </c>
      <c r="U94" s="12" cm="1">
        <f t="array" ref="U94">quota_mese*SUMPRODUCT(1/C94:T94)</f>
        <v>877.92728861222247</v>
      </c>
      <c r="V94" s="13">
        <f t="shared" si="19"/>
        <v>158395.63965556258</v>
      </c>
      <c r="W94" s="14">
        <f t="shared" si="15"/>
        <v>5.5970931037083949E-2</v>
      </c>
      <c r="X94" s="13">
        <f t="shared" si="16"/>
        <v>161772.97407143773</v>
      </c>
      <c r="Y94" s="14">
        <f t="shared" si="17"/>
        <v>7.8486493809584834E-2</v>
      </c>
      <c r="Z94" s="6" t="str">
        <f t="shared" si="18"/>
        <v>In Linea</v>
      </c>
    </row>
    <row r="95" spans="1:26" x14ac:dyDescent="0.25">
      <c r="A95" s="7">
        <v>44804</v>
      </c>
      <c r="B95" s="8">
        <v>165.21000699999999</v>
      </c>
      <c r="C95" s="11">
        <f t="shared" si="14"/>
        <v>165.21000699999999</v>
      </c>
      <c r="D95" s="11">
        <f t="shared" si="21"/>
        <v>165.03999300000001</v>
      </c>
      <c r="E95" s="11">
        <f t="shared" si="21"/>
        <v>160.14999399999999</v>
      </c>
      <c r="F95" s="11">
        <f t="shared" si="21"/>
        <v>164.259995</v>
      </c>
      <c r="G95" s="11">
        <f t="shared" si="21"/>
        <v>164.16999799999999</v>
      </c>
      <c r="H95" s="11">
        <f t="shared" si="21"/>
        <v>171.479996</v>
      </c>
      <c r="I95" s="11">
        <f t="shared" si="21"/>
        <v>166.30999800000001</v>
      </c>
      <c r="J95" s="11">
        <f t="shared" si="21"/>
        <v>175.91000399999999</v>
      </c>
      <c r="K95" s="11">
        <f t="shared" si="21"/>
        <v>174.10000600000001</v>
      </c>
      <c r="L95" s="11">
        <f t="shared" si="21"/>
        <v>178.740005</v>
      </c>
      <c r="M95" s="11">
        <f t="shared" si="21"/>
        <v>169.63999899999999</v>
      </c>
      <c r="N95" s="11">
        <f t="shared" si="21"/>
        <v>172.570007</v>
      </c>
      <c r="O95" s="11">
        <f t="shared" si="21"/>
        <v>172.779999</v>
      </c>
      <c r="P95" s="11">
        <f t="shared" si="21"/>
        <v>169.05999800000001</v>
      </c>
      <c r="Q95" s="11">
        <f t="shared" si="21"/>
        <v>182</v>
      </c>
      <c r="R95" s="11">
        <f t="shared" si="21"/>
        <v>180.470001</v>
      </c>
      <c r="S95" s="11">
        <f t="shared" si="21"/>
        <v>180.41999799999999</v>
      </c>
      <c r="T95" s="11">
        <f t="shared" si="20"/>
        <v>182.41999799999999</v>
      </c>
      <c r="U95" s="12" cm="1">
        <f t="array" ref="U95">quota_mese*SUMPRODUCT(1/C95:T95)</f>
        <v>873.79571575255829</v>
      </c>
      <c r="V95" s="13">
        <f t="shared" si="19"/>
        <v>159397.81271999024</v>
      </c>
      <c r="W95" s="14">
        <f t="shared" si="15"/>
        <v>6.2652084799935004E-2</v>
      </c>
      <c r="X95" s="13">
        <f t="shared" si="16"/>
        <v>165625.55862611881</v>
      </c>
      <c r="Y95" s="14">
        <f t="shared" si="17"/>
        <v>0.10417039084079205</v>
      </c>
      <c r="Z95" s="6" t="str">
        <f t="shared" si="18"/>
        <v>Il PAC NON conviene</v>
      </c>
    </row>
    <row r="96" spans="1:26" x14ac:dyDescent="0.25">
      <c r="A96" s="7">
        <v>44834</v>
      </c>
      <c r="B96" s="8">
        <v>165.03999300000001</v>
      </c>
      <c r="C96" s="11">
        <f t="shared" si="14"/>
        <v>165.03999300000001</v>
      </c>
      <c r="D96" s="11">
        <f t="shared" si="21"/>
        <v>160.14999399999999</v>
      </c>
      <c r="E96" s="11">
        <f t="shared" si="21"/>
        <v>164.259995</v>
      </c>
      <c r="F96" s="11">
        <f t="shared" si="21"/>
        <v>164.16999799999999</v>
      </c>
      <c r="G96" s="11">
        <f t="shared" si="21"/>
        <v>171.479996</v>
      </c>
      <c r="H96" s="11">
        <f t="shared" si="21"/>
        <v>166.30999800000001</v>
      </c>
      <c r="I96" s="11">
        <f t="shared" si="21"/>
        <v>175.91000399999999</v>
      </c>
      <c r="J96" s="11">
        <f t="shared" si="21"/>
        <v>174.10000600000001</v>
      </c>
      <c r="K96" s="11">
        <f t="shared" si="21"/>
        <v>178.740005</v>
      </c>
      <c r="L96" s="11">
        <f t="shared" si="21"/>
        <v>169.63999899999999</v>
      </c>
      <c r="M96" s="11">
        <f t="shared" si="21"/>
        <v>172.570007</v>
      </c>
      <c r="N96" s="11">
        <f t="shared" si="21"/>
        <v>172.779999</v>
      </c>
      <c r="O96" s="11">
        <f t="shared" si="21"/>
        <v>169.05999800000001</v>
      </c>
      <c r="P96" s="11">
        <f t="shared" si="21"/>
        <v>182</v>
      </c>
      <c r="Q96" s="11">
        <f t="shared" si="21"/>
        <v>180.470001</v>
      </c>
      <c r="R96" s="11">
        <f t="shared" si="21"/>
        <v>180.41999799999999</v>
      </c>
      <c r="S96" s="11">
        <f t="shared" ref="S96:T111" si="22">R97</f>
        <v>182.41999799999999</v>
      </c>
      <c r="T96" s="11">
        <f t="shared" si="22"/>
        <v>182.429993</v>
      </c>
      <c r="U96" s="12" cm="1">
        <f t="array" ref="U96">quota_mese*SUMPRODUCT(1/C96:T96)</f>
        <v>869.03448799411149</v>
      </c>
      <c r="V96" s="13">
        <f t="shared" si="19"/>
        <v>158537.95556152434</v>
      </c>
      <c r="W96" s="14">
        <f t="shared" si="15"/>
        <v>5.6919703743495642E-2</v>
      </c>
      <c r="X96" s="13">
        <f t="shared" si="16"/>
        <v>165805.26000143492</v>
      </c>
      <c r="Y96" s="14">
        <f t="shared" si="17"/>
        <v>0.10536840000956604</v>
      </c>
      <c r="Z96" s="6" t="str">
        <f t="shared" si="18"/>
        <v>Il PAC NON conviene</v>
      </c>
    </row>
    <row r="97" spans="1:26" x14ac:dyDescent="0.25">
      <c r="A97" s="7">
        <v>44865</v>
      </c>
      <c r="B97" s="8">
        <v>160.14999399999999</v>
      </c>
      <c r="C97" s="11">
        <f t="shared" si="14"/>
        <v>160.14999399999999</v>
      </c>
      <c r="D97" s="11">
        <f t="shared" ref="D97:S112" si="23">C98</f>
        <v>164.259995</v>
      </c>
      <c r="E97" s="11">
        <f t="shared" si="23"/>
        <v>164.16999799999999</v>
      </c>
      <c r="F97" s="11">
        <f t="shared" si="23"/>
        <v>171.479996</v>
      </c>
      <c r="G97" s="11">
        <f t="shared" si="23"/>
        <v>166.30999800000001</v>
      </c>
      <c r="H97" s="11">
        <f t="shared" si="23"/>
        <v>175.91000399999999</v>
      </c>
      <c r="I97" s="11">
        <f t="shared" si="23"/>
        <v>174.10000600000001</v>
      </c>
      <c r="J97" s="11">
        <f t="shared" si="23"/>
        <v>178.740005</v>
      </c>
      <c r="K97" s="11">
        <f t="shared" si="23"/>
        <v>169.63999899999999</v>
      </c>
      <c r="L97" s="11">
        <f t="shared" si="23"/>
        <v>172.570007</v>
      </c>
      <c r="M97" s="11">
        <f t="shared" si="23"/>
        <v>172.779999</v>
      </c>
      <c r="N97" s="11">
        <f t="shared" si="23"/>
        <v>169.05999800000001</v>
      </c>
      <c r="O97" s="11">
        <f t="shared" si="23"/>
        <v>182</v>
      </c>
      <c r="P97" s="11">
        <f t="shared" si="23"/>
        <v>180.470001</v>
      </c>
      <c r="Q97" s="11">
        <f t="shared" si="23"/>
        <v>180.41999799999999</v>
      </c>
      <c r="R97" s="11">
        <f t="shared" si="23"/>
        <v>182.41999799999999</v>
      </c>
      <c r="S97" s="11">
        <f t="shared" si="23"/>
        <v>182.429993</v>
      </c>
      <c r="T97" s="11">
        <f t="shared" si="22"/>
        <v>198.259995</v>
      </c>
      <c r="U97" s="12" cm="1">
        <f t="array" ref="U97">quota_mese*SUMPRODUCT(1/C97:T97)</f>
        <v>860.57402518375545</v>
      </c>
      <c r="V97" s="13">
        <f t="shared" si="19"/>
        <v>170617.40193006123</v>
      </c>
      <c r="W97" s="14">
        <f t="shared" si="15"/>
        <v>0.13744934620040827</v>
      </c>
      <c r="X97" s="13">
        <f t="shared" si="16"/>
        <v>185694.66352899148</v>
      </c>
      <c r="Y97" s="14">
        <f t="shared" si="17"/>
        <v>0.23796442352660985</v>
      </c>
      <c r="Z97" s="6" t="str">
        <f t="shared" si="18"/>
        <v>Il PAC NON conviene</v>
      </c>
    </row>
    <row r="98" spans="1:26" x14ac:dyDescent="0.25">
      <c r="A98" s="7">
        <v>44895</v>
      </c>
      <c r="B98" s="8">
        <v>164.259995</v>
      </c>
      <c r="C98" s="11">
        <f t="shared" si="14"/>
        <v>164.259995</v>
      </c>
      <c r="D98" s="11">
        <f t="shared" si="23"/>
        <v>164.16999799999999</v>
      </c>
      <c r="E98" s="11">
        <f t="shared" si="23"/>
        <v>171.479996</v>
      </c>
      <c r="F98" s="11">
        <f t="shared" si="23"/>
        <v>166.30999800000001</v>
      </c>
      <c r="G98" s="11">
        <f t="shared" si="23"/>
        <v>175.91000399999999</v>
      </c>
      <c r="H98" s="11">
        <f t="shared" si="23"/>
        <v>174.10000600000001</v>
      </c>
      <c r="I98" s="11">
        <f t="shared" si="23"/>
        <v>178.740005</v>
      </c>
      <c r="J98" s="11">
        <f t="shared" si="23"/>
        <v>169.63999899999999</v>
      </c>
      <c r="K98" s="11">
        <f t="shared" si="23"/>
        <v>172.570007</v>
      </c>
      <c r="L98" s="11">
        <f t="shared" si="23"/>
        <v>172.779999</v>
      </c>
      <c r="M98" s="11">
        <f t="shared" si="23"/>
        <v>169.05999800000001</v>
      </c>
      <c r="N98" s="11">
        <f t="shared" si="23"/>
        <v>182</v>
      </c>
      <c r="O98" s="11">
        <f t="shared" si="23"/>
        <v>180.470001</v>
      </c>
      <c r="P98" s="11">
        <f t="shared" si="23"/>
        <v>180.41999799999999</v>
      </c>
      <c r="Q98" s="11">
        <f t="shared" si="23"/>
        <v>182.41999799999999</v>
      </c>
      <c r="R98" s="11">
        <f t="shared" si="23"/>
        <v>182.429993</v>
      </c>
      <c r="S98" s="11">
        <f t="shared" si="23"/>
        <v>198.259995</v>
      </c>
      <c r="T98" s="11">
        <f t="shared" si="22"/>
        <v>207.38000500000001</v>
      </c>
      <c r="U98" s="12" cm="1">
        <f t="array" ref="U98">quota_mese*SUMPRODUCT(1/C98:T98)</f>
        <v>848.72335276509159</v>
      </c>
      <c r="V98" s="13">
        <f t="shared" si="19"/>
        <v>176008.25314004146</v>
      </c>
      <c r="W98" s="14">
        <f t="shared" si="15"/>
        <v>0.17338835426694299</v>
      </c>
      <c r="X98" s="13">
        <f t="shared" si="16"/>
        <v>189376.60840669088</v>
      </c>
      <c r="Y98" s="14">
        <f t="shared" si="17"/>
        <v>0.26251072271127263</v>
      </c>
      <c r="Z98" s="6" t="str">
        <f t="shared" si="18"/>
        <v>Il PAC NON conviene</v>
      </c>
    </row>
    <row r="99" spans="1:26" x14ac:dyDescent="0.25">
      <c r="A99" s="7">
        <v>44926</v>
      </c>
      <c r="B99" s="8">
        <v>164.16999799999999</v>
      </c>
      <c r="C99" s="11">
        <f t="shared" si="14"/>
        <v>164.16999799999999</v>
      </c>
      <c r="D99" s="11">
        <f t="shared" si="23"/>
        <v>171.479996</v>
      </c>
      <c r="E99" s="11">
        <f t="shared" si="23"/>
        <v>166.30999800000001</v>
      </c>
      <c r="F99" s="11">
        <f t="shared" si="23"/>
        <v>175.91000399999999</v>
      </c>
      <c r="G99" s="11">
        <f t="shared" si="23"/>
        <v>174.10000600000001</v>
      </c>
      <c r="H99" s="11">
        <f t="shared" si="23"/>
        <v>178.740005</v>
      </c>
      <c r="I99" s="11">
        <f t="shared" si="23"/>
        <v>169.63999899999999</v>
      </c>
      <c r="J99" s="11">
        <f t="shared" si="23"/>
        <v>172.570007</v>
      </c>
      <c r="K99" s="11">
        <f t="shared" si="23"/>
        <v>172.779999</v>
      </c>
      <c r="L99" s="11">
        <f t="shared" si="23"/>
        <v>169.05999800000001</v>
      </c>
      <c r="M99" s="11">
        <f t="shared" si="23"/>
        <v>182</v>
      </c>
      <c r="N99" s="11">
        <f t="shared" si="23"/>
        <v>180.470001</v>
      </c>
      <c r="O99" s="11">
        <f t="shared" si="23"/>
        <v>180.41999799999999</v>
      </c>
      <c r="P99" s="11">
        <f t="shared" si="23"/>
        <v>182.41999799999999</v>
      </c>
      <c r="Q99" s="11">
        <f t="shared" si="23"/>
        <v>182.429993</v>
      </c>
      <c r="R99" s="11">
        <f t="shared" si="23"/>
        <v>198.259995</v>
      </c>
      <c r="S99" s="11">
        <f t="shared" si="23"/>
        <v>207.38000500000001</v>
      </c>
      <c r="T99" s="11">
        <f t="shared" si="22"/>
        <v>207.050003</v>
      </c>
      <c r="U99" s="12" cm="1">
        <f t="array" ref="U99">quota_mese*SUMPRODUCT(1/C99:T99)</f>
        <v>838.23869943683371</v>
      </c>
      <c r="V99" s="13">
        <f t="shared" si="19"/>
        <v>173557.32523311253</v>
      </c>
      <c r="W99" s="14">
        <f t="shared" si="15"/>
        <v>0.15704883488741683</v>
      </c>
      <c r="X99" s="13">
        <f t="shared" si="16"/>
        <v>189178.90496654573</v>
      </c>
      <c r="Y99" s="14">
        <f t="shared" si="17"/>
        <v>0.26119269977697157</v>
      </c>
      <c r="Z99" s="6" t="str">
        <f t="shared" si="18"/>
        <v>Il PAC NON conviene</v>
      </c>
    </row>
    <row r="100" spans="1:26" x14ac:dyDescent="0.25">
      <c r="A100" s="7">
        <v>44957</v>
      </c>
      <c r="B100" s="8">
        <v>171.479996</v>
      </c>
      <c r="C100" s="11">
        <f t="shared" si="14"/>
        <v>171.479996</v>
      </c>
      <c r="D100" s="11">
        <f t="shared" si="23"/>
        <v>166.30999800000001</v>
      </c>
      <c r="E100" s="11">
        <f t="shared" si="23"/>
        <v>175.91000399999999</v>
      </c>
      <c r="F100" s="11">
        <f t="shared" si="23"/>
        <v>174.10000600000001</v>
      </c>
      <c r="G100" s="11">
        <f t="shared" si="23"/>
        <v>178.740005</v>
      </c>
      <c r="H100" s="11">
        <f t="shared" si="23"/>
        <v>169.63999899999999</v>
      </c>
      <c r="I100" s="11">
        <f t="shared" si="23"/>
        <v>172.570007</v>
      </c>
      <c r="J100" s="11">
        <f t="shared" si="23"/>
        <v>172.779999</v>
      </c>
      <c r="K100" s="11">
        <f t="shared" si="23"/>
        <v>169.05999800000001</v>
      </c>
      <c r="L100" s="11">
        <f t="shared" si="23"/>
        <v>182</v>
      </c>
      <c r="M100" s="11">
        <f t="shared" si="23"/>
        <v>180.470001</v>
      </c>
      <c r="N100" s="11">
        <f t="shared" si="23"/>
        <v>180.41999799999999</v>
      </c>
      <c r="O100" s="11">
        <f t="shared" si="23"/>
        <v>182.41999799999999</v>
      </c>
      <c r="P100" s="11">
        <f t="shared" si="23"/>
        <v>182.429993</v>
      </c>
      <c r="Q100" s="11">
        <f t="shared" si="23"/>
        <v>198.259995</v>
      </c>
      <c r="R100" s="11">
        <f t="shared" si="23"/>
        <v>207.38000500000001</v>
      </c>
      <c r="S100" s="11">
        <f t="shared" si="23"/>
        <v>207.050003</v>
      </c>
      <c r="T100" s="11">
        <f t="shared" si="22"/>
        <v>209.44000199999999</v>
      </c>
      <c r="U100" s="12" cm="1">
        <f t="array" ref="U100">quota_mese*SUMPRODUCT(1/C100:T100)</f>
        <v>827.26695051634556</v>
      </c>
      <c r="V100" s="13">
        <f t="shared" si="19"/>
        <v>173262.79177067732</v>
      </c>
      <c r="W100" s="14">
        <f t="shared" si="15"/>
        <v>0.15508527847118203</v>
      </c>
      <c r="X100" s="13">
        <f t="shared" si="16"/>
        <v>183205.04451143093</v>
      </c>
      <c r="Y100" s="14">
        <f t="shared" si="17"/>
        <v>0.22136696340953943</v>
      </c>
      <c r="Z100" s="6" t="str">
        <f t="shared" si="18"/>
        <v>Il PAC NON conviene</v>
      </c>
    </row>
    <row r="101" spans="1:26" x14ac:dyDescent="0.25">
      <c r="A101" s="7">
        <v>44985</v>
      </c>
      <c r="B101" s="8">
        <v>166.30999800000001</v>
      </c>
      <c r="C101" s="11">
        <f t="shared" si="14"/>
        <v>166.30999800000001</v>
      </c>
      <c r="D101" s="11">
        <f t="shared" si="23"/>
        <v>175.91000399999999</v>
      </c>
      <c r="E101" s="11">
        <f t="shared" si="23"/>
        <v>174.10000600000001</v>
      </c>
      <c r="F101" s="11">
        <f t="shared" si="23"/>
        <v>178.740005</v>
      </c>
      <c r="G101" s="11">
        <f t="shared" si="23"/>
        <v>169.63999899999999</v>
      </c>
      <c r="H101" s="11">
        <f t="shared" si="23"/>
        <v>172.570007</v>
      </c>
      <c r="I101" s="11">
        <f t="shared" si="23"/>
        <v>172.779999</v>
      </c>
      <c r="J101" s="11">
        <f t="shared" si="23"/>
        <v>169.05999800000001</v>
      </c>
      <c r="K101" s="11">
        <f t="shared" si="23"/>
        <v>182</v>
      </c>
      <c r="L101" s="11">
        <f t="shared" si="23"/>
        <v>180.470001</v>
      </c>
      <c r="M101" s="11">
        <f t="shared" si="23"/>
        <v>180.41999799999999</v>
      </c>
      <c r="N101" s="11">
        <f t="shared" si="23"/>
        <v>182.41999799999999</v>
      </c>
      <c r="O101" s="11">
        <f t="shared" si="23"/>
        <v>182.429993</v>
      </c>
      <c r="P101" s="11">
        <f t="shared" si="23"/>
        <v>198.259995</v>
      </c>
      <c r="Q101" s="11">
        <f t="shared" si="23"/>
        <v>207.38000500000001</v>
      </c>
      <c r="R101" s="11">
        <f t="shared" si="23"/>
        <v>207.050003</v>
      </c>
      <c r="S101" s="11">
        <f t="shared" si="23"/>
        <v>209.44000199999999</v>
      </c>
      <c r="T101" s="11">
        <f t="shared" si="22"/>
        <v>212.60000600000001</v>
      </c>
      <c r="U101" s="12" cm="1">
        <f t="array" ref="U101">quota_mese*SUMPRODUCT(1/C101:T101)</f>
        <v>817.86765663934364</v>
      </c>
      <c r="V101" s="13">
        <f t="shared" si="19"/>
        <v>173878.6687087304</v>
      </c>
      <c r="W101" s="14">
        <f t="shared" si="15"/>
        <v>0.1591911247248694</v>
      </c>
      <c r="X101" s="13">
        <f t="shared" si="16"/>
        <v>191750.35345740308</v>
      </c>
      <c r="Y101" s="14">
        <f t="shared" si="17"/>
        <v>0.27833568971602052</v>
      </c>
      <c r="Z101" s="6" t="str">
        <f t="shared" si="18"/>
        <v>Il PAC NON conviene</v>
      </c>
    </row>
    <row r="102" spans="1:26" x14ac:dyDescent="0.25">
      <c r="A102" s="7">
        <v>45016</v>
      </c>
      <c r="B102" s="8">
        <v>175.91000399999999</v>
      </c>
      <c r="C102" s="11">
        <f t="shared" si="14"/>
        <v>175.91000399999999</v>
      </c>
      <c r="D102" s="11">
        <f t="shared" si="23"/>
        <v>174.10000600000001</v>
      </c>
      <c r="E102" s="11">
        <f t="shared" si="23"/>
        <v>178.740005</v>
      </c>
      <c r="F102" s="11">
        <f t="shared" si="23"/>
        <v>169.63999899999999</v>
      </c>
      <c r="G102" s="11">
        <f t="shared" si="23"/>
        <v>172.570007</v>
      </c>
      <c r="H102" s="11">
        <f t="shared" si="23"/>
        <v>172.779999</v>
      </c>
      <c r="I102" s="11">
        <f t="shared" si="23"/>
        <v>169.05999800000001</v>
      </c>
      <c r="J102" s="11">
        <f t="shared" si="23"/>
        <v>182</v>
      </c>
      <c r="K102" s="11">
        <f t="shared" si="23"/>
        <v>180.470001</v>
      </c>
      <c r="L102" s="11">
        <f t="shared" si="23"/>
        <v>180.41999799999999</v>
      </c>
      <c r="M102" s="11">
        <f t="shared" si="23"/>
        <v>182.41999799999999</v>
      </c>
      <c r="N102" s="11">
        <f t="shared" si="23"/>
        <v>182.429993</v>
      </c>
      <c r="O102" s="11">
        <f t="shared" si="23"/>
        <v>198.259995</v>
      </c>
      <c r="P102" s="11">
        <f t="shared" si="23"/>
        <v>207.38000500000001</v>
      </c>
      <c r="Q102" s="11">
        <f t="shared" si="23"/>
        <v>207.050003</v>
      </c>
      <c r="R102" s="11">
        <f t="shared" si="23"/>
        <v>209.44000199999999</v>
      </c>
      <c r="S102" s="11">
        <f t="shared" si="23"/>
        <v>212.60000600000001</v>
      </c>
      <c r="T102" s="11" t="e">
        <f t="shared" si="22"/>
        <v>#REF!</v>
      </c>
      <c r="U102" s="12"/>
      <c r="V102" s="13"/>
      <c r="W102" s="14"/>
      <c r="X102" s="13"/>
      <c r="Y102" s="14"/>
      <c r="Z102" s="6"/>
    </row>
    <row r="103" spans="1:26" x14ac:dyDescent="0.25">
      <c r="A103" s="7">
        <v>45046</v>
      </c>
      <c r="B103" s="8">
        <v>174.10000600000001</v>
      </c>
      <c r="C103" s="11">
        <f t="shared" si="14"/>
        <v>174.10000600000001</v>
      </c>
      <c r="D103" s="11">
        <f t="shared" si="23"/>
        <v>178.740005</v>
      </c>
      <c r="E103" s="11">
        <f t="shared" si="23"/>
        <v>169.63999899999999</v>
      </c>
      <c r="F103" s="11">
        <f t="shared" si="23"/>
        <v>172.570007</v>
      </c>
      <c r="G103" s="11">
        <f t="shared" si="23"/>
        <v>172.779999</v>
      </c>
      <c r="H103" s="11">
        <f t="shared" si="23"/>
        <v>169.05999800000001</v>
      </c>
      <c r="I103" s="11">
        <f t="shared" si="23"/>
        <v>182</v>
      </c>
      <c r="J103" s="11">
        <f t="shared" si="23"/>
        <v>180.470001</v>
      </c>
      <c r="K103" s="11">
        <f t="shared" si="23"/>
        <v>180.41999799999999</v>
      </c>
      <c r="L103" s="11">
        <f t="shared" si="23"/>
        <v>182.41999799999999</v>
      </c>
      <c r="M103" s="11">
        <f t="shared" si="23"/>
        <v>182.429993</v>
      </c>
      <c r="N103" s="11">
        <f t="shared" si="23"/>
        <v>198.259995</v>
      </c>
      <c r="O103" s="11">
        <f t="shared" si="23"/>
        <v>207.38000500000001</v>
      </c>
      <c r="P103" s="11">
        <f t="shared" si="23"/>
        <v>207.050003</v>
      </c>
      <c r="Q103" s="11">
        <f t="shared" si="23"/>
        <v>209.44000199999999</v>
      </c>
      <c r="R103" s="11">
        <f t="shared" si="23"/>
        <v>212.60000600000001</v>
      </c>
      <c r="S103" s="11" t="e">
        <f t="shared" si="23"/>
        <v>#REF!</v>
      </c>
      <c r="T103" s="11" t="e">
        <f t="shared" si="22"/>
        <v>#REF!</v>
      </c>
      <c r="U103" s="12"/>
      <c r="V103" s="13"/>
      <c r="W103" s="14"/>
      <c r="X103" s="13"/>
      <c r="Y103" s="14"/>
      <c r="Z103" s="6"/>
    </row>
    <row r="104" spans="1:26" x14ac:dyDescent="0.25">
      <c r="A104" s="7">
        <v>45077</v>
      </c>
      <c r="B104" s="8">
        <v>178.740005</v>
      </c>
      <c r="C104" s="11">
        <f t="shared" si="14"/>
        <v>178.740005</v>
      </c>
      <c r="D104" s="11">
        <f t="shared" si="23"/>
        <v>169.63999899999999</v>
      </c>
      <c r="E104" s="11">
        <f t="shared" si="23"/>
        <v>172.570007</v>
      </c>
      <c r="F104" s="11">
        <f t="shared" si="23"/>
        <v>172.779999</v>
      </c>
      <c r="G104" s="11">
        <f t="shared" si="23"/>
        <v>169.05999800000001</v>
      </c>
      <c r="H104" s="11">
        <f t="shared" si="23"/>
        <v>182</v>
      </c>
      <c r="I104" s="11">
        <f t="shared" si="23"/>
        <v>180.470001</v>
      </c>
      <c r="J104" s="11">
        <f t="shared" si="23"/>
        <v>180.41999799999999</v>
      </c>
      <c r="K104" s="11">
        <f t="shared" si="23"/>
        <v>182.41999799999999</v>
      </c>
      <c r="L104" s="11">
        <f t="shared" si="23"/>
        <v>182.429993</v>
      </c>
      <c r="M104" s="11">
        <f t="shared" si="23"/>
        <v>198.259995</v>
      </c>
      <c r="N104" s="11">
        <f t="shared" si="23"/>
        <v>207.38000500000001</v>
      </c>
      <c r="O104" s="11">
        <f t="shared" si="23"/>
        <v>207.050003</v>
      </c>
      <c r="P104" s="11">
        <f t="shared" si="23"/>
        <v>209.44000199999999</v>
      </c>
      <c r="Q104" s="11">
        <f t="shared" si="23"/>
        <v>212.60000600000001</v>
      </c>
      <c r="R104" s="11" t="e">
        <f t="shared" si="23"/>
        <v>#REF!</v>
      </c>
      <c r="S104" s="11" t="e">
        <f t="shared" si="23"/>
        <v>#REF!</v>
      </c>
      <c r="T104" s="11" t="e">
        <f t="shared" si="22"/>
        <v>#REF!</v>
      </c>
      <c r="U104" s="12"/>
      <c r="V104" s="13"/>
      <c r="W104" s="14"/>
      <c r="X104" s="13"/>
      <c r="Y104" s="14"/>
      <c r="Z104" s="6"/>
    </row>
    <row r="105" spans="1:26" x14ac:dyDescent="0.25">
      <c r="A105" s="7">
        <v>45107</v>
      </c>
      <c r="B105" s="8">
        <v>169.63999899999999</v>
      </c>
      <c r="C105" s="11">
        <f t="shared" si="14"/>
        <v>169.63999899999999</v>
      </c>
      <c r="D105" s="11">
        <f t="shared" si="23"/>
        <v>172.570007</v>
      </c>
      <c r="E105" s="11">
        <f t="shared" si="23"/>
        <v>172.779999</v>
      </c>
      <c r="F105" s="11">
        <f t="shared" si="23"/>
        <v>169.05999800000001</v>
      </c>
      <c r="G105" s="11">
        <f t="shared" si="23"/>
        <v>182</v>
      </c>
      <c r="H105" s="11">
        <f t="shared" si="23"/>
        <v>180.470001</v>
      </c>
      <c r="I105" s="11">
        <f t="shared" si="23"/>
        <v>180.41999799999999</v>
      </c>
      <c r="J105" s="11">
        <f t="shared" si="23"/>
        <v>182.41999799999999</v>
      </c>
      <c r="K105" s="11">
        <f t="shared" si="23"/>
        <v>182.429993</v>
      </c>
      <c r="L105" s="11">
        <f t="shared" si="23"/>
        <v>198.259995</v>
      </c>
      <c r="M105" s="11">
        <f t="shared" si="23"/>
        <v>207.38000500000001</v>
      </c>
      <c r="N105" s="11">
        <f t="shared" si="23"/>
        <v>207.050003</v>
      </c>
      <c r="O105" s="11">
        <f t="shared" si="23"/>
        <v>209.44000199999999</v>
      </c>
      <c r="P105" s="11">
        <f t="shared" si="23"/>
        <v>212.60000600000001</v>
      </c>
      <c r="Q105" s="11" t="e">
        <f t="shared" si="23"/>
        <v>#REF!</v>
      </c>
      <c r="R105" s="11" t="e">
        <f t="shared" si="23"/>
        <v>#REF!</v>
      </c>
      <c r="S105" s="11" t="e">
        <f t="shared" si="23"/>
        <v>#REF!</v>
      </c>
      <c r="T105" s="11" t="e">
        <f t="shared" si="22"/>
        <v>#REF!</v>
      </c>
      <c r="U105" s="12"/>
      <c r="V105" s="13"/>
      <c r="W105" s="14"/>
      <c r="X105" s="13"/>
      <c r="Y105" s="14"/>
      <c r="Z105" s="6"/>
    </row>
    <row r="106" spans="1:26" x14ac:dyDescent="0.25">
      <c r="A106" s="7">
        <v>45138</v>
      </c>
      <c r="B106" s="8">
        <v>172.570007</v>
      </c>
      <c r="C106" s="11">
        <f t="shared" si="14"/>
        <v>172.570007</v>
      </c>
      <c r="D106" s="11">
        <f t="shared" si="23"/>
        <v>172.779999</v>
      </c>
      <c r="E106" s="11">
        <f t="shared" si="23"/>
        <v>169.05999800000001</v>
      </c>
      <c r="F106" s="11">
        <f t="shared" si="23"/>
        <v>182</v>
      </c>
      <c r="G106" s="11">
        <f t="shared" si="23"/>
        <v>180.470001</v>
      </c>
      <c r="H106" s="11">
        <f t="shared" si="23"/>
        <v>180.41999799999999</v>
      </c>
      <c r="I106" s="11">
        <f t="shared" si="23"/>
        <v>182.41999799999999</v>
      </c>
      <c r="J106" s="11">
        <f t="shared" si="23"/>
        <v>182.429993</v>
      </c>
      <c r="K106" s="11">
        <f t="shared" si="23"/>
        <v>198.259995</v>
      </c>
      <c r="L106" s="11">
        <f t="shared" si="23"/>
        <v>207.38000500000001</v>
      </c>
      <c r="M106" s="11">
        <f t="shared" si="23"/>
        <v>207.050003</v>
      </c>
      <c r="N106" s="11">
        <f t="shared" si="23"/>
        <v>209.44000199999999</v>
      </c>
      <c r="O106" s="11">
        <f t="shared" si="23"/>
        <v>212.60000600000001</v>
      </c>
      <c r="P106" s="11" t="e">
        <f t="shared" si="23"/>
        <v>#REF!</v>
      </c>
      <c r="Q106" s="11" t="e">
        <f t="shared" si="23"/>
        <v>#REF!</v>
      </c>
      <c r="R106" s="11" t="e">
        <f t="shared" si="23"/>
        <v>#REF!</v>
      </c>
      <c r="S106" s="11" t="e">
        <f t="shared" si="23"/>
        <v>#REF!</v>
      </c>
      <c r="T106" s="11" t="e">
        <f t="shared" si="22"/>
        <v>#REF!</v>
      </c>
      <c r="U106" s="12"/>
      <c r="V106" s="13"/>
      <c r="W106" s="14"/>
      <c r="X106" s="13"/>
      <c r="Y106" s="14"/>
      <c r="Z106" s="6"/>
    </row>
    <row r="107" spans="1:26" x14ac:dyDescent="0.25">
      <c r="A107" s="7">
        <v>45169</v>
      </c>
      <c r="B107" s="8">
        <v>172.779999</v>
      </c>
      <c r="C107" s="11">
        <f t="shared" si="14"/>
        <v>172.779999</v>
      </c>
      <c r="D107" s="11">
        <f t="shared" si="23"/>
        <v>169.05999800000001</v>
      </c>
      <c r="E107" s="11">
        <f t="shared" si="23"/>
        <v>182</v>
      </c>
      <c r="F107" s="11">
        <f t="shared" si="23"/>
        <v>180.470001</v>
      </c>
      <c r="G107" s="11">
        <f t="shared" si="23"/>
        <v>180.41999799999999</v>
      </c>
      <c r="H107" s="11">
        <f t="shared" si="23"/>
        <v>182.41999799999999</v>
      </c>
      <c r="I107" s="11">
        <f t="shared" si="23"/>
        <v>182.429993</v>
      </c>
      <c r="J107" s="11">
        <f t="shared" si="23"/>
        <v>198.259995</v>
      </c>
      <c r="K107" s="11">
        <f t="shared" si="23"/>
        <v>207.38000500000001</v>
      </c>
      <c r="L107" s="11">
        <f t="shared" si="23"/>
        <v>207.050003</v>
      </c>
      <c r="M107" s="11">
        <f t="shared" si="23"/>
        <v>209.44000199999999</v>
      </c>
      <c r="N107" s="11">
        <f t="shared" si="23"/>
        <v>212.60000600000001</v>
      </c>
      <c r="O107" s="11" t="e">
        <f t="shared" si="23"/>
        <v>#REF!</v>
      </c>
      <c r="P107" s="11" t="e">
        <f t="shared" si="23"/>
        <v>#REF!</v>
      </c>
      <c r="Q107" s="11" t="e">
        <f t="shared" si="23"/>
        <v>#REF!</v>
      </c>
      <c r="R107" s="11" t="e">
        <f t="shared" si="23"/>
        <v>#REF!</v>
      </c>
      <c r="S107" s="11" t="e">
        <f t="shared" si="23"/>
        <v>#REF!</v>
      </c>
      <c r="T107" s="11" t="e">
        <f t="shared" si="22"/>
        <v>#REF!</v>
      </c>
      <c r="U107" s="12"/>
      <c r="V107" s="13"/>
      <c r="W107" s="14"/>
      <c r="X107" s="13"/>
      <c r="Y107" s="14"/>
      <c r="Z107" s="6"/>
    </row>
    <row r="108" spans="1:26" x14ac:dyDescent="0.25">
      <c r="A108" s="7">
        <v>45199</v>
      </c>
      <c r="B108" s="8">
        <v>169.05999800000001</v>
      </c>
      <c r="C108" s="11">
        <f t="shared" si="14"/>
        <v>169.05999800000001</v>
      </c>
      <c r="D108" s="11">
        <f t="shared" si="23"/>
        <v>182</v>
      </c>
      <c r="E108" s="11">
        <f t="shared" si="23"/>
        <v>180.470001</v>
      </c>
      <c r="F108" s="11">
        <f t="shared" si="23"/>
        <v>180.41999799999999</v>
      </c>
      <c r="G108" s="11">
        <f t="shared" si="23"/>
        <v>182.41999799999999</v>
      </c>
      <c r="H108" s="11">
        <f t="shared" si="23"/>
        <v>182.429993</v>
      </c>
      <c r="I108" s="11">
        <f t="shared" si="23"/>
        <v>198.259995</v>
      </c>
      <c r="J108" s="11">
        <f t="shared" si="23"/>
        <v>207.38000500000001</v>
      </c>
      <c r="K108" s="11">
        <f t="shared" si="23"/>
        <v>207.050003</v>
      </c>
      <c r="L108" s="11">
        <f t="shared" si="23"/>
        <v>209.44000199999999</v>
      </c>
      <c r="M108" s="11">
        <f t="shared" si="23"/>
        <v>212.60000600000001</v>
      </c>
      <c r="N108" s="11" t="e">
        <f t="shared" si="23"/>
        <v>#REF!</v>
      </c>
      <c r="O108" s="11" t="e">
        <f t="shared" si="23"/>
        <v>#REF!</v>
      </c>
      <c r="P108" s="11" t="e">
        <f t="shared" si="23"/>
        <v>#REF!</v>
      </c>
      <c r="Q108" s="11" t="e">
        <f t="shared" si="23"/>
        <v>#REF!</v>
      </c>
      <c r="R108" s="11" t="e">
        <f t="shared" si="23"/>
        <v>#REF!</v>
      </c>
      <c r="S108" s="11" t="e">
        <f t="shared" si="23"/>
        <v>#REF!</v>
      </c>
      <c r="T108" s="11" t="e">
        <f t="shared" si="22"/>
        <v>#REF!</v>
      </c>
      <c r="U108" s="12"/>
      <c r="V108" s="13"/>
      <c r="W108" s="14"/>
      <c r="X108" s="13"/>
      <c r="Y108" s="14"/>
      <c r="Z108" s="6"/>
    </row>
    <row r="109" spans="1:26" x14ac:dyDescent="0.25">
      <c r="A109" s="7">
        <v>45230</v>
      </c>
      <c r="B109" s="8">
        <v>182</v>
      </c>
      <c r="C109" s="11">
        <f t="shared" si="14"/>
        <v>182</v>
      </c>
      <c r="D109" s="11">
        <f t="shared" si="23"/>
        <v>180.470001</v>
      </c>
      <c r="E109" s="11">
        <f t="shared" si="23"/>
        <v>180.41999799999999</v>
      </c>
      <c r="F109" s="11">
        <f t="shared" si="23"/>
        <v>182.41999799999999</v>
      </c>
      <c r="G109" s="11">
        <f t="shared" si="23"/>
        <v>182.429993</v>
      </c>
      <c r="H109" s="11">
        <f t="shared" si="23"/>
        <v>198.259995</v>
      </c>
      <c r="I109" s="11">
        <f t="shared" si="23"/>
        <v>207.38000500000001</v>
      </c>
      <c r="J109" s="11">
        <f t="shared" si="23"/>
        <v>207.050003</v>
      </c>
      <c r="K109" s="11">
        <f t="shared" si="23"/>
        <v>209.44000199999999</v>
      </c>
      <c r="L109" s="11">
        <f t="shared" si="23"/>
        <v>212.60000600000001</v>
      </c>
      <c r="M109" s="11" t="e">
        <f t="shared" si="23"/>
        <v>#REF!</v>
      </c>
      <c r="N109" s="11" t="e">
        <f t="shared" si="23"/>
        <v>#REF!</v>
      </c>
      <c r="O109" s="11" t="e">
        <f t="shared" si="23"/>
        <v>#REF!</v>
      </c>
      <c r="P109" s="11" t="e">
        <f t="shared" si="23"/>
        <v>#REF!</v>
      </c>
      <c r="Q109" s="11" t="e">
        <f t="shared" si="23"/>
        <v>#REF!</v>
      </c>
      <c r="R109" s="11" t="e">
        <f t="shared" si="23"/>
        <v>#REF!</v>
      </c>
      <c r="S109" s="11" t="e">
        <f t="shared" si="23"/>
        <v>#REF!</v>
      </c>
      <c r="T109" s="11" t="e">
        <f t="shared" si="22"/>
        <v>#REF!</v>
      </c>
      <c r="U109" s="12"/>
      <c r="V109" s="13"/>
      <c r="W109" s="14"/>
      <c r="X109" s="13"/>
      <c r="Y109" s="14"/>
      <c r="Z109" s="6"/>
    </row>
    <row r="110" spans="1:26" x14ac:dyDescent="0.25">
      <c r="A110" s="7">
        <v>45260</v>
      </c>
      <c r="B110" s="8">
        <v>180.470001</v>
      </c>
      <c r="C110" s="11">
        <f t="shared" si="14"/>
        <v>180.470001</v>
      </c>
      <c r="D110" s="11">
        <f t="shared" si="23"/>
        <v>180.41999799999999</v>
      </c>
      <c r="E110" s="11">
        <f t="shared" si="23"/>
        <v>182.41999799999999</v>
      </c>
      <c r="F110" s="11">
        <f t="shared" si="23"/>
        <v>182.429993</v>
      </c>
      <c r="G110" s="11">
        <f t="shared" si="23"/>
        <v>198.259995</v>
      </c>
      <c r="H110" s="11">
        <f t="shared" si="23"/>
        <v>207.38000500000001</v>
      </c>
      <c r="I110" s="11">
        <f t="shared" si="23"/>
        <v>207.050003</v>
      </c>
      <c r="J110" s="11">
        <f t="shared" si="23"/>
        <v>209.44000199999999</v>
      </c>
      <c r="K110" s="11">
        <f t="shared" si="23"/>
        <v>212.60000600000001</v>
      </c>
      <c r="L110" s="11" t="e">
        <f t="shared" si="23"/>
        <v>#REF!</v>
      </c>
      <c r="M110" s="11" t="e">
        <f t="shared" si="23"/>
        <v>#REF!</v>
      </c>
      <c r="N110" s="11" t="e">
        <f t="shared" si="23"/>
        <v>#REF!</v>
      </c>
      <c r="O110" s="11" t="e">
        <f t="shared" si="23"/>
        <v>#REF!</v>
      </c>
      <c r="P110" s="11" t="e">
        <f t="shared" si="23"/>
        <v>#REF!</v>
      </c>
      <c r="Q110" s="11" t="e">
        <f t="shared" si="23"/>
        <v>#REF!</v>
      </c>
      <c r="R110" s="11" t="e">
        <f t="shared" si="23"/>
        <v>#REF!</v>
      </c>
      <c r="S110" s="11" t="e">
        <f t="shared" si="23"/>
        <v>#REF!</v>
      </c>
      <c r="T110" s="11" t="e">
        <f t="shared" si="22"/>
        <v>#REF!</v>
      </c>
      <c r="U110" s="12"/>
      <c r="V110" s="13"/>
      <c r="W110" s="14"/>
      <c r="X110" s="13"/>
      <c r="Y110" s="14"/>
      <c r="Z110" s="6"/>
    </row>
    <row r="111" spans="1:26" x14ac:dyDescent="0.25">
      <c r="A111" s="7">
        <v>45291</v>
      </c>
      <c r="B111" s="8">
        <v>180.41999799999999</v>
      </c>
      <c r="C111" s="11">
        <f t="shared" si="14"/>
        <v>180.41999799999999</v>
      </c>
      <c r="D111" s="11">
        <f t="shared" si="23"/>
        <v>182.41999799999999</v>
      </c>
      <c r="E111" s="11">
        <f t="shared" si="23"/>
        <v>182.429993</v>
      </c>
      <c r="F111" s="11">
        <f t="shared" si="23"/>
        <v>198.259995</v>
      </c>
      <c r="G111" s="11">
        <f t="shared" si="23"/>
        <v>207.38000500000001</v>
      </c>
      <c r="H111" s="11">
        <f t="shared" si="23"/>
        <v>207.050003</v>
      </c>
      <c r="I111" s="11">
        <f t="shared" si="23"/>
        <v>209.44000199999999</v>
      </c>
      <c r="J111" s="11">
        <f t="shared" si="23"/>
        <v>212.60000600000001</v>
      </c>
      <c r="K111" s="11" t="e">
        <f t="shared" si="23"/>
        <v>#REF!</v>
      </c>
      <c r="L111" s="11" t="e">
        <f t="shared" si="23"/>
        <v>#REF!</v>
      </c>
      <c r="M111" s="11" t="e">
        <f t="shared" si="23"/>
        <v>#REF!</v>
      </c>
      <c r="N111" s="11" t="e">
        <f t="shared" si="23"/>
        <v>#REF!</v>
      </c>
      <c r="O111" s="11" t="e">
        <f t="shared" si="23"/>
        <v>#REF!</v>
      </c>
      <c r="P111" s="11" t="e">
        <f t="shared" si="23"/>
        <v>#REF!</v>
      </c>
      <c r="Q111" s="11" t="e">
        <f t="shared" si="23"/>
        <v>#REF!</v>
      </c>
      <c r="R111" s="11" t="e">
        <f t="shared" si="23"/>
        <v>#REF!</v>
      </c>
      <c r="S111" s="11" t="e">
        <f t="shared" si="23"/>
        <v>#REF!</v>
      </c>
      <c r="T111" s="11" t="e">
        <f t="shared" si="22"/>
        <v>#REF!</v>
      </c>
      <c r="U111" s="12"/>
      <c r="V111" s="13"/>
      <c r="W111" s="14"/>
      <c r="X111" s="13"/>
      <c r="Y111" s="14"/>
      <c r="Z111" s="6"/>
    </row>
    <row r="112" spans="1:26" x14ac:dyDescent="0.25">
      <c r="A112" s="7">
        <v>45322</v>
      </c>
      <c r="B112" s="8">
        <v>182.41999799999999</v>
      </c>
      <c r="C112" s="11">
        <f t="shared" si="14"/>
        <v>182.41999799999999</v>
      </c>
      <c r="D112" s="11">
        <f t="shared" si="23"/>
        <v>182.429993</v>
      </c>
      <c r="E112" s="11">
        <f t="shared" si="23"/>
        <v>198.259995</v>
      </c>
      <c r="F112" s="11">
        <f t="shared" si="23"/>
        <v>207.38000500000001</v>
      </c>
      <c r="G112" s="11">
        <f t="shared" si="23"/>
        <v>207.050003</v>
      </c>
      <c r="H112" s="11">
        <f t="shared" si="23"/>
        <v>209.44000199999999</v>
      </c>
      <c r="I112" s="11">
        <f t="shared" si="23"/>
        <v>212.60000600000001</v>
      </c>
      <c r="J112" s="11" t="e">
        <f t="shared" si="23"/>
        <v>#REF!</v>
      </c>
      <c r="K112" s="11" t="e">
        <f t="shared" si="23"/>
        <v>#REF!</v>
      </c>
      <c r="L112" s="11" t="e">
        <f t="shared" si="23"/>
        <v>#REF!</v>
      </c>
      <c r="M112" s="11" t="e">
        <f t="shared" si="23"/>
        <v>#REF!</v>
      </c>
      <c r="N112" s="11" t="e">
        <f t="shared" si="23"/>
        <v>#REF!</v>
      </c>
      <c r="O112" s="11" t="e">
        <f t="shared" si="23"/>
        <v>#REF!</v>
      </c>
      <c r="P112" s="11" t="e">
        <f t="shared" si="23"/>
        <v>#REF!</v>
      </c>
      <c r="Q112" s="11" t="e">
        <f t="shared" si="23"/>
        <v>#REF!</v>
      </c>
      <c r="R112" s="11" t="e">
        <f t="shared" si="23"/>
        <v>#REF!</v>
      </c>
      <c r="S112" s="11" t="e">
        <f t="shared" ref="S112:T117" si="24">R113</f>
        <v>#REF!</v>
      </c>
      <c r="T112" s="11" t="e">
        <f t="shared" si="24"/>
        <v>#REF!</v>
      </c>
      <c r="U112" s="12"/>
      <c r="V112" s="13"/>
      <c r="W112" s="14"/>
      <c r="X112" s="13"/>
      <c r="Y112" s="14"/>
      <c r="Z112" s="6"/>
    </row>
    <row r="113" spans="1:26" x14ac:dyDescent="0.25">
      <c r="A113" s="7">
        <v>45351</v>
      </c>
      <c r="B113" s="8">
        <v>182.429993</v>
      </c>
      <c r="C113" s="11">
        <f t="shared" si="14"/>
        <v>182.429993</v>
      </c>
      <c r="D113" s="11">
        <f t="shared" ref="D113:S117" si="25">C114</f>
        <v>198.259995</v>
      </c>
      <c r="E113" s="11">
        <f t="shared" si="25"/>
        <v>207.38000500000001</v>
      </c>
      <c r="F113" s="11">
        <f t="shared" si="25"/>
        <v>207.050003</v>
      </c>
      <c r="G113" s="11">
        <f t="shared" si="25"/>
        <v>209.44000199999999</v>
      </c>
      <c r="H113" s="11">
        <f t="shared" si="25"/>
        <v>212.60000600000001</v>
      </c>
      <c r="I113" s="11" t="e">
        <f t="shared" si="25"/>
        <v>#REF!</v>
      </c>
      <c r="J113" s="11" t="e">
        <f t="shared" si="25"/>
        <v>#REF!</v>
      </c>
      <c r="K113" s="11" t="e">
        <f t="shared" si="25"/>
        <v>#REF!</v>
      </c>
      <c r="L113" s="11" t="e">
        <f t="shared" si="25"/>
        <v>#REF!</v>
      </c>
      <c r="M113" s="11" t="e">
        <f t="shared" si="25"/>
        <v>#REF!</v>
      </c>
      <c r="N113" s="11" t="e">
        <f t="shared" si="25"/>
        <v>#REF!</v>
      </c>
      <c r="O113" s="11" t="e">
        <f t="shared" si="25"/>
        <v>#REF!</v>
      </c>
      <c r="P113" s="11" t="e">
        <f t="shared" si="25"/>
        <v>#REF!</v>
      </c>
      <c r="Q113" s="11" t="e">
        <f t="shared" si="25"/>
        <v>#REF!</v>
      </c>
      <c r="R113" s="11" t="e">
        <f t="shared" si="25"/>
        <v>#REF!</v>
      </c>
      <c r="S113" s="11" t="e">
        <f t="shared" si="25"/>
        <v>#REF!</v>
      </c>
      <c r="T113" s="11" t="e">
        <f t="shared" si="24"/>
        <v>#REF!</v>
      </c>
      <c r="U113" s="12"/>
      <c r="V113" s="13"/>
      <c r="W113" s="14"/>
      <c r="X113" s="13"/>
      <c r="Y113" s="14"/>
      <c r="Z113" s="6"/>
    </row>
    <row r="114" spans="1:26" x14ac:dyDescent="0.25">
      <c r="A114" s="7">
        <v>45382</v>
      </c>
      <c r="B114" s="8">
        <v>198.259995</v>
      </c>
      <c r="C114" s="11">
        <f t="shared" si="14"/>
        <v>198.259995</v>
      </c>
      <c r="D114" s="11">
        <f t="shared" si="25"/>
        <v>207.38000500000001</v>
      </c>
      <c r="E114" s="11">
        <f t="shared" si="25"/>
        <v>207.050003</v>
      </c>
      <c r="F114" s="11">
        <f t="shared" si="25"/>
        <v>209.44000199999999</v>
      </c>
      <c r="G114" s="11">
        <f t="shared" si="25"/>
        <v>212.60000600000001</v>
      </c>
      <c r="H114" s="11" t="e">
        <f t="shared" si="25"/>
        <v>#REF!</v>
      </c>
      <c r="I114" s="11" t="e">
        <f t="shared" si="25"/>
        <v>#REF!</v>
      </c>
      <c r="J114" s="11" t="e">
        <f t="shared" si="25"/>
        <v>#REF!</v>
      </c>
      <c r="K114" s="11" t="e">
        <f t="shared" si="25"/>
        <v>#REF!</v>
      </c>
      <c r="L114" s="11" t="e">
        <f t="shared" si="25"/>
        <v>#REF!</v>
      </c>
      <c r="M114" s="11" t="e">
        <f t="shared" si="25"/>
        <v>#REF!</v>
      </c>
      <c r="N114" s="11" t="e">
        <f t="shared" si="25"/>
        <v>#REF!</v>
      </c>
      <c r="O114" s="11" t="e">
        <f t="shared" si="25"/>
        <v>#REF!</v>
      </c>
      <c r="P114" s="11" t="e">
        <f t="shared" si="25"/>
        <v>#REF!</v>
      </c>
      <c r="Q114" s="11" t="e">
        <f t="shared" si="25"/>
        <v>#REF!</v>
      </c>
      <c r="R114" s="11" t="e">
        <f t="shared" si="25"/>
        <v>#REF!</v>
      </c>
      <c r="S114" s="11" t="e">
        <f t="shared" si="25"/>
        <v>#REF!</v>
      </c>
      <c r="T114" s="11" t="e">
        <f t="shared" si="24"/>
        <v>#REF!</v>
      </c>
      <c r="U114" s="12"/>
      <c r="V114" s="13"/>
      <c r="W114" s="14"/>
      <c r="X114" s="13"/>
      <c r="Y114" s="14"/>
      <c r="Z114" s="6"/>
    </row>
    <row r="115" spans="1:26" x14ac:dyDescent="0.25">
      <c r="A115" s="7">
        <v>45412</v>
      </c>
      <c r="B115" s="8">
        <v>207.38000500000001</v>
      </c>
      <c r="C115" s="11">
        <f t="shared" si="14"/>
        <v>207.38000500000001</v>
      </c>
      <c r="D115" s="11">
        <f t="shared" si="25"/>
        <v>207.050003</v>
      </c>
      <c r="E115" s="11">
        <f t="shared" si="25"/>
        <v>209.44000199999999</v>
      </c>
      <c r="F115" s="11">
        <f t="shared" si="25"/>
        <v>212.60000600000001</v>
      </c>
      <c r="G115" s="11" t="e">
        <f t="shared" si="25"/>
        <v>#REF!</v>
      </c>
      <c r="H115" s="11" t="e">
        <f t="shared" si="25"/>
        <v>#REF!</v>
      </c>
      <c r="I115" s="11" t="e">
        <f t="shared" si="25"/>
        <v>#REF!</v>
      </c>
      <c r="J115" s="11" t="e">
        <f t="shared" si="25"/>
        <v>#REF!</v>
      </c>
      <c r="K115" s="11" t="e">
        <f t="shared" si="25"/>
        <v>#REF!</v>
      </c>
      <c r="L115" s="11" t="e">
        <f t="shared" si="25"/>
        <v>#REF!</v>
      </c>
      <c r="M115" s="11" t="e">
        <f t="shared" si="25"/>
        <v>#REF!</v>
      </c>
      <c r="N115" s="11" t="e">
        <f t="shared" si="25"/>
        <v>#REF!</v>
      </c>
      <c r="O115" s="11" t="e">
        <f t="shared" si="25"/>
        <v>#REF!</v>
      </c>
      <c r="P115" s="11" t="e">
        <f t="shared" si="25"/>
        <v>#REF!</v>
      </c>
      <c r="Q115" s="11" t="e">
        <f t="shared" si="25"/>
        <v>#REF!</v>
      </c>
      <c r="R115" s="11" t="e">
        <f t="shared" si="25"/>
        <v>#REF!</v>
      </c>
      <c r="S115" s="11" t="e">
        <f t="shared" si="25"/>
        <v>#REF!</v>
      </c>
      <c r="T115" s="11" t="e">
        <f t="shared" si="24"/>
        <v>#REF!</v>
      </c>
      <c r="U115" s="12"/>
      <c r="V115" s="13"/>
      <c r="W115" s="14"/>
      <c r="X115" s="13"/>
      <c r="Y115" s="14"/>
      <c r="Z115" s="6"/>
    </row>
    <row r="116" spans="1:26" x14ac:dyDescent="0.25">
      <c r="A116" s="7">
        <v>45443</v>
      </c>
      <c r="B116" s="8">
        <v>207.050003</v>
      </c>
      <c r="C116" s="11">
        <f t="shared" si="14"/>
        <v>207.050003</v>
      </c>
      <c r="D116" s="11">
        <f t="shared" si="25"/>
        <v>209.44000199999999</v>
      </c>
      <c r="E116" s="11">
        <f t="shared" si="25"/>
        <v>212.60000600000001</v>
      </c>
      <c r="F116" s="11" t="e">
        <f t="shared" si="25"/>
        <v>#REF!</v>
      </c>
      <c r="G116" s="11" t="e">
        <f t="shared" si="25"/>
        <v>#REF!</v>
      </c>
      <c r="H116" s="11" t="e">
        <f t="shared" si="25"/>
        <v>#REF!</v>
      </c>
      <c r="I116" s="11" t="e">
        <f t="shared" si="25"/>
        <v>#REF!</v>
      </c>
      <c r="J116" s="11" t="e">
        <f t="shared" si="25"/>
        <v>#REF!</v>
      </c>
      <c r="K116" s="11" t="e">
        <f t="shared" si="25"/>
        <v>#REF!</v>
      </c>
      <c r="L116" s="11" t="e">
        <f t="shared" si="25"/>
        <v>#REF!</v>
      </c>
      <c r="M116" s="11" t="e">
        <f t="shared" si="25"/>
        <v>#REF!</v>
      </c>
      <c r="N116" s="11" t="e">
        <f t="shared" si="25"/>
        <v>#REF!</v>
      </c>
      <c r="O116" s="11" t="e">
        <f t="shared" si="25"/>
        <v>#REF!</v>
      </c>
      <c r="P116" s="11" t="e">
        <f t="shared" si="25"/>
        <v>#REF!</v>
      </c>
      <c r="Q116" s="11" t="e">
        <f t="shared" si="25"/>
        <v>#REF!</v>
      </c>
      <c r="R116" s="11" t="e">
        <f t="shared" si="25"/>
        <v>#REF!</v>
      </c>
      <c r="S116" s="11" t="e">
        <f t="shared" si="25"/>
        <v>#REF!</v>
      </c>
      <c r="T116" s="11" t="e">
        <f t="shared" si="24"/>
        <v>#REF!</v>
      </c>
      <c r="U116" s="12"/>
      <c r="V116" s="13"/>
      <c r="W116" s="14"/>
      <c r="X116" s="13"/>
      <c r="Y116" s="14"/>
      <c r="Z116" s="6"/>
    </row>
    <row r="117" spans="1:26" x14ac:dyDescent="0.25">
      <c r="A117" s="7">
        <v>45473</v>
      </c>
      <c r="B117" s="8">
        <v>209.44000199999999</v>
      </c>
      <c r="C117" s="11">
        <f t="shared" si="14"/>
        <v>209.44000199999999</v>
      </c>
      <c r="D117" s="11">
        <f t="shared" si="25"/>
        <v>212.60000600000001</v>
      </c>
      <c r="E117" s="11" t="e">
        <f t="shared" si="25"/>
        <v>#REF!</v>
      </c>
      <c r="F117" s="11" t="e">
        <f t="shared" si="25"/>
        <v>#REF!</v>
      </c>
      <c r="G117" s="11" t="e">
        <f t="shared" si="25"/>
        <v>#REF!</v>
      </c>
      <c r="H117" s="11" t="e">
        <f t="shared" si="25"/>
        <v>#REF!</v>
      </c>
      <c r="I117" s="11" t="e">
        <f t="shared" si="25"/>
        <v>#REF!</v>
      </c>
      <c r="J117" s="11" t="e">
        <f t="shared" si="25"/>
        <v>#REF!</v>
      </c>
      <c r="K117" s="11" t="e">
        <f t="shared" si="25"/>
        <v>#REF!</v>
      </c>
      <c r="L117" s="11" t="e">
        <f t="shared" si="25"/>
        <v>#REF!</v>
      </c>
      <c r="M117" s="11" t="e">
        <f t="shared" si="25"/>
        <v>#REF!</v>
      </c>
      <c r="N117" s="11" t="e">
        <f t="shared" si="25"/>
        <v>#REF!</v>
      </c>
      <c r="O117" s="11" t="e">
        <f t="shared" si="25"/>
        <v>#REF!</v>
      </c>
      <c r="P117" s="11" t="e">
        <f t="shared" si="25"/>
        <v>#REF!</v>
      </c>
      <c r="Q117" s="11" t="e">
        <f t="shared" si="25"/>
        <v>#REF!</v>
      </c>
      <c r="R117" s="11" t="e">
        <f t="shared" si="25"/>
        <v>#REF!</v>
      </c>
      <c r="S117" s="11" t="e">
        <f t="shared" si="25"/>
        <v>#REF!</v>
      </c>
      <c r="T117" s="11" t="e">
        <f t="shared" si="24"/>
        <v>#REF!</v>
      </c>
      <c r="U117" s="12"/>
      <c r="V117" s="13"/>
      <c r="W117" s="14"/>
      <c r="X117" s="13"/>
      <c r="Y117" s="14"/>
      <c r="Z117" s="6"/>
    </row>
    <row r="118" spans="1:26" x14ac:dyDescent="0.25">
      <c r="A118" s="7">
        <v>45485</v>
      </c>
      <c r="B118" s="8">
        <v>212.60000600000001</v>
      </c>
      <c r="C118" s="11">
        <f t="shared" si="14"/>
        <v>212.60000600000001</v>
      </c>
      <c r="D118" s="11" t="e">
        <f>#REF!</f>
        <v>#REF!</v>
      </c>
      <c r="E118" s="11" t="e">
        <f>#REF!</f>
        <v>#REF!</v>
      </c>
      <c r="F118" s="11" t="e">
        <f>#REF!</f>
        <v>#REF!</v>
      </c>
      <c r="G118" s="11" t="e">
        <f>#REF!</f>
        <v>#REF!</v>
      </c>
      <c r="H118" s="11" t="e">
        <f>#REF!</f>
        <v>#REF!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  <c r="O118" s="11" t="e">
        <f>#REF!</f>
        <v>#REF!</v>
      </c>
      <c r="P118" s="11" t="e">
        <f>#REF!</f>
        <v>#REF!</v>
      </c>
      <c r="Q118" s="11" t="e">
        <f>#REF!</f>
        <v>#REF!</v>
      </c>
      <c r="R118" s="11" t="e">
        <f>#REF!</f>
        <v>#REF!</v>
      </c>
      <c r="S118" s="11" t="e">
        <f>#REF!</f>
        <v>#REF!</v>
      </c>
      <c r="T118" s="11" t="e">
        <f>#REF!</f>
        <v>#REF!</v>
      </c>
      <c r="U118" s="12"/>
      <c r="V118" s="13"/>
      <c r="W118" s="14"/>
      <c r="X118" s="13"/>
      <c r="Y118" s="14"/>
      <c r="Z118" s="6"/>
    </row>
  </sheetData>
  <autoFilter ref="A1:Z118" xr:uid="{CD638CA0-352E-4620-A323-B2DA8DC2E53C}"/>
  <dataConsolidate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C4D9-286E-4D2B-B57A-A690972FD7F2}">
  <sheetPr>
    <tabColor rgb="FFFFFF00"/>
  </sheetPr>
  <dimension ref="A1:C37"/>
  <sheetViews>
    <sheetView workbookViewId="0">
      <selection activeCell="B2" sqref="B2"/>
    </sheetView>
  </sheetViews>
  <sheetFormatPr defaultRowHeight="15" x14ac:dyDescent="0.25"/>
  <cols>
    <col min="2" max="2" width="9.42578125" bestFit="1" customWidth="1"/>
  </cols>
  <sheetData>
    <row r="1" spans="1:3" x14ac:dyDescent="0.25">
      <c r="A1" s="6"/>
      <c r="B1" s="6" t="s">
        <v>22</v>
      </c>
      <c r="C1" s="6" t="s">
        <v>24</v>
      </c>
    </row>
    <row r="2" spans="1:3" x14ac:dyDescent="0.25">
      <c r="A2" s="26" t="s">
        <v>44</v>
      </c>
      <c r="B2" s="6">
        <f>COUNTIF(Oro!W:W,"&lt;-65%")</f>
        <v>0</v>
      </c>
      <c r="C2" s="6">
        <f>COUNTIF(Oro!Y:Y,"&lt;-65%")</f>
        <v>0</v>
      </c>
    </row>
    <row r="3" spans="1:3" x14ac:dyDescent="0.25">
      <c r="A3" s="27">
        <v>-0.6</v>
      </c>
      <c r="B3" s="6">
        <f>COUNTIFS(Oro!W:W,"&lt;"&amp;$A3,Oro!W:W,"&gt;=-65%")</f>
        <v>0</v>
      </c>
      <c r="C3" s="6">
        <f>COUNTIFS(Oro!Y:Y,"&lt;"&amp;$A3,Oro!Y:Y,"&gt;=-65%")</f>
        <v>0</v>
      </c>
    </row>
    <row r="4" spans="1:3" x14ac:dyDescent="0.25">
      <c r="A4" s="27">
        <v>-0.55000000000000004</v>
      </c>
      <c r="B4" s="6">
        <f>COUNTIFS(Oro!W:W,"&lt;"&amp;$A4,Oro!W:W,"&gt;="&amp;$A3)</f>
        <v>0</v>
      </c>
      <c r="C4" s="6">
        <f>COUNTIFS(Oro!Y:Y,"&lt;"&amp;$A4,Oro!Y:Y,"&gt;="&amp;$A3)</f>
        <v>0</v>
      </c>
    </row>
    <row r="5" spans="1:3" x14ac:dyDescent="0.25">
      <c r="A5" s="27">
        <v>-0.5</v>
      </c>
      <c r="B5" s="6">
        <f>COUNTIFS(Oro!W:W,"&lt;"&amp;$A5,Oro!W:W,"&gt;="&amp;$A4)</f>
        <v>0</v>
      </c>
      <c r="C5" s="6">
        <f>COUNTIFS(Oro!Y:Y,"&lt;"&amp;$A5,Oro!Y:Y,"&gt;="&amp;$A4)</f>
        <v>0</v>
      </c>
    </row>
    <row r="6" spans="1:3" x14ac:dyDescent="0.25">
      <c r="A6" s="27">
        <v>-0.45</v>
      </c>
      <c r="B6" s="6">
        <f>COUNTIFS(Oro!W:W,"&lt;"&amp;$A6,Oro!W:W,"&gt;="&amp;$A5)</f>
        <v>0</v>
      </c>
      <c r="C6" s="6">
        <f>COUNTIFS(Oro!Y:Y,"&lt;"&amp;$A6,Oro!Y:Y,"&gt;="&amp;$A5)</f>
        <v>0</v>
      </c>
    </row>
    <row r="7" spans="1:3" x14ac:dyDescent="0.25">
      <c r="A7" s="27">
        <v>-0.4</v>
      </c>
      <c r="B7" s="6">
        <f>COUNTIFS(Oro!W:W,"&lt;"&amp;$A7,Oro!W:W,"&gt;="&amp;$A6)</f>
        <v>0</v>
      </c>
      <c r="C7" s="6">
        <f>COUNTIFS(Oro!Y:Y,"&lt;"&amp;$A7,Oro!Y:Y,"&gt;="&amp;$A6)</f>
        <v>0</v>
      </c>
    </row>
    <row r="8" spans="1:3" x14ac:dyDescent="0.25">
      <c r="A8" s="27">
        <v>-0.35</v>
      </c>
      <c r="B8" s="6">
        <f>COUNTIFS(Oro!W:W,"&lt;"&amp;$A8,Oro!W:W,"&gt;="&amp;$A7)</f>
        <v>0</v>
      </c>
      <c r="C8" s="6">
        <f>COUNTIFS(Oro!Y:Y,"&lt;"&amp;$A8,Oro!Y:Y,"&gt;="&amp;$A7)</f>
        <v>0</v>
      </c>
    </row>
    <row r="9" spans="1:3" x14ac:dyDescent="0.25">
      <c r="A9" s="27">
        <v>-0.3</v>
      </c>
      <c r="B9" s="6">
        <f>COUNTIFS(Oro!W:W,"&lt;"&amp;$A9,Oro!W:W,"&gt;="&amp;$A8)</f>
        <v>0</v>
      </c>
      <c r="C9" s="6">
        <f>COUNTIFS(Oro!Y:Y,"&lt;"&amp;$A9,Oro!Y:Y,"&gt;="&amp;$A8)</f>
        <v>0</v>
      </c>
    </row>
    <row r="10" spans="1:3" x14ac:dyDescent="0.25">
      <c r="A10" s="27">
        <v>-0.25</v>
      </c>
      <c r="B10" s="6">
        <f>COUNTIFS(Oro!W:W,"&lt;"&amp;$A10,Oro!W:W,"&gt;="&amp;$A9)</f>
        <v>0</v>
      </c>
      <c r="C10" s="6">
        <f>COUNTIFS(Oro!Y:Y,"&lt;"&amp;$A10,Oro!Y:Y,"&gt;="&amp;$A9)</f>
        <v>0</v>
      </c>
    </row>
    <row r="11" spans="1:3" x14ac:dyDescent="0.25">
      <c r="A11" s="27">
        <v>-0.2</v>
      </c>
      <c r="B11" s="6">
        <f>COUNTIFS(Oro!W:W,"&lt;"&amp;$A11,Oro!W:W,"&gt;="&amp;$A10)</f>
        <v>0</v>
      </c>
      <c r="C11" s="6">
        <f>COUNTIFS(Oro!Y:Y,"&lt;"&amp;$A11,Oro!Y:Y,"&gt;="&amp;$A10)</f>
        <v>0</v>
      </c>
    </row>
    <row r="12" spans="1:3" x14ac:dyDescent="0.25">
      <c r="A12" s="27">
        <v>-0.15</v>
      </c>
      <c r="B12" s="6">
        <f>COUNTIFS(Oro!W:W,"&lt;"&amp;$A12,Oro!W:W,"&gt;="&amp;$A11)</f>
        <v>0</v>
      </c>
      <c r="C12" s="6">
        <f>COUNTIFS(Oro!Y:Y,"&lt;"&amp;$A12,Oro!Y:Y,"&gt;="&amp;$A11)</f>
        <v>0</v>
      </c>
    </row>
    <row r="13" spans="1:3" x14ac:dyDescent="0.25">
      <c r="A13" s="27">
        <v>-0.1</v>
      </c>
      <c r="B13" s="6">
        <f>COUNTIFS(Oro!W:W,"&lt;"&amp;$A13,Oro!W:W,"&gt;="&amp;$A12)</f>
        <v>0</v>
      </c>
      <c r="C13" s="6">
        <f>COUNTIFS(Oro!Y:Y,"&lt;"&amp;$A13,Oro!Y:Y,"&gt;="&amp;$A12)</f>
        <v>5</v>
      </c>
    </row>
    <row r="14" spans="1:3" x14ac:dyDescent="0.25">
      <c r="A14" s="27">
        <v>-0.05</v>
      </c>
      <c r="B14" s="6">
        <f>COUNTIFS(Oro!W:W,"&lt;"&amp;$A14,Oro!W:W,"&gt;="&amp;$A13)</f>
        <v>5</v>
      </c>
      <c r="C14" s="6">
        <f>COUNTIFS(Oro!Y:Y,"&lt;"&amp;$A14,Oro!Y:Y,"&gt;="&amp;$A13)</f>
        <v>5</v>
      </c>
    </row>
    <row r="15" spans="1:3" x14ac:dyDescent="0.25">
      <c r="A15" s="27">
        <v>0</v>
      </c>
      <c r="B15" s="6">
        <f>COUNTIFS(Oro!W:W,"&lt;"&amp;$A15,Oro!W:W,"&gt;="&amp;$A14)</f>
        <v>20</v>
      </c>
      <c r="C15" s="6">
        <f>COUNTIFS(Oro!Y:Y,"&lt;"&amp;$A15,Oro!Y:Y,"&gt;="&amp;$A14)</f>
        <v>11</v>
      </c>
    </row>
    <row r="16" spans="1:3" x14ac:dyDescent="0.25">
      <c r="A16" s="27">
        <v>0.05</v>
      </c>
      <c r="B16" s="6">
        <f>COUNTIFS(Oro!W:W,"&lt;"&amp;$A16,Oro!W:W,"&gt;="&amp;$A15)</f>
        <v>25</v>
      </c>
      <c r="C16" s="6">
        <f>COUNTIFS(Oro!Y:Y,"&lt;"&amp;$A16,Oro!Y:Y,"&gt;="&amp;$A15)</f>
        <v>8</v>
      </c>
    </row>
    <row r="17" spans="1:3" x14ac:dyDescent="0.25">
      <c r="A17" s="27">
        <v>0.1</v>
      </c>
      <c r="B17" s="6">
        <f>COUNTIFS(Oro!W:W,"&lt;"&amp;$A17,Oro!W:W,"&gt;="&amp;$A16)</f>
        <v>24</v>
      </c>
      <c r="C17" s="6">
        <f>COUNTIFS(Oro!Y:Y,"&lt;"&amp;$A17,Oro!Y:Y,"&gt;="&amp;$A16)</f>
        <v>21</v>
      </c>
    </row>
    <row r="18" spans="1:3" x14ac:dyDescent="0.25">
      <c r="A18" s="27">
        <v>0.15</v>
      </c>
      <c r="B18" s="6">
        <f>COUNTIFS(Oro!W:W,"&lt;"&amp;$A18,Oro!W:W,"&gt;="&amp;$A17)</f>
        <v>8</v>
      </c>
      <c r="C18" s="6">
        <f>COUNTIFS(Oro!Y:Y,"&lt;"&amp;$A18,Oro!Y:Y,"&gt;="&amp;$A17)</f>
        <v>15</v>
      </c>
    </row>
    <row r="19" spans="1:3" x14ac:dyDescent="0.25">
      <c r="A19" s="27">
        <v>0.2</v>
      </c>
      <c r="B19" s="6">
        <f>COUNTIFS(Oro!W:W,"&lt;"&amp;$A19,Oro!W:W,"&gt;="&amp;$A18)</f>
        <v>15</v>
      </c>
      <c r="C19" s="6">
        <f>COUNTIFS(Oro!Y:Y,"&lt;"&amp;$A19,Oro!Y:Y,"&gt;="&amp;$A18)</f>
        <v>13</v>
      </c>
    </row>
    <row r="20" spans="1:3" x14ac:dyDescent="0.25">
      <c r="A20" s="27">
        <v>0.25</v>
      </c>
      <c r="B20" s="6">
        <f>COUNTIFS(Oro!W:W,"&lt;"&amp;$A20,Oro!W:W,"&gt;="&amp;$A19)</f>
        <v>3</v>
      </c>
      <c r="C20" s="6">
        <f>COUNTIFS(Oro!Y:Y,"&lt;"&amp;$A20,Oro!Y:Y,"&gt;="&amp;$A19)</f>
        <v>7</v>
      </c>
    </row>
    <row r="21" spans="1:3" x14ac:dyDescent="0.25">
      <c r="A21" s="27">
        <v>0.3</v>
      </c>
      <c r="B21" s="6">
        <f>COUNTIFS(Oro!W:W,"&lt;"&amp;$A21,Oro!W:W,"&gt;="&amp;$A20)</f>
        <v>0</v>
      </c>
      <c r="C21" s="6">
        <f>COUNTIFS(Oro!Y:Y,"&lt;"&amp;$A21,Oro!Y:Y,"&gt;="&amp;$A20)</f>
        <v>5</v>
      </c>
    </row>
    <row r="22" spans="1:3" x14ac:dyDescent="0.25">
      <c r="A22" s="27">
        <v>0.35</v>
      </c>
      <c r="B22" s="6">
        <f>COUNTIFS(Oro!W:W,"&lt;"&amp;$A22,Oro!W:W,"&gt;="&amp;$A21)</f>
        <v>0</v>
      </c>
      <c r="C22" s="6">
        <f>COUNTIFS(Oro!Y:Y,"&lt;"&amp;$A22,Oro!Y:Y,"&gt;="&amp;$A21)</f>
        <v>0</v>
      </c>
    </row>
    <row r="23" spans="1:3" x14ac:dyDescent="0.25">
      <c r="A23" s="27">
        <v>0.4</v>
      </c>
      <c r="B23" s="6">
        <f>COUNTIFS(Oro!W:W,"&lt;"&amp;$A23,Oro!W:W,"&gt;="&amp;$A22)</f>
        <v>0</v>
      </c>
      <c r="C23" s="6">
        <f>COUNTIFS(Oro!Y:Y,"&lt;"&amp;$A23,Oro!Y:Y,"&gt;="&amp;$A22)</f>
        <v>5</v>
      </c>
    </row>
    <row r="24" spans="1:3" x14ac:dyDescent="0.25">
      <c r="A24" s="27">
        <v>0.45</v>
      </c>
      <c r="B24" s="6">
        <f>COUNTIFS(Oro!W:W,"&lt;"&amp;$A24,Oro!W:W,"&gt;="&amp;$A23)</f>
        <v>0</v>
      </c>
      <c r="C24" s="6">
        <f>COUNTIFS(Oro!Y:Y,"&lt;"&amp;$A24,Oro!Y:Y,"&gt;="&amp;$A23)</f>
        <v>5</v>
      </c>
    </row>
    <row r="25" spans="1:3" x14ac:dyDescent="0.25">
      <c r="A25" s="27">
        <v>0.5</v>
      </c>
      <c r="B25" s="6">
        <f>COUNTIFS(Oro!W:W,"&lt;"&amp;$A25,Oro!W:W,"&gt;="&amp;$A24)</f>
        <v>0</v>
      </c>
      <c r="C25" s="6">
        <f>COUNTIFS(Oro!Y:Y,"&lt;"&amp;$A25,Oro!Y:Y,"&gt;="&amp;$A24)</f>
        <v>0</v>
      </c>
    </row>
    <row r="26" spans="1:3" x14ac:dyDescent="0.25">
      <c r="A26" s="27">
        <v>0.55000000000000004</v>
      </c>
      <c r="B26" s="6">
        <f>COUNTIFS(Oro!W:W,"&lt;"&amp;$A26,Oro!W:W,"&gt;="&amp;$A25)</f>
        <v>0</v>
      </c>
      <c r="C26" s="6">
        <f>COUNTIFS(Oro!Y:Y,"&lt;"&amp;$A26,Oro!Y:Y,"&gt;="&amp;$A25)</f>
        <v>0</v>
      </c>
    </row>
    <row r="27" spans="1:3" x14ac:dyDescent="0.25">
      <c r="A27" s="27">
        <v>0.6</v>
      </c>
      <c r="B27" s="6">
        <f>COUNTIFS(Oro!W:W,"&lt;"&amp;$A27,Oro!W:W,"&gt;="&amp;$A26)</f>
        <v>0</v>
      </c>
      <c r="C27" s="6">
        <f>COUNTIFS(Oro!Y:Y,"&lt;"&amp;$A27,Oro!Y:Y,"&gt;="&amp;$A26)</f>
        <v>0</v>
      </c>
    </row>
    <row r="28" spans="1:3" x14ac:dyDescent="0.25">
      <c r="A28" s="28" t="s">
        <v>43</v>
      </c>
      <c r="B28" s="6">
        <f>COUNTIF(Oro!W:W,"&gt;="&amp;$A27)</f>
        <v>0</v>
      </c>
      <c r="C28" s="6">
        <f>COUNTIF(Oro!Y:Y,"&gt;="&amp;$A27)</f>
        <v>0</v>
      </c>
    </row>
    <row r="29" spans="1:3" x14ac:dyDescent="0.25">
      <c r="A29" s="27"/>
      <c r="B29" s="6">
        <f>SUM(B2:B28)</f>
        <v>100</v>
      </c>
      <c r="C29" s="6">
        <f>SUM(C2:C28)</f>
        <v>100</v>
      </c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9459-9BCA-4340-87B3-4271BC0F1AA9}">
  <sheetPr>
    <tabColor theme="3" tint="0.749992370372631"/>
  </sheetPr>
  <dimension ref="A1:AH116"/>
  <sheetViews>
    <sheetView workbookViewId="0">
      <pane ySplit="1" topLeftCell="A2" activePane="bottomLeft" state="frozen"/>
      <selection pane="bottomLeft" activeCell="AG25" sqref="AG25"/>
    </sheetView>
  </sheetViews>
  <sheetFormatPr defaultRowHeight="15" outlineLevelCol="1" x14ac:dyDescent="0.25"/>
  <cols>
    <col min="2" max="2" width="11.7109375" customWidth="1"/>
    <col min="3" max="20" width="6.5703125" style="9" hidden="1" customWidth="1" outlineLevel="1"/>
    <col min="21" max="21" width="9.140625" collapsed="1"/>
    <col min="22" max="22" width="12.28515625" style="10" customWidth="1"/>
    <col min="23" max="23" width="9.42578125" style="10" customWidth="1"/>
    <col min="24" max="24" width="12.28515625" style="10" customWidth="1"/>
    <col min="25" max="25" width="9.42578125" style="10" customWidth="1"/>
    <col min="26" max="26" width="19.28515625" bestFit="1" customWidth="1"/>
    <col min="27" max="27" width="10.7109375" customWidth="1"/>
    <col min="28" max="30" width="20.7109375" customWidth="1"/>
    <col min="31" max="31" width="10.7109375" customWidth="1"/>
    <col min="32" max="34" width="20.7109375" customWidth="1"/>
  </cols>
  <sheetData>
    <row r="1" spans="1:34" s="17" customFormat="1" ht="30" x14ac:dyDescent="0.25">
      <c r="A1" s="4" t="s">
        <v>2</v>
      </c>
      <c r="B1" s="5" t="s">
        <v>19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5" t="s">
        <v>23</v>
      </c>
      <c r="V1" s="16" t="s">
        <v>25</v>
      </c>
      <c r="W1" s="16" t="s">
        <v>26</v>
      </c>
      <c r="X1" s="18" t="s">
        <v>27</v>
      </c>
      <c r="Y1" s="18" t="s">
        <v>28</v>
      </c>
      <c r="Z1" s="5" t="s">
        <v>29</v>
      </c>
      <c r="AB1" s="19" t="s">
        <v>22</v>
      </c>
      <c r="AC1" s="20" t="s">
        <v>24</v>
      </c>
      <c r="AD1" s="5"/>
      <c r="AF1" s="5" t="s">
        <v>36</v>
      </c>
      <c r="AG1" s="19" t="s">
        <v>22</v>
      </c>
      <c r="AH1" s="20" t="s">
        <v>24</v>
      </c>
    </row>
    <row r="2" spans="1:34" x14ac:dyDescent="0.25">
      <c r="A2" s="7">
        <v>42035</v>
      </c>
      <c r="B2" s="8">
        <v>192.684753</v>
      </c>
      <c r="C2" s="11">
        <f t="shared" ref="C2:C65" si="0">B2</f>
        <v>192.684753</v>
      </c>
      <c r="D2" s="11">
        <f>C3</f>
        <v>227.142212</v>
      </c>
      <c r="E2" s="11">
        <f t="shared" ref="E2:T17" si="1">D3</f>
        <v>227.39665199999999</v>
      </c>
      <c r="F2" s="11">
        <f t="shared" si="1"/>
        <v>210.65566999999999</v>
      </c>
      <c r="G2" s="11">
        <f t="shared" si="1"/>
        <v>210.10405</v>
      </c>
      <c r="H2" s="11">
        <f t="shared" si="1"/>
        <v>236.299286</v>
      </c>
      <c r="I2" s="11">
        <f t="shared" si="1"/>
        <v>259.10247800000002</v>
      </c>
      <c r="J2" s="11">
        <f t="shared" si="1"/>
        <v>204.96792600000001</v>
      </c>
      <c r="K2" s="11">
        <f t="shared" si="1"/>
        <v>211.352844</v>
      </c>
      <c r="L2" s="11">
        <f t="shared" si="1"/>
        <v>285.44973800000002</v>
      </c>
      <c r="M2" s="11">
        <f t="shared" si="1"/>
        <v>357.04107699999997</v>
      </c>
      <c r="N2" s="11">
        <f t="shared" si="1"/>
        <v>396.61660799999999</v>
      </c>
      <c r="O2" s="11">
        <f t="shared" si="1"/>
        <v>340.72531099999998</v>
      </c>
      <c r="P2" s="11">
        <f t="shared" si="1"/>
        <v>402.18414300000001</v>
      </c>
      <c r="Q2" s="11">
        <f t="shared" si="1"/>
        <v>366.29077100000001</v>
      </c>
      <c r="R2" s="11">
        <f t="shared" si="1"/>
        <v>391.373199</v>
      </c>
      <c r="S2" s="11">
        <f t="shared" si="1"/>
        <v>477.34997600000003</v>
      </c>
      <c r="T2" s="11">
        <f t="shared" si="1"/>
        <v>606.55523700000003</v>
      </c>
      <c r="U2" s="12" cm="1">
        <f t="array" ref="U2">quota_mese*SUMPRODUCT(1/C2:T2)</f>
        <v>537.28047689290349</v>
      </c>
      <c r="V2" s="13">
        <f>U2*T2</f>
        <v>325890.28699724813</v>
      </c>
      <c r="W2" s="14">
        <f t="shared" ref="W2:W65" si="2">V2/capitale -1</f>
        <v>1.1726019133149874</v>
      </c>
      <c r="X2" s="13">
        <f t="shared" ref="X2:X65" si="3">(capitale/C2)*T2</f>
        <v>472187.2599333275</v>
      </c>
      <c r="Y2" s="14">
        <f t="shared" ref="Y2:Y65" si="4">X2/capitale -1</f>
        <v>2.1479150662221835</v>
      </c>
      <c r="Z2" s="6" t="str">
        <f t="shared" ref="Z2:Z65" si="5">IF(ABS((X2-V2)/X2)&lt;=2.5%, "In Linea", IF(X2&gt;V2, "Il PAC NON conviene", "Il PAC conviene"))</f>
        <v>Il PAC NON conviene</v>
      </c>
      <c r="AB2" s="21">
        <f>MIN(W2:W116)</f>
        <v>-0.46700360937483154</v>
      </c>
      <c r="AC2" s="21">
        <f>MIN(Y2:Y116)</f>
        <v>-0.60243684622596172</v>
      </c>
      <c r="AD2" s="6" t="s">
        <v>30</v>
      </c>
      <c r="AF2" s="22" t="s">
        <v>38</v>
      </c>
      <c r="AG2" s="6">
        <f>COUNTIFS(W:W,"&lt;0%",W:W,"&gt;=-10%")</f>
        <v>1</v>
      </c>
      <c r="AH2" s="6">
        <f>COUNTIFS(Y:Y,"&lt;0%",Y:Y,"&gt;=-10%")</f>
        <v>3</v>
      </c>
    </row>
    <row r="3" spans="1:34" x14ac:dyDescent="0.25">
      <c r="A3" s="7">
        <v>42063</v>
      </c>
      <c r="B3" s="8">
        <v>227.142212</v>
      </c>
      <c r="C3" s="11">
        <f t="shared" si="0"/>
        <v>227.142212</v>
      </c>
      <c r="D3" s="11">
        <f t="shared" ref="D3:S32" si="6">C4</f>
        <v>227.39665199999999</v>
      </c>
      <c r="E3" s="11">
        <f t="shared" si="1"/>
        <v>210.65566999999999</v>
      </c>
      <c r="F3" s="11">
        <f t="shared" si="1"/>
        <v>210.10405</v>
      </c>
      <c r="G3" s="11">
        <f t="shared" si="1"/>
        <v>236.299286</v>
      </c>
      <c r="H3" s="11">
        <f t="shared" si="1"/>
        <v>259.10247800000002</v>
      </c>
      <c r="I3" s="11">
        <f t="shared" si="1"/>
        <v>204.96792600000001</v>
      </c>
      <c r="J3" s="11">
        <f t="shared" si="1"/>
        <v>211.352844</v>
      </c>
      <c r="K3" s="11">
        <f t="shared" si="1"/>
        <v>285.44973800000002</v>
      </c>
      <c r="L3" s="11">
        <f t="shared" si="1"/>
        <v>357.04107699999997</v>
      </c>
      <c r="M3" s="11">
        <f t="shared" si="1"/>
        <v>396.61660799999999</v>
      </c>
      <c r="N3" s="11">
        <f t="shared" si="1"/>
        <v>340.72531099999998</v>
      </c>
      <c r="O3" s="11">
        <f t="shared" si="1"/>
        <v>402.18414300000001</v>
      </c>
      <c r="P3" s="11">
        <f t="shared" si="1"/>
        <v>366.29077100000001</v>
      </c>
      <c r="Q3" s="11">
        <f t="shared" si="1"/>
        <v>391.373199</v>
      </c>
      <c r="R3" s="11">
        <f t="shared" si="1"/>
        <v>477.34997600000003</v>
      </c>
      <c r="S3" s="11">
        <f t="shared" si="1"/>
        <v>606.55523700000003</v>
      </c>
      <c r="T3" s="11">
        <f t="shared" si="1"/>
        <v>559.49932899999999</v>
      </c>
      <c r="U3" s="12" cm="1">
        <f t="array" ref="U3">quota_mese*SUMPRODUCT(1/C3:T3)</f>
        <v>508.92621031898085</v>
      </c>
      <c r="V3" s="13">
        <f t="shared" ref="V3:V66" si="7">U3*T3</f>
        <v>284743.87318398268</v>
      </c>
      <c r="W3" s="14">
        <f t="shared" si="2"/>
        <v>0.89829248789321792</v>
      </c>
      <c r="X3" s="13">
        <f t="shared" si="3"/>
        <v>369481.73838335252</v>
      </c>
      <c r="Y3" s="14">
        <f t="shared" si="4"/>
        <v>1.4632115892223503</v>
      </c>
      <c r="Z3" s="6" t="str">
        <f t="shared" si="5"/>
        <v>Il PAC NON conviene</v>
      </c>
      <c r="AB3" s="21">
        <f>MAX(W2:W116)</f>
        <v>9.3046592076258232</v>
      </c>
      <c r="AC3" s="21">
        <f>MAX(Y2:Y116)</f>
        <v>20.081408982351078</v>
      </c>
      <c r="AD3" s="6" t="s">
        <v>31</v>
      </c>
      <c r="AF3" s="24" t="s">
        <v>39</v>
      </c>
      <c r="AG3" s="6">
        <f>COUNTIFS(W:W,"&lt;-10%",W:W,"&gt;=-20%")</f>
        <v>2</v>
      </c>
      <c r="AH3" s="6">
        <f>COUNTIFS(Y:Y,"&lt;-10%",Y:Y,"&gt;=-20%")</f>
        <v>1</v>
      </c>
    </row>
    <row r="4" spans="1:34" x14ac:dyDescent="0.25">
      <c r="A4" s="7">
        <v>42094</v>
      </c>
      <c r="B4" s="8">
        <v>227.39665199999999</v>
      </c>
      <c r="C4" s="11">
        <f t="shared" si="0"/>
        <v>227.39665199999999</v>
      </c>
      <c r="D4" s="11">
        <f t="shared" si="6"/>
        <v>210.65566999999999</v>
      </c>
      <c r="E4" s="11">
        <f t="shared" si="1"/>
        <v>210.10405</v>
      </c>
      <c r="F4" s="11">
        <f t="shared" si="1"/>
        <v>236.299286</v>
      </c>
      <c r="G4" s="11">
        <f t="shared" si="1"/>
        <v>259.10247800000002</v>
      </c>
      <c r="H4" s="11">
        <f t="shared" si="1"/>
        <v>204.96792600000001</v>
      </c>
      <c r="I4" s="11">
        <f t="shared" si="1"/>
        <v>211.352844</v>
      </c>
      <c r="J4" s="11">
        <f t="shared" si="1"/>
        <v>285.44973800000002</v>
      </c>
      <c r="K4" s="11">
        <f t="shared" si="1"/>
        <v>357.04107699999997</v>
      </c>
      <c r="L4" s="11">
        <f t="shared" si="1"/>
        <v>396.61660799999999</v>
      </c>
      <c r="M4" s="11">
        <f t="shared" si="1"/>
        <v>340.72531099999998</v>
      </c>
      <c r="N4" s="11">
        <f t="shared" si="1"/>
        <v>402.18414300000001</v>
      </c>
      <c r="O4" s="11">
        <f t="shared" si="1"/>
        <v>366.29077100000001</v>
      </c>
      <c r="P4" s="11">
        <f t="shared" si="1"/>
        <v>391.373199</v>
      </c>
      <c r="Q4" s="11">
        <f t="shared" si="1"/>
        <v>477.34997600000003</v>
      </c>
      <c r="R4" s="11">
        <f t="shared" si="1"/>
        <v>606.55523700000003</v>
      </c>
      <c r="S4" s="11">
        <f t="shared" si="1"/>
        <v>559.49932899999999</v>
      </c>
      <c r="T4" s="11">
        <f t="shared" si="1"/>
        <v>515.93328899999995</v>
      </c>
      <c r="U4" s="12" cm="1">
        <f t="array" ref="U4">quota_mese*SUMPRODUCT(1/C4:T4)</f>
        <v>488.390434094505</v>
      </c>
      <c r="V4" s="13">
        <f t="shared" si="7"/>
        <v>251976.88297851567</v>
      </c>
      <c r="W4" s="14">
        <f t="shared" si="2"/>
        <v>0.6798458865234378</v>
      </c>
      <c r="X4" s="13">
        <f t="shared" si="3"/>
        <v>340330.3991916292</v>
      </c>
      <c r="Y4" s="14">
        <f t="shared" si="4"/>
        <v>1.2688693279441945</v>
      </c>
      <c r="Z4" s="6" t="str">
        <f t="shared" si="5"/>
        <v>Il PAC NON conviene</v>
      </c>
      <c r="AB4" s="21">
        <f>AVERAGE(W2:W116)</f>
        <v>1.1209991869863467</v>
      </c>
      <c r="AC4" s="21">
        <f>AVERAGE(Y2:Y116)</f>
        <v>2.6320201223305695</v>
      </c>
      <c r="AD4" s="6" t="s">
        <v>32</v>
      </c>
      <c r="AF4" s="24" t="s">
        <v>40</v>
      </c>
      <c r="AG4" s="6">
        <f>COUNTIFS(W:W,"&lt;-20%",W:W,"&gt;=-30%")</f>
        <v>2</v>
      </c>
      <c r="AH4" s="6">
        <f>COUNTIFS(Y:Y,"&lt;-20%",Y:Y,"&gt;=-30%")</f>
        <v>2</v>
      </c>
    </row>
    <row r="5" spans="1:34" x14ac:dyDescent="0.25">
      <c r="A5" s="7">
        <v>42124</v>
      </c>
      <c r="B5" s="8">
        <v>210.65566999999999</v>
      </c>
      <c r="C5" s="11">
        <f t="shared" si="0"/>
        <v>210.65566999999999</v>
      </c>
      <c r="D5" s="11">
        <f t="shared" si="6"/>
        <v>210.10405</v>
      </c>
      <c r="E5" s="11">
        <f t="shared" si="1"/>
        <v>236.299286</v>
      </c>
      <c r="F5" s="11">
        <f t="shared" si="1"/>
        <v>259.10247800000002</v>
      </c>
      <c r="G5" s="11">
        <f t="shared" si="1"/>
        <v>204.96792600000001</v>
      </c>
      <c r="H5" s="11">
        <f t="shared" si="1"/>
        <v>211.352844</v>
      </c>
      <c r="I5" s="11">
        <f t="shared" si="1"/>
        <v>285.44973800000002</v>
      </c>
      <c r="J5" s="11">
        <f t="shared" si="1"/>
        <v>357.04107699999997</v>
      </c>
      <c r="K5" s="11">
        <f t="shared" si="1"/>
        <v>396.61660799999999</v>
      </c>
      <c r="L5" s="11">
        <f t="shared" si="1"/>
        <v>340.72531099999998</v>
      </c>
      <c r="M5" s="11">
        <f t="shared" si="1"/>
        <v>402.18414300000001</v>
      </c>
      <c r="N5" s="11">
        <f t="shared" si="1"/>
        <v>366.29077100000001</v>
      </c>
      <c r="O5" s="11">
        <f t="shared" si="1"/>
        <v>391.373199</v>
      </c>
      <c r="P5" s="11">
        <f t="shared" si="1"/>
        <v>477.34997600000003</v>
      </c>
      <c r="Q5" s="11">
        <f t="shared" si="1"/>
        <v>606.55523700000003</v>
      </c>
      <c r="R5" s="11">
        <f t="shared" si="1"/>
        <v>559.49932899999999</v>
      </c>
      <c r="S5" s="11">
        <f t="shared" si="1"/>
        <v>515.93328899999995</v>
      </c>
      <c r="T5" s="11">
        <f t="shared" si="1"/>
        <v>542.32409700000005</v>
      </c>
      <c r="U5" s="12" cm="1">
        <f t="array" ref="U5">quota_mese*SUMPRODUCT(1/C5:T5)</f>
        <v>467.10971516431238</v>
      </c>
      <c r="V5" s="13">
        <f t="shared" si="7"/>
        <v>253324.85447641293</v>
      </c>
      <c r="W5" s="14">
        <f t="shared" si="2"/>
        <v>0.6888323631760862</v>
      </c>
      <c r="X5" s="13">
        <f t="shared" si="3"/>
        <v>386168.64454680955</v>
      </c>
      <c r="Y5" s="14">
        <f t="shared" si="4"/>
        <v>1.5744576303120636</v>
      </c>
      <c r="Z5" s="6" t="str">
        <f t="shared" si="5"/>
        <v>Il PAC NON conviene</v>
      </c>
      <c r="AF5" s="24" t="s">
        <v>41</v>
      </c>
      <c r="AG5" s="6">
        <f>COUNTIFS(W:W,"&lt;-30%",W:W,"&gt;=-40%")</f>
        <v>6</v>
      </c>
      <c r="AH5" s="6">
        <f>COUNTIFS(Y:Y,"&lt;-30%",Y:Y,"&gt;=-40%")</f>
        <v>7</v>
      </c>
    </row>
    <row r="6" spans="1:34" x14ac:dyDescent="0.25">
      <c r="A6" s="7">
        <v>42155</v>
      </c>
      <c r="B6" s="8">
        <v>210.10405</v>
      </c>
      <c r="C6" s="11">
        <f t="shared" si="0"/>
        <v>210.10405</v>
      </c>
      <c r="D6" s="11">
        <f t="shared" si="6"/>
        <v>236.299286</v>
      </c>
      <c r="E6" s="11">
        <f t="shared" si="1"/>
        <v>259.10247800000002</v>
      </c>
      <c r="F6" s="11">
        <f t="shared" si="1"/>
        <v>204.96792600000001</v>
      </c>
      <c r="G6" s="11">
        <f t="shared" si="1"/>
        <v>211.352844</v>
      </c>
      <c r="H6" s="11">
        <f t="shared" si="1"/>
        <v>285.44973800000002</v>
      </c>
      <c r="I6" s="11">
        <f t="shared" si="1"/>
        <v>357.04107699999997</v>
      </c>
      <c r="J6" s="11">
        <f t="shared" si="1"/>
        <v>396.61660799999999</v>
      </c>
      <c r="K6" s="11">
        <f t="shared" si="1"/>
        <v>340.72531099999998</v>
      </c>
      <c r="L6" s="11">
        <f t="shared" si="1"/>
        <v>402.18414300000001</v>
      </c>
      <c r="M6" s="11">
        <f t="shared" si="1"/>
        <v>366.29077100000001</v>
      </c>
      <c r="N6" s="11">
        <f t="shared" si="1"/>
        <v>391.373199</v>
      </c>
      <c r="O6" s="11">
        <f t="shared" si="1"/>
        <v>477.34997600000003</v>
      </c>
      <c r="P6" s="11">
        <f t="shared" si="1"/>
        <v>606.55523700000003</v>
      </c>
      <c r="Q6" s="11">
        <f t="shared" si="1"/>
        <v>559.49932899999999</v>
      </c>
      <c r="R6" s="11">
        <f t="shared" si="1"/>
        <v>515.93328899999995</v>
      </c>
      <c r="S6" s="11">
        <f t="shared" si="1"/>
        <v>542.32409700000005</v>
      </c>
      <c r="T6" s="11">
        <f t="shared" si="1"/>
        <v>639.10650599999997</v>
      </c>
      <c r="U6" s="12" cm="1">
        <f t="array" ref="U6">quota_mese*SUMPRODUCT(1/C6:T6)</f>
        <v>440.58972511187994</v>
      </c>
      <c r="V6" s="13">
        <f t="shared" si="7"/>
        <v>281583.75979575404</v>
      </c>
      <c r="W6" s="14">
        <f t="shared" si="2"/>
        <v>0.87722506530502686</v>
      </c>
      <c r="X6" s="13">
        <f t="shared" si="3"/>
        <v>456278.57197421946</v>
      </c>
      <c r="Y6" s="14">
        <f t="shared" si="4"/>
        <v>2.0418571464947965</v>
      </c>
      <c r="Z6" s="6" t="str">
        <f t="shared" si="5"/>
        <v>Il PAC NON conviene</v>
      </c>
      <c r="AB6" s="6" t="s">
        <v>33</v>
      </c>
      <c r="AC6" s="6">
        <f>COUNTIF(Z:Z,"="&amp;AB6)</f>
        <v>67</v>
      </c>
      <c r="AF6" s="24" t="s">
        <v>42</v>
      </c>
      <c r="AG6" s="6">
        <f>COUNTIFS(W:W,"&lt;-40%",W:W,"&gt;=-50%")</f>
        <v>5</v>
      </c>
      <c r="AH6" s="6">
        <f>COUNTIFS(Y:Y,"&lt;-40%",Y:Y,"&gt;=-50%")</f>
        <v>6</v>
      </c>
    </row>
    <row r="7" spans="1:34" x14ac:dyDescent="0.25">
      <c r="A7" s="7">
        <v>42185</v>
      </c>
      <c r="B7" s="8">
        <v>236.299286</v>
      </c>
      <c r="C7" s="11">
        <f t="shared" si="0"/>
        <v>236.299286</v>
      </c>
      <c r="D7" s="11">
        <f t="shared" si="6"/>
        <v>259.10247800000002</v>
      </c>
      <c r="E7" s="11">
        <f t="shared" si="1"/>
        <v>204.96792600000001</v>
      </c>
      <c r="F7" s="11">
        <f t="shared" si="1"/>
        <v>211.352844</v>
      </c>
      <c r="G7" s="11">
        <f t="shared" si="1"/>
        <v>285.44973800000002</v>
      </c>
      <c r="H7" s="11">
        <f t="shared" si="1"/>
        <v>357.04107699999997</v>
      </c>
      <c r="I7" s="11">
        <f t="shared" si="1"/>
        <v>396.61660799999999</v>
      </c>
      <c r="J7" s="11">
        <f t="shared" si="1"/>
        <v>340.72531099999998</v>
      </c>
      <c r="K7" s="11">
        <f t="shared" si="1"/>
        <v>402.18414300000001</v>
      </c>
      <c r="L7" s="11">
        <f t="shared" si="1"/>
        <v>366.29077100000001</v>
      </c>
      <c r="M7" s="11">
        <f t="shared" si="1"/>
        <v>391.373199</v>
      </c>
      <c r="N7" s="11">
        <f t="shared" si="1"/>
        <v>477.34997600000003</v>
      </c>
      <c r="O7" s="11">
        <f t="shared" si="1"/>
        <v>606.55523700000003</v>
      </c>
      <c r="P7" s="11">
        <f t="shared" si="1"/>
        <v>559.49932899999999</v>
      </c>
      <c r="Q7" s="11">
        <f t="shared" si="1"/>
        <v>515.93328899999995</v>
      </c>
      <c r="R7" s="11">
        <f t="shared" si="1"/>
        <v>542.32409700000005</v>
      </c>
      <c r="S7" s="11">
        <f t="shared" si="1"/>
        <v>639.10650599999997</v>
      </c>
      <c r="T7" s="11">
        <f t="shared" si="1"/>
        <v>704.279358</v>
      </c>
      <c r="U7" s="12" cm="1">
        <f t="array" ref="U7">quota_mese*SUMPRODUCT(1/C7:T7)</f>
        <v>412.75926336981865</v>
      </c>
      <c r="V7" s="13">
        <f t="shared" si="7"/>
        <v>290697.8290146488</v>
      </c>
      <c r="W7" s="14">
        <f t="shared" si="2"/>
        <v>0.93798552676432534</v>
      </c>
      <c r="X7" s="13">
        <f t="shared" si="3"/>
        <v>447068.23066744261</v>
      </c>
      <c r="Y7" s="14">
        <f t="shared" si="4"/>
        <v>1.9804548711162839</v>
      </c>
      <c r="Z7" s="6" t="str">
        <f t="shared" si="5"/>
        <v>Il PAC NON conviene</v>
      </c>
      <c r="AB7" s="6" t="s">
        <v>34</v>
      </c>
      <c r="AC7" s="6">
        <f>COUNTIF(Z:Z,"="&amp;AB7)</f>
        <v>1</v>
      </c>
      <c r="AF7" s="22" t="s">
        <v>37</v>
      </c>
      <c r="AG7" s="6">
        <f>COUNTIFS(W:W,"&lt;-50%",W:W,"&gt;=-99999%")</f>
        <v>0</v>
      </c>
      <c r="AH7" s="6">
        <f>COUNTIFS(Y:Y,"&lt;-50%",Y:Y,"&gt;=-99999%")</f>
        <v>4</v>
      </c>
    </row>
    <row r="8" spans="1:34" x14ac:dyDescent="0.25">
      <c r="A8" s="7">
        <v>42216</v>
      </c>
      <c r="B8" s="8">
        <v>259.10247800000002</v>
      </c>
      <c r="C8" s="11">
        <f t="shared" si="0"/>
        <v>259.10247800000002</v>
      </c>
      <c r="D8" s="11">
        <f t="shared" si="6"/>
        <v>204.96792600000001</v>
      </c>
      <c r="E8" s="11">
        <f t="shared" si="1"/>
        <v>211.352844</v>
      </c>
      <c r="F8" s="11">
        <f t="shared" si="1"/>
        <v>285.44973800000002</v>
      </c>
      <c r="G8" s="11">
        <f t="shared" si="1"/>
        <v>357.04107699999997</v>
      </c>
      <c r="H8" s="11">
        <f t="shared" si="1"/>
        <v>396.61660799999999</v>
      </c>
      <c r="I8" s="11">
        <f t="shared" si="1"/>
        <v>340.72531099999998</v>
      </c>
      <c r="J8" s="11">
        <f t="shared" si="1"/>
        <v>402.18414300000001</v>
      </c>
      <c r="K8" s="11">
        <f t="shared" si="1"/>
        <v>366.29077100000001</v>
      </c>
      <c r="L8" s="11">
        <f t="shared" si="1"/>
        <v>391.373199</v>
      </c>
      <c r="M8" s="11">
        <f t="shared" si="1"/>
        <v>477.34997600000003</v>
      </c>
      <c r="N8" s="11">
        <f t="shared" si="1"/>
        <v>606.55523700000003</v>
      </c>
      <c r="O8" s="11">
        <f t="shared" si="1"/>
        <v>559.49932899999999</v>
      </c>
      <c r="P8" s="11">
        <f t="shared" si="1"/>
        <v>515.93328899999995</v>
      </c>
      <c r="Q8" s="11">
        <f t="shared" si="1"/>
        <v>542.32409700000005</v>
      </c>
      <c r="R8" s="11">
        <f t="shared" si="1"/>
        <v>639.10650599999997</v>
      </c>
      <c r="S8" s="11">
        <f t="shared" si="1"/>
        <v>704.279358</v>
      </c>
      <c r="T8" s="11">
        <f t="shared" si="1"/>
        <v>916.71545400000002</v>
      </c>
      <c r="U8" s="12" cm="1">
        <f t="array" ref="U8">quota_mese*SUMPRODUCT(1/C8:T8)</f>
        <v>386.58367716286358</v>
      </c>
      <c r="V8" s="13">
        <f t="shared" si="7"/>
        <v>354387.23111934395</v>
      </c>
      <c r="W8" s="14">
        <f t="shared" si="2"/>
        <v>1.3625815407956265</v>
      </c>
      <c r="X8" s="13">
        <f t="shared" si="3"/>
        <v>530706.30262362829</v>
      </c>
      <c r="Y8" s="14">
        <f t="shared" si="4"/>
        <v>2.5380420174908553</v>
      </c>
      <c r="Z8" s="6" t="str">
        <f t="shared" si="5"/>
        <v>Il PAC NON conviene</v>
      </c>
      <c r="AB8" s="6" t="s">
        <v>35</v>
      </c>
      <c r="AC8" s="6">
        <f>COUNTIF(Z:Z,"="&amp;AB8)</f>
        <v>30</v>
      </c>
      <c r="AF8" s="23"/>
      <c r="AG8" s="23">
        <f>SUM(AG2:AG7)</f>
        <v>16</v>
      </c>
      <c r="AH8" s="23">
        <f>SUM(AH2:AH7)</f>
        <v>23</v>
      </c>
    </row>
    <row r="9" spans="1:34" x14ac:dyDescent="0.25">
      <c r="A9" s="7">
        <v>42247</v>
      </c>
      <c r="B9" s="8">
        <v>204.96792600000001</v>
      </c>
      <c r="C9" s="11">
        <f t="shared" si="0"/>
        <v>204.96792600000001</v>
      </c>
      <c r="D9" s="11">
        <f t="shared" si="6"/>
        <v>211.352844</v>
      </c>
      <c r="E9" s="11">
        <f t="shared" si="1"/>
        <v>285.44973800000002</v>
      </c>
      <c r="F9" s="11">
        <f t="shared" si="1"/>
        <v>357.04107699999997</v>
      </c>
      <c r="G9" s="11">
        <f t="shared" si="1"/>
        <v>396.61660799999999</v>
      </c>
      <c r="H9" s="11">
        <f t="shared" si="1"/>
        <v>340.72531099999998</v>
      </c>
      <c r="I9" s="11">
        <f t="shared" si="1"/>
        <v>402.18414300000001</v>
      </c>
      <c r="J9" s="11">
        <f t="shared" si="1"/>
        <v>366.29077100000001</v>
      </c>
      <c r="K9" s="11">
        <f t="shared" si="1"/>
        <v>391.373199</v>
      </c>
      <c r="L9" s="11">
        <f t="shared" si="1"/>
        <v>477.34997600000003</v>
      </c>
      <c r="M9" s="11">
        <f t="shared" si="1"/>
        <v>606.55523700000003</v>
      </c>
      <c r="N9" s="11">
        <f t="shared" si="1"/>
        <v>559.49932899999999</v>
      </c>
      <c r="O9" s="11">
        <f t="shared" si="1"/>
        <v>515.93328899999995</v>
      </c>
      <c r="P9" s="11">
        <f t="shared" si="1"/>
        <v>542.32409700000005</v>
      </c>
      <c r="Q9" s="11">
        <f t="shared" si="1"/>
        <v>639.10650599999997</v>
      </c>
      <c r="R9" s="11">
        <f t="shared" si="1"/>
        <v>704.279358</v>
      </c>
      <c r="S9" s="11">
        <f t="shared" si="1"/>
        <v>916.71545400000002</v>
      </c>
      <c r="T9" s="11">
        <f t="shared" si="1"/>
        <v>898.52130099999999</v>
      </c>
      <c r="U9" s="12" cm="1">
        <f t="array" ref="U9">quota_mese*SUMPRODUCT(1/C9:T9)</f>
        <v>363.69586782979417</v>
      </c>
      <c r="V9" s="13">
        <f t="shared" si="7"/>
        <v>326788.48433075071</v>
      </c>
      <c r="W9" s="14">
        <f t="shared" si="2"/>
        <v>1.1785898955383383</v>
      </c>
      <c r="X9" s="13">
        <f t="shared" si="3"/>
        <v>657557.49097056279</v>
      </c>
      <c r="Y9" s="14">
        <f t="shared" si="4"/>
        <v>3.3837166064704185</v>
      </c>
      <c r="Z9" s="6" t="str">
        <f t="shared" si="5"/>
        <v>Il PAC NON conviene</v>
      </c>
    </row>
    <row r="10" spans="1:34" x14ac:dyDescent="0.25">
      <c r="A10" s="7">
        <v>42277</v>
      </c>
      <c r="B10" s="8">
        <v>211.352844</v>
      </c>
      <c r="C10" s="11">
        <f t="shared" si="0"/>
        <v>211.352844</v>
      </c>
      <c r="D10" s="11">
        <f t="shared" si="6"/>
        <v>285.44973800000002</v>
      </c>
      <c r="E10" s="11">
        <f t="shared" si="1"/>
        <v>357.04107699999997</v>
      </c>
      <c r="F10" s="11">
        <f t="shared" si="1"/>
        <v>396.61660799999999</v>
      </c>
      <c r="G10" s="11">
        <f t="shared" si="1"/>
        <v>340.72531099999998</v>
      </c>
      <c r="H10" s="11">
        <f t="shared" si="1"/>
        <v>402.18414300000001</v>
      </c>
      <c r="I10" s="11">
        <f t="shared" si="1"/>
        <v>366.29077100000001</v>
      </c>
      <c r="J10" s="11">
        <f t="shared" si="1"/>
        <v>391.373199</v>
      </c>
      <c r="K10" s="11">
        <f t="shared" si="1"/>
        <v>477.34997600000003</v>
      </c>
      <c r="L10" s="11">
        <f t="shared" si="1"/>
        <v>606.55523700000003</v>
      </c>
      <c r="M10" s="11">
        <f t="shared" si="1"/>
        <v>559.49932899999999</v>
      </c>
      <c r="N10" s="11">
        <f t="shared" si="1"/>
        <v>515.93328899999995</v>
      </c>
      <c r="O10" s="11">
        <f t="shared" si="1"/>
        <v>542.32409700000005</v>
      </c>
      <c r="P10" s="11">
        <f t="shared" si="1"/>
        <v>639.10650599999997</v>
      </c>
      <c r="Q10" s="11">
        <f t="shared" si="1"/>
        <v>704.279358</v>
      </c>
      <c r="R10" s="11">
        <f t="shared" si="1"/>
        <v>916.71545400000002</v>
      </c>
      <c r="S10" s="11">
        <f t="shared" si="1"/>
        <v>898.52130099999999</v>
      </c>
      <c r="T10" s="11">
        <f t="shared" si="1"/>
        <v>1116.549927</v>
      </c>
      <c r="U10" s="12" cm="1">
        <f t="array" ref="U10">quota_mese*SUMPRODUCT(1/C10:T10)</f>
        <v>330.50256704763228</v>
      </c>
      <c r="V10" s="13">
        <f t="shared" si="7"/>
        <v>369022.61711034644</v>
      </c>
      <c r="W10" s="14">
        <f t="shared" si="2"/>
        <v>1.4601507807356429</v>
      </c>
      <c r="X10" s="13">
        <f t="shared" si="3"/>
        <v>792430.73279865587</v>
      </c>
      <c r="Y10" s="14">
        <f t="shared" si="4"/>
        <v>4.2828715519910387</v>
      </c>
      <c r="Z10" s="6" t="str">
        <f t="shared" si="5"/>
        <v>Il PAC NON conviene</v>
      </c>
    </row>
    <row r="11" spans="1:34" x14ac:dyDescent="0.25">
      <c r="A11" s="7">
        <v>42308</v>
      </c>
      <c r="B11" s="8">
        <v>285.44973800000002</v>
      </c>
      <c r="C11" s="11">
        <f t="shared" si="0"/>
        <v>285.44973800000002</v>
      </c>
      <c r="D11" s="11">
        <f t="shared" si="6"/>
        <v>357.04107699999997</v>
      </c>
      <c r="E11" s="11">
        <f t="shared" si="1"/>
        <v>396.61660799999999</v>
      </c>
      <c r="F11" s="11">
        <f t="shared" si="1"/>
        <v>340.72531099999998</v>
      </c>
      <c r="G11" s="11">
        <f t="shared" si="1"/>
        <v>402.18414300000001</v>
      </c>
      <c r="H11" s="11">
        <f t="shared" si="1"/>
        <v>366.29077100000001</v>
      </c>
      <c r="I11" s="11">
        <f t="shared" si="1"/>
        <v>391.373199</v>
      </c>
      <c r="J11" s="11">
        <f t="shared" si="1"/>
        <v>477.34997600000003</v>
      </c>
      <c r="K11" s="11">
        <f t="shared" si="1"/>
        <v>606.55523700000003</v>
      </c>
      <c r="L11" s="11">
        <f t="shared" si="1"/>
        <v>559.49932899999999</v>
      </c>
      <c r="M11" s="11">
        <f t="shared" si="1"/>
        <v>515.93328899999995</v>
      </c>
      <c r="N11" s="11">
        <f t="shared" si="1"/>
        <v>542.32409700000005</v>
      </c>
      <c r="O11" s="11">
        <f t="shared" si="1"/>
        <v>639.10650599999997</v>
      </c>
      <c r="P11" s="11">
        <f t="shared" si="1"/>
        <v>704.279358</v>
      </c>
      <c r="Q11" s="11">
        <f t="shared" si="1"/>
        <v>916.71545400000002</v>
      </c>
      <c r="R11" s="11">
        <f t="shared" si="1"/>
        <v>898.52130099999999</v>
      </c>
      <c r="S11" s="11">
        <f t="shared" si="1"/>
        <v>1116.549927</v>
      </c>
      <c r="T11" s="11">
        <f t="shared" si="1"/>
        <v>1006.470154</v>
      </c>
      <c r="U11" s="12" cm="1">
        <f t="array" ref="U11">quota_mese*SUMPRODUCT(1/C11:T11)</f>
        <v>299.35379250174969</v>
      </c>
      <c r="V11" s="13">
        <f t="shared" si="7"/>
        <v>301290.65763972007</v>
      </c>
      <c r="W11" s="14">
        <f t="shared" si="2"/>
        <v>1.0086043842648005</v>
      </c>
      <c r="X11" s="13">
        <f t="shared" si="3"/>
        <v>528886.53588464658</v>
      </c>
      <c r="Y11" s="14">
        <f t="shared" si="4"/>
        <v>2.5259102392309773</v>
      </c>
      <c r="Z11" s="6" t="str">
        <f t="shared" si="5"/>
        <v>Il PAC NON conviene</v>
      </c>
    </row>
    <row r="12" spans="1:34" x14ac:dyDescent="0.25">
      <c r="A12" s="7">
        <v>42338</v>
      </c>
      <c r="B12" s="8">
        <v>357.04107699999997</v>
      </c>
      <c r="C12" s="11">
        <f t="shared" si="0"/>
        <v>357.04107699999997</v>
      </c>
      <c r="D12" s="11">
        <f t="shared" si="6"/>
        <v>396.61660799999999</v>
      </c>
      <c r="E12" s="11">
        <f t="shared" si="1"/>
        <v>340.72531099999998</v>
      </c>
      <c r="F12" s="11">
        <f t="shared" si="1"/>
        <v>402.18414300000001</v>
      </c>
      <c r="G12" s="11">
        <f t="shared" si="1"/>
        <v>366.29077100000001</v>
      </c>
      <c r="H12" s="11">
        <f t="shared" si="1"/>
        <v>391.373199</v>
      </c>
      <c r="I12" s="11">
        <f t="shared" si="1"/>
        <v>477.34997600000003</v>
      </c>
      <c r="J12" s="11">
        <f t="shared" si="1"/>
        <v>606.55523700000003</v>
      </c>
      <c r="K12" s="11">
        <f t="shared" si="1"/>
        <v>559.49932899999999</v>
      </c>
      <c r="L12" s="11">
        <f t="shared" si="1"/>
        <v>515.93328899999995</v>
      </c>
      <c r="M12" s="11">
        <f t="shared" si="1"/>
        <v>542.32409700000005</v>
      </c>
      <c r="N12" s="11">
        <f t="shared" si="1"/>
        <v>639.10650599999997</v>
      </c>
      <c r="O12" s="11">
        <f t="shared" si="1"/>
        <v>704.279358</v>
      </c>
      <c r="P12" s="11">
        <f t="shared" si="1"/>
        <v>916.71545400000002</v>
      </c>
      <c r="Q12" s="11">
        <f t="shared" si="1"/>
        <v>898.52130099999999</v>
      </c>
      <c r="R12" s="11">
        <f t="shared" si="1"/>
        <v>1116.549927</v>
      </c>
      <c r="S12" s="11">
        <f t="shared" si="1"/>
        <v>1006.470154</v>
      </c>
      <c r="T12" s="11">
        <f t="shared" si="1"/>
        <v>1236.029419</v>
      </c>
      <c r="U12" s="12" cm="1">
        <f t="array" ref="U12">quota_mese*SUMPRODUCT(1/C12:T12)</f>
        <v>276.90211349440852</v>
      </c>
      <c r="V12" s="13">
        <f t="shared" si="7"/>
        <v>342259.1584623658</v>
      </c>
      <c r="W12" s="14">
        <f t="shared" si="2"/>
        <v>1.2817277230824389</v>
      </c>
      <c r="X12" s="13">
        <f t="shared" si="3"/>
        <v>519280.34277691809</v>
      </c>
      <c r="Y12" s="14">
        <f t="shared" si="4"/>
        <v>2.4618689518461205</v>
      </c>
      <c r="Z12" s="6" t="str">
        <f t="shared" si="5"/>
        <v>Il PAC NON conviene</v>
      </c>
    </row>
    <row r="13" spans="1:34" x14ac:dyDescent="0.25">
      <c r="A13" s="7">
        <v>42369</v>
      </c>
      <c r="B13" s="8">
        <v>396.61660799999999</v>
      </c>
      <c r="C13" s="11">
        <f t="shared" si="0"/>
        <v>396.61660799999999</v>
      </c>
      <c r="D13" s="11">
        <f t="shared" si="6"/>
        <v>340.72531099999998</v>
      </c>
      <c r="E13" s="11">
        <f t="shared" si="1"/>
        <v>402.18414300000001</v>
      </c>
      <c r="F13" s="11">
        <f t="shared" si="1"/>
        <v>366.29077100000001</v>
      </c>
      <c r="G13" s="11">
        <f t="shared" si="1"/>
        <v>391.373199</v>
      </c>
      <c r="H13" s="11">
        <f t="shared" si="1"/>
        <v>477.34997600000003</v>
      </c>
      <c r="I13" s="11">
        <f t="shared" si="1"/>
        <v>606.55523700000003</v>
      </c>
      <c r="J13" s="11">
        <f t="shared" si="1"/>
        <v>559.49932899999999</v>
      </c>
      <c r="K13" s="11">
        <f t="shared" si="1"/>
        <v>515.93328899999995</v>
      </c>
      <c r="L13" s="11">
        <f t="shared" si="1"/>
        <v>542.32409700000005</v>
      </c>
      <c r="M13" s="11">
        <f t="shared" si="1"/>
        <v>639.10650599999997</v>
      </c>
      <c r="N13" s="11">
        <f t="shared" si="1"/>
        <v>704.279358</v>
      </c>
      <c r="O13" s="11">
        <f t="shared" si="1"/>
        <v>916.71545400000002</v>
      </c>
      <c r="P13" s="11">
        <f t="shared" si="1"/>
        <v>898.52130099999999</v>
      </c>
      <c r="Q13" s="11">
        <f t="shared" si="1"/>
        <v>1116.549927</v>
      </c>
      <c r="R13" s="11">
        <f t="shared" si="1"/>
        <v>1006.470154</v>
      </c>
      <c r="S13" s="11">
        <f t="shared" si="1"/>
        <v>1236.029419</v>
      </c>
      <c r="T13" s="11">
        <f t="shared" si="1"/>
        <v>2034.3535159999999</v>
      </c>
      <c r="U13" s="12" cm="1">
        <f t="array" ref="U13">quota_mese*SUMPRODUCT(1/C13:T13)</f>
        <v>257.65843404926943</v>
      </c>
      <c r="V13" s="13">
        <f t="shared" si="7"/>
        <v>524168.34123518533</v>
      </c>
      <c r="W13" s="14">
        <f t="shared" si="2"/>
        <v>2.4944556082345688</v>
      </c>
      <c r="X13" s="13">
        <f t="shared" si="3"/>
        <v>769390.4421672629</v>
      </c>
      <c r="Y13" s="14">
        <f t="shared" si="4"/>
        <v>4.1292696144484191</v>
      </c>
      <c r="Z13" s="6" t="str">
        <f t="shared" si="5"/>
        <v>Il PAC NON conviene</v>
      </c>
    </row>
    <row r="14" spans="1:34" x14ac:dyDescent="0.25">
      <c r="A14" s="7">
        <v>42400</v>
      </c>
      <c r="B14" s="8">
        <v>340.72531099999998</v>
      </c>
      <c r="C14" s="11">
        <f t="shared" si="0"/>
        <v>340.72531099999998</v>
      </c>
      <c r="D14" s="11">
        <f t="shared" si="6"/>
        <v>402.18414300000001</v>
      </c>
      <c r="E14" s="11">
        <f t="shared" si="1"/>
        <v>366.29077100000001</v>
      </c>
      <c r="F14" s="11">
        <f t="shared" si="1"/>
        <v>391.373199</v>
      </c>
      <c r="G14" s="11">
        <f t="shared" si="1"/>
        <v>477.34997600000003</v>
      </c>
      <c r="H14" s="11">
        <f t="shared" si="1"/>
        <v>606.55523700000003</v>
      </c>
      <c r="I14" s="11">
        <f t="shared" si="1"/>
        <v>559.49932899999999</v>
      </c>
      <c r="J14" s="11">
        <f t="shared" si="1"/>
        <v>515.93328899999995</v>
      </c>
      <c r="K14" s="11">
        <f t="shared" si="1"/>
        <v>542.32409700000005</v>
      </c>
      <c r="L14" s="11">
        <f t="shared" si="1"/>
        <v>639.10650599999997</v>
      </c>
      <c r="M14" s="11">
        <f t="shared" si="1"/>
        <v>704.279358</v>
      </c>
      <c r="N14" s="11">
        <f t="shared" si="1"/>
        <v>916.71545400000002</v>
      </c>
      <c r="O14" s="11">
        <f t="shared" si="1"/>
        <v>898.52130099999999</v>
      </c>
      <c r="P14" s="11">
        <f t="shared" si="1"/>
        <v>1116.549927</v>
      </c>
      <c r="Q14" s="11">
        <f t="shared" si="1"/>
        <v>1006.470154</v>
      </c>
      <c r="R14" s="11">
        <f t="shared" si="1"/>
        <v>1236.029419</v>
      </c>
      <c r="S14" s="11">
        <f t="shared" si="1"/>
        <v>2034.3535159999999</v>
      </c>
      <c r="T14" s="11">
        <f t="shared" si="1"/>
        <v>2172.1740719999998</v>
      </c>
      <c r="U14" s="12" cm="1">
        <f t="array" ref="U14">quota_mese*SUMPRODUCT(1/C14:T14)</f>
        <v>240.48378130266175</v>
      </c>
      <c r="V14" s="13">
        <f t="shared" si="7"/>
        <v>522372.63448216021</v>
      </c>
      <c r="W14" s="14">
        <f t="shared" si="2"/>
        <v>2.4824842298810679</v>
      </c>
      <c r="X14" s="13">
        <f t="shared" si="3"/>
        <v>956272.10624220397</v>
      </c>
      <c r="Y14" s="14">
        <f t="shared" si="4"/>
        <v>5.3751473749480265</v>
      </c>
      <c r="Z14" s="6" t="str">
        <f t="shared" si="5"/>
        <v>Il PAC NON conviene</v>
      </c>
    </row>
    <row r="15" spans="1:34" x14ac:dyDescent="0.25">
      <c r="A15" s="7">
        <v>42429</v>
      </c>
      <c r="B15" s="8">
        <v>402.18414300000001</v>
      </c>
      <c r="C15" s="11">
        <f t="shared" si="0"/>
        <v>402.18414300000001</v>
      </c>
      <c r="D15" s="11">
        <f t="shared" si="6"/>
        <v>366.29077100000001</v>
      </c>
      <c r="E15" s="11">
        <f t="shared" si="1"/>
        <v>391.373199</v>
      </c>
      <c r="F15" s="11">
        <f t="shared" si="1"/>
        <v>477.34997600000003</v>
      </c>
      <c r="G15" s="11">
        <f t="shared" si="1"/>
        <v>606.55523700000003</v>
      </c>
      <c r="H15" s="11">
        <f t="shared" si="1"/>
        <v>559.49932899999999</v>
      </c>
      <c r="I15" s="11">
        <f t="shared" si="1"/>
        <v>515.93328899999995</v>
      </c>
      <c r="J15" s="11">
        <f t="shared" si="1"/>
        <v>542.32409700000005</v>
      </c>
      <c r="K15" s="11">
        <f t="shared" si="1"/>
        <v>639.10650599999997</v>
      </c>
      <c r="L15" s="11">
        <f t="shared" si="1"/>
        <v>704.279358</v>
      </c>
      <c r="M15" s="11">
        <f t="shared" si="1"/>
        <v>916.71545400000002</v>
      </c>
      <c r="N15" s="11">
        <f t="shared" si="1"/>
        <v>898.52130099999999</v>
      </c>
      <c r="O15" s="11">
        <f t="shared" si="1"/>
        <v>1116.549927</v>
      </c>
      <c r="P15" s="11">
        <f t="shared" si="1"/>
        <v>1006.470154</v>
      </c>
      <c r="Q15" s="11">
        <f t="shared" si="1"/>
        <v>1236.029419</v>
      </c>
      <c r="R15" s="11">
        <f t="shared" si="1"/>
        <v>2034.3535159999999</v>
      </c>
      <c r="S15" s="11">
        <f t="shared" si="1"/>
        <v>2172.1740719999998</v>
      </c>
      <c r="T15" s="11">
        <f t="shared" si="1"/>
        <v>2433.017578</v>
      </c>
      <c r="U15" s="12" cm="1">
        <f t="array" ref="U15">quota_mese*SUMPRODUCT(1/C15:T15)</f>
        <v>219.45125403422645</v>
      </c>
      <c r="V15" s="13">
        <f t="shared" si="7"/>
        <v>533928.75857941632</v>
      </c>
      <c r="W15" s="14">
        <f t="shared" si="2"/>
        <v>2.5595250571961086</v>
      </c>
      <c r="X15" s="13">
        <f t="shared" si="3"/>
        <v>907426.71746757557</v>
      </c>
      <c r="Y15" s="14">
        <f t="shared" si="4"/>
        <v>5.0495114497838367</v>
      </c>
      <c r="Z15" s="6" t="str">
        <f t="shared" si="5"/>
        <v>Il PAC NON conviene</v>
      </c>
    </row>
    <row r="16" spans="1:34" x14ac:dyDescent="0.25">
      <c r="A16" s="7">
        <v>42460</v>
      </c>
      <c r="B16" s="8">
        <v>366.29077100000001</v>
      </c>
      <c r="C16" s="11">
        <f t="shared" si="0"/>
        <v>366.29077100000001</v>
      </c>
      <c r="D16" s="11">
        <f t="shared" si="6"/>
        <v>391.373199</v>
      </c>
      <c r="E16" s="11">
        <f t="shared" si="1"/>
        <v>477.34997600000003</v>
      </c>
      <c r="F16" s="11">
        <f t="shared" si="1"/>
        <v>606.55523700000003</v>
      </c>
      <c r="G16" s="11">
        <f t="shared" si="1"/>
        <v>559.49932899999999</v>
      </c>
      <c r="H16" s="11">
        <f t="shared" si="1"/>
        <v>515.93328899999995</v>
      </c>
      <c r="I16" s="11">
        <f t="shared" si="1"/>
        <v>542.32409700000005</v>
      </c>
      <c r="J16" s="11">
        <f t="shared" si="1"/>
        <v>639.10650599999997</v>
      </c>
      <c r="K16" s="11">
        <f t="shared" si="1"/>
        <v>704.279358</v>
      </c>
      <c r="L16" s="11">
        <f t="shared" si="1"/>
        <v>916.71545400000002</v>
      </c>
      <c r="M16" s="11">
        <f t="shared" si="1"/>
        <v>898.52130099999999</v>
      </c>
      <c r="N16" s="11">
        <f t="shared" si="1"/>
        <v>1116.549927</v>
      </c>
      <c r="O16" s="11">
        <f t="shared" si="1"/>
        <v>1006.470154</v>
      </c>
      <c r="P16" s="11">
        <f t="shared" si="1"/>
        <v>1236.029419</v>
      </c>
      <c r="Q16" s="11">
        <f t="shared" si="1"/>
        <v>2034.3535159999999</v>
      </c>
      <c r="R16" s="11">
        <f t="shared" si="1"/>
        <v>2172.1740719999998</v>
      </c>
      <c r="S16" s="11">
        <f t="shared" si="1"/>
        <v>2433.017578</v>
      </c>
      <c r="T16" s="11">
        <f t="shared" si="1"/>
        <v>3949.7734380000002</v>
      </c>
      <c r="U16" s="12" cm="1">
        <f t="array" ref="U16">quota_mese*SUMPRODUCT(1/C16:T16)</f>
        <v>200.84088602140045</v>
      </c>
      <c r="V16" s="13">
        <f t="shared" si="7"/>
        <v>793275.99687171308</v>
      </c>
      <c r="W16" s="14">
        <f t="shared" si="2"/>
        <v>4.2885066458114203</v>
      </c>
      <c r="X16" s="13">
        <f t="shared" si="3"/>
        <v>1617474.5928829312</v>
      </c>
      <c r="Y16" s="14">
        <f t="shared" si="4"/>
        <v>9.7831639525528757</v>
      </c>
      <c r="Z16" s="6" t="str">
        <f t="shared" si="5"/>
        <v>Il PAC NON conviene</v>
      </c>
    </row>
    <row r="17" spans="1:26" x14ac:dyDescent="0.25">
      <c r="A17" s="7">
        <v>42490</v>
      </c>
      <c r="B17" s="8">
        <v>391.373199</v>
      </c>
      <c r="C17" s="11">
        <f t="shared" si="0"/>
        <v>391.373199</v>
      </c>
      <c r="D17" s="11">
        <f t="shared" si="6"/>
        <v>477.34997600000003</v>
      </c>
      <c r="E17" s="11">
        <f t="shared" si="1"/>
        <v>606.55523700000003</v>
      </c>
      <c r="F17" s="11">
        <f t="shared" si="1"/>
        <v>559.49932899999999</v>
      </c>
      <c r="G17" s="11">
        <f t="shared" si="1"/>
        <v>515.93328899999995</v>
      </c>
      <c r="H17" s="11">
        <f t="shared" si="1"/>
        <v>542.32409700000005</v>
      </c>
      <c r="I17" s="11">
        <f t="shared" si="1"/>
        <v>639.10650599999997</v>
      </c>
      <c r="J17" s="11">
        <f t="shared" si="1"/>
        <v>704.279358</v>
      </c>
      <c r="K17" s="11">
        <f t="shared" si="1"/>
        <v>916.71545400000002</v>
      </c>
      <c r="L17" s="11">
        <f t="shared" si="1"/>
        <v>898.52130099999999</v>
      </c>
      <c r="M17" s="11">
        <f t="shared" si="1"/>
        <v>1116.549927</v>
      </c>
      <c r="N17" s="11">
        <f t="shared" si="1"/>
        <v>1006.470154</v>
      </c>
      <c r="O17" s="11">
        <f t="shared" si="1"/>
        <v>1236.029419</v>
      </c>
      <c r="P17" s="11">
        <f t="shared" si="1"/>
        <v>2034.3535159999999</v>
      </c>
      <c r="Q17" s="11">
        <f t="shared" si="1"/>
        <v>2172.1740719999998</v>
      </c>
      <c r="R17" s="11">
        <f t="shared" si="1"/>
        <v>2433.017578</v>
      </c>
      <c r="S17" s="11">
        <f t="shared" si="1"/>
        <v>3949.7734380000002</v>
      </c>
      <c r="T17" s="11">
        <f t="shared" ref="T17:T47" si="8">S18</f>
        <v>3673.1374510000001</v>
      </c>
      <c r="U17" s="12" cm="1">
        <f t="array" ref="U17">quota_mese*SUMPRODUCT(1/C17:T17)</f>
        <v>180.35901358732073</v>
      </c>
      <c r="V17" s="13">
        <f t="shared" si="7"/>
        <v>662483.44743300567</v>
      </c>
      <c r="W17" s="14">
        <f t="shared" si="2"/>
        <v>3.4165563162200376</v>
      </c>
      <c r="X17" s="13">
        <f t="shared" si="3"/>
        <v>1407788.3183053625</v>
      </c>
      <c r="Y17" s="14">
        <f t="shared" si="4"/>
        <v>8.3852554553690837</v>
      </c>
      <c r="Z17" s="6" t="str">
        <f t="shared" si="5"/>
        <v>Il PAC NON conviene</v>
      </c>
    </row>
    <row r="18" spans="1:26" x14ac:dyDescent="0.25">
      <c r="A18" s="7">
        <v>42521</v>
      </c>
      <c r="B18" s="8">
        <v>477.34997600000003</v>
      </c>
      <c r="C18" s="11">
        <f t="shared" si="0"/>
        <v>477.34997600000003</v>
      </c>
      <c r="D18" s="11">
        <f t="shared" si="6"/>
        <v>606.55523700000003</v>
      </c>
      <c r="E18" s="11">
        <f t="shared" si="6"/>
        <v>559.49932899999999</v>
      </c>
      <c r="F18" s="11">
        <f t="shared" si="6"/>
        <v>515.93328899999995</v>
      </c>
      <c r="G18" s="11">
        <f t="shared" si="6"/>
        <v>542.32409700000005</v>
      </c>
      <c r="H18" s="11">
        <f t="shared" si="6"/>
        <v>639.10650599999997</v>
      </c>
      <c r="I18" s="11">
        <f t="shared" si="6"/>
        <v>704.279358</v>
      </c>
      <c r="J18" s="11">
        <f t="shared" si="6"/>
        <v>916.71545400000002</v>
      </c>
      <c r="K18" s="11">
        <f t="shared" si="6"/>
        <v>898.52130099999999</v>
      </c>
      <c r="L18" s="11">
        <f t="shared" si="6"/>
        <v>1116.549927</v>
      </c>
      <c r="M18" s="11">
        <f t="shared" si="6"/>
        <v>1006.470154</v>
      </c>
      <c r="N18" s="11">
        <f t="shared" si="6"/>
        <v>1236.029419</v>
      </c>
      <c r="O18" s="11">
        <f t="shared" si="6"/>
        <v>2034.3535159999999</v>
      </c>
      <c r="P18" s="11">
        <f t="shared" si="6"/>
        <v>2172.1740719999998</v>
      </c>
      <c r="Q18" s="11">
        <f t="shared" si="6"/>
        <v>2433.017578</v>
      </c>
      <c r="R18" s="11">
        <f t="shared" si="6"/>
        <v>3949.7734380000002</v>
      </c>
      <c r="S18" s="11">
        <f t="shared" si="6"/>
        <v>3673.1374510000001</v>
      </c>
      <c r="T18" s="11">
        <f t="shared" si="8"/>
        <v>5551.7978519999997</v>
      </c>
      <c r="U18" s="12" cm="1">
        <f t="array" ref="U18">quota_mese*SUMPRODUCT(1/C18:T18)</f>
        <v>160.56747904571367</v>
      </c>
      <c r="V18" s="13">
        <f t="shared" si="7"/>
        <v>891438.18526704807</v>
      </c>
      <c r="W18" s="14">
        <f t="shared" si="2"/>
        <v>4.942921235113654</v>
      </c>
      <c r="X18" s="13">
        <f t="shared" si="3"/>
        <v>1744568.3872832118</v>
      </c>
      <c r="Y18" s="14">
        <f t="shared" si="4"/>
        <v>10.630455915221413</v>
      </c>
      <c r="Z18" s="6" t="str">
        <f t="shared" si="5"/>
        <v>Il PAC NON conviene</v>
      </c>
    </row>
    <row r="19" spans="1:26" x14ac:dyDescent="0.25">
      <c r="A19" s="7">
        <v>42551</v>
      </c>
      <c r="B19" s="8">
        <v>606.55523700000003</v>
      </c>
      <c r="C19" s="11">
        <f t="shared" si="0"/>
        <v>606.55523700000003</v>
      </c>
      <c r="D19" s="11">
        <f t="shared" si="6"/>
        <v>559.49932899999999</v>
      </c>
      <c r="E19" s="11">
        <f t="shared" si="6"/>
        <v>515.93328899999995</v>
      </c>
      <c r="F19" s="11">
        <f t="shared" si="6"/>
        <v>542.32409700000005</v>
      </c>
      <c r="G19" s="11">
        <f t="shared" si="6"/>
        <v>639.10650599999997</v>
      </c>
      <c r="H19" s="11">
        <f t="shared" si="6"/>
        <v>704.279358</v>
      </c>
      <c r="I19" s="11">
        <f t="shared" si="6"/>
        <v>916.71545400000002</v>
      </c>
      <c r="J19" s="11">
        <f t="shared" si="6"/>
        <v>898.52130099999999</v>
      </c>
      <c r="K19" s="11">
        <f t="shared" si="6"/>
        <v>1116.549927</v>
      </c>
      <c r="L19" s="11">
        <f t="shared" si="6"/>
        <v>1006.470154</v>
      </c>
      <c r="M19" s="11">
        <f t="shared" si="6"/>
        <v>1236.029419</v>
      </c>
      <c r="N19" s="11">
        <f t="shared" si="6"/>
        <v>2034.3535159999999</v>
      </c>
      <c r="O19" s="11">
        <f t="shared" si="6"/>
        <v>2172.1740719999998</v>
      </c>
      <c r="P19" s="11">
        <f t="shared" si="6"/>
        <v>2433.017578</v>
      </c>
      <c r="Q19" s="11">
        <f t="shared" si="6"/>
        <v>3949.7734380000002</v>
      </c>
      <c r="R19" s="11">
        <f t="shared" si="6"/>
        <v>3673.1374510000001</v>
      </c>
      <c r="S19" s="11">
        <f t="shared" si="6"/>
        <v>5551.7978519999997</v>
      </c>
      <c r="T19" s="11">
        <f t="shared" si="8"/>
        <v>8601.109375</v>
      </c>
      <c r="U19" s="12" cm="1">
        <f t="array" ref="U19">quota_mese*SUMPRODUCT(1/C19:T19)</f>
        <v>144.07885442560223</v>
      </c>
      <c r="V19" s="13">
        <f t="shared" si="7"/>
        <v>1239237.9855393076</v>
      </c>
      <c r="W19" s="14">
        <f t="shared" si="2"/>
        <v>7.2615865702620503</v>
      </c>
      <c r="X19" s="13">
        <f t="shared" si="3"/>
        <v>2127038.6067905631</v>
      </c>
      <c r="Y19" s="14">
        <f t="shared" si="4"/>
        <v>13.180257378603754</v>
      </c>
      <c r="Z19" s="6" t="str">
        <f t="shared" si="5"/>
        <v>Il PAC NON conviene</v>
      </c>
    </row>
    <row r="20" spans="1:26" x14ac:dyDescent="0.25">
      <c r="A20" s="7">
        <v>42582</v>
      </c>
      <c r="B20" s="8">
        <v>559.49932899999999</v>
      </c>
      <c r="C20" s="11">
        <f t="shared" si="0"/>
        <v>559.49932899999999</v>
      </c>
      <c r="D20" s="11">
        <f t="shared" si="6"/>
        <v>515.93328899999995</v>
      </c>
      <c r="E20" s="11">
        <f t="shared" si="6"/>
        <v>542.32409700000005</v>
      </c>
      <c r="F20" s="11">
        <f t="shared" si="6"/>
        <v>639.10650599999997</v>
      </c>
      <c r="G20" s="11">
        <f t="shared" si="6"/>
        <v>704.279358</v>
      </c>
      <c r="H20" s="11">
        <f t="shared" si="6"/>
        <v>916.71545400000002</v>
      </c>
      <c r="I20" s="11">
        <f t="shared" si="6"/>
        <v>898.52130099999999</v>
      </c>
      <c r="J20" s="11">
        <f t="shared" si="6"/>
        <v>1116.549927</v>
      </c>
      <c r="K20" s="11">
        <f t="shared" si="6"/>
        <v>1006.470154</v>
      </c>
      <c r="L20" s="11">
        <f t="shared" si="6"/>
        <v>1236.029419</v>
      </c>
      <c r="M20" s="11">
        <f t="shared" si="6"/>
        <v>2034.3535159999999</v>
      </c>
      <c r="N20" s="11">
        <f t="shared" si="6"/>
        <v>2172.1740719999998</v>
      </c>
      <c r="O20" s="11">
        <f t="shared" si="6"/>
        <v>2433.017578</v>
      </c>
      <c r="P20" s="11">
        <f t="shared" si="6"/>
        <v>3949.7734380000002</v>
      </c>
      <c r="Q20" s="11">
        <f t="shared" si="6"/>
        <v>3673.1374510000001</v>
      </c>
      <c r="R20" s="11">
        <f t="shared" si="6"/>
        <v>5551.7978519999997</v>
      </c>
      <c r="S20" s="11">
        <f t="shared" si="6"/>
        <v>8601.109375</v>
      </c>
      <c r="T20" s="11">
        <f t="shared" si="8"/>
        <v>11795.034180000001</v>
      </c>
      <c r="U20" s="12" cm="1">
        <f t="array" ref="U20">quota_mese*SUMPRODUCT(1/C20:T20)</f>
        <v>131.04657922609542</v>
      </c>
      <c r="V20" s="13">
        <f t="shared" si="7"/>
        <v>1545698.8811438736</v>
      </c>
      <c r="W20" s="14">
        <f t="shared" si="2"/>
        <v>9.3046592076258232</v>
      </c>
      <c r="X20" s="13">
        <f t="shared" si="3"/>
        <v>3162211.3473526617</v>
      </c>
      <c r="Y20" s="14">
        <f t="shared" si="4"/>
        <v>20.081408982351078</v>
      </c>
      <c r="Z20" s="6" t="str">
        <f t="shared" si="5"/>
        <v>Il PAC NON conviene</v>
      </c>
    </row>
    <row r="21" spans="1:26" x14ac:dyDescent="0.25">
      <c r="A21" s="7">
        <v>42613</v>
      </c>
      <c r="B21" s="8">
        <v>515.93328899999995</v>
      </c>
      <c r="C21" s="11">
        <f t="shared" si="0"/>
        <v>515.93328899999995</v>
      </c>
      <c r="D21" s="11">
        <f t="shared" si="6"/>
        <v>542.32409700000005</v>
      </c>
      <c r="E21" s="11">
        <f t="shared" si="6"/>
        <v>639.10650599999997</v>
      </c>
      <c r="F21" s="11">
        <f t="shared" si="6"/>
        <v>704.279358</v>
      </c>
      <c r="G21" s="11">
        <f t="shared" si="6"/>
        <v>916.71545400000002</v>
      </c>
      <c r="H21" s="11">
        <f t="shared" si="6"/>
        <v>898.52130099999999</v>
      </c>
      <c r="I21" s="11">
        <f t="shared" si="6"/>
        <v>1116.549927</v>
      </c>
      <c r="J21" s="11">
        <f t="shared" si="6"/>
        <v>1006.470154</v>
      </c>
      <c r="K21" s="11">
        <f t="shared" si="6"/>
        <v>1236.029419</v>
      </c>
      <c r="L21" s="11">
        <f t="shared" si="6"/>
        <v>2034.3535159999999</v>
      </c>
      <c r="M21" s="11">
        <f t="shared" si="6"/>
        <v>2172.1740719999998</v>
      </c>
      <c r="N21" s="11">
        <f t="shared" si="6"/>
        <v>2433.017578</v>
      </c>
      <c r="O21" s="11">
        <f t="shared" si="6"/>
        <v>3949.7734380000002</v>
      </c>
      <c r="P21" s="11">
        <f t="shared" si="6"/>
        <v>3673.1374510000001</v>
      </c>
      <c r="Q21" s="11">
        <f t="shared" si="6"/>
        <v>5551.7978519999997</v>
      </c>
      <c r="R21" s="11">
        <f t="shared" si="6"/>
        <v>8601.109375</v>
      </c>
      <c r="S21" s="11">
        <f t="shared" si="6"/>
        <v>11795.034180000001</v>
      </c>
      <c r="T21" s="11">
        <f t="shared" si="8"/>
        <v>8232.2001949999994</v>
      </c>
      <c r="U21" s="12" cm="1">
        <f t="array" ref="U21">quota_mese*SUMPRODUCT(1/C21:T21)</f>
        <v>117.16459561233397</v>
      </c>
      <c r="V21" s="13">
        <f t="shared" si="7"/>
        <v>964522.40684695181</v>
      </c>
      <c r="W21" s="14">
        <f t="shared" si="2"/>
        <v>5.4301493789796789</v>
      </c>
      <c r="X21" s="13">
        <f t="shared" si="3"/>
        <v>2393390.881296671</v>
      </c>
      <c r="Y21" s="14">
        <f t="shared" si="4"/>
        <v>14.955939208644473</v>
      </c>
      <c r="Z21" s="6" t="str">
        <f t="shared" si="5"/>
        <v>Il PAC NON conviene</v>
      </c>
    </row>
    <row r="22" spans="1:26" x14ac:dyDescent="0.25">
      <c r="A22" s="7">
        <v>42643</v>
      </c>
      <c r="B22" s="8">
        <v>542.32409700000005</v>
      </c>
      <c r="C22" s="11">
        <f t="shared" si="0"/>
        <v>542.32409700000005</v>
      </c>
      <c r="D22" s="11">
        <f t="shared" si="6"/>
        <v>639.10650599999997</v>
      </c>
      <c r="E22" s="11">
        <f t="shared" si="6"/>
        <v>704.279358</v>
      </c>
      <c r="F22" s="11">
        <f t="shared" si="6"/>
        <v>916.71545400000002</v>
      </c>
      <c r="G22" s="11">
        <f t="shared" si="6"/>
        <v>898.52130099999999</v>
      </c>
      <c r="H22" s="11">
        <f t="shared" si="6"/>
        <v>1116.549927</v>
      </c>
      <c r="I22" s="11">
        <f t="shared" si="6"/>
        <v>1006.470154</v>
      </c>
      <c r="J22" s="11">
        <f t="shared" si="6"/>
        <v>1236.029419</v>
      </c>
      <c r="K22" s="11">
        <f t="shared" si="6"/>
        <v>2034.3535159999999</v>
      </c>
      <c r="L22" s="11">
        <f t="shared" si="6"/>
        <v>2172.1740719999998</v>
      </c>
      <c r="M22" s="11">
        <f t="shared" si="6"/>
        <v>2433.017578</v>
      </c>
      <c r="N22" s="11">
        <f t="shared" si="6"/>
        <v>3949.7734380000002</v>
      </c>
      <c r="O22" s="11">
        <f t="shared" si="6"/>
        <v>3673.1374510000001</v>
      </c>
      <c r="P22" s="11">
        <f t="shared" si="6"/>
        <v>5551.7978519999997</v>
      </c>
      <c r="Q22" s="11">
        <f t="shared" si="6"/>
        <v>8601.109375</v>
      </c>
      <c r="R22" s="11">
        <f t="shared" si="6"/>
        <v>11795.034180000001</v>
      </c>
      <c r="S22" s="11">
        <f t="shared" si="6"/>
        <v>8232.2001949999994</v>
      </c>
      <c r="T22" s="11">
        <f t="shared" si="8"/>
        <v>8529.8613280000009</v>
      </c>
      <c r="U22" s="12" cm="1">
        <f t="array" ref="U22">quota_mese*SUMPRODUCT(1/C22:T22)</f>
        <v>101.98959660836961</v>
      </c>
      <c r="V22" s="13">
        <f t="shared" si="7"/>
        <v>869957.11596805195</v>
      </c>
      <c r="W22" s="14">
        <f t="shared" si="2"/>
        <v>4.7997141064536795</v>
      </c>
      <c r="X22" s="13">
        <f t="shared" si="3"/>
        <v>2359251.9791721515</v>
      </c>
      <c r="Y22" s="14">
        <f t="shared" si="4"/>
        <v>14.728346527814344</v>
      </c>
      <c r="Z22" s="6" t="str">
        <f t="shared" si="5"/>
        <v>Il PAC NON conviene</v>
      </c>
    </row>
    <row r="23" spans="1:26" x14ac:dyDescent="0.25">
      <c r="A23" s="7">
        <v>42674</v>
      </c>
      <c r="B23" s="8">
        <v>639.10650599999997</v>
      </c>
      <c r="C23" s="11">
        <f t="shared" si="0"/>
        <v>639.10650599999997</v>
      </c>
      <c r="D23" s="11">
        <f t="shared" si="6"/>
        <v>704.279358</v>
      </c>
      <c r="E23" s="11">
        <f t="shared" si="6"/>
        <v>916.71545400000002</v>
      </c>
      <c r="F23" s="11">
        <f t="shared" si="6"/>
        <v>898.52130099999999</v>
      </c>
      <c r="G23" s="11">
        <f t="shared" si="6"/>
        <v>1116.549927</v>
      </c>
      <c r="H23" s="11">
        <f t="shared" si="6"/>
        <v>1006.470154</v>
      </c>
      <c r="I23" s="11">
        <f t="shared" si="6"/>
        <v>1236.029419</v>
      </c>
      <c r="J23" s="11">
        <f t="shared" si="6"/>
        <v>2034.3535159999999</v>
      </c>
      <c r="K23" s="11">
        <f t="shared" si="6"/>
        <v>2172.1740719999998</v>
      </c>
      <c r="L23" s="11">
        <f t="shared" si="6"/>
        <v>2433.017578</v>
      </c>
      <c r="M23" s="11">
        <f t="shared" si="6"/>
        <v>3949.7734380000002</v>
      </c>
      <c r="N23" s="11">
        <f t="shared" si="6"/>
        <v>3673.1374510000001</v>
      </c>
      <c r="O23" s="11">
        <f t="shared" si="6"/>
        <v>5551.7978519999997</v>
      </c>
      <c r="P23" s="11">
        <f t="shared" si="6"/>
        <v>8601.109375</v>
      </c>
      <c r="Q23" s="11">
        <f t="shared" si="6"/>
        <v>11795.034180000001</v>
      </c>
      <c r="R23" s="11">
        <f t="shared" si="6"/>
        <v>8232.2001949999994</v>
      </c>
      <c r="S23" s="11">
        <f t="shared" si="6"/>
        <v>8529.8613280000009</v>
      </c>
      <c r="T23" s="11">
        <f t="shared" si="8"/>
        <v>5659.873047</v>
      </c>
      <c r="U23" s="12" cm="1">
        <f t="array" ref="U23">quota_mese*SUMPRODUCT(1/C23:T23)</f>
        <v>88.095984567100317</v>
      </c>
      <c r="V23" s="13">
        <f t="shared" si="7"/>
        <v>498612.08860025904</v>
      </c>
      <c r="W23" s="14">
        <f t="shared" si="2"/>
        <v>2.3240805906683937</v>
      </c>
      <c r="X23" s="13">
        <f t="shared" si="3"/>
        <v>1328387.2861247326</v>
      </c>
      <c r="Y23" s="14">
        <f t="shared" si="4"/>
        <v>7.8559152408315498</v>
      </c>
      <c r="Z23" s="6" t="str">
        <f t="shared" si="5"/>
        <v>Il PAC NON conviene</v>
      </c>
    </row>
    <row r="24" spans="1:26" x14ac:dyDescent="0.25">
      <c r="A24" s="7">
        <v>42704</v>
      </c>
      <c r="B24" s="8">
        <v>704.279358</v>
      </c>
      <c r="C24" s="11">
        <f t="shared" si="0"/>
        <v>704.279358</v>
      </c>
      <c r="D24" s="11">
        <f t="shared" si="6"/>
        <v>916.71545400000002</v>
      </c>
      <c r="E24" s="11">
        <f t="shared" si="6"/>
        <v>898.52130099999999</v>
      </c>
      <c r="F24" s="11">
        <f t="shared" si="6"/>
        <v>1116.549927</v>
      </c>
      <c r="G24" s="11">
        <f t="shared" si="6"/>
        <v>1006.470154</v>
      </c>
      <c r="H24" s="11">
        <f t="shared" si="6"/>
        <v>1236.029419</v>
      </c>
      <c r="I24" s="11">
        <f t="shared" si="6"/>
        <v>2034.3535159999999</v>
      </c>
      <c r="J24" s="11">
        <f t="shared" si="6"/>
        <v>2172.1740719999998</v>
      </c>
      <c r="K24" s="11">
        <f t="shared" si="6"/>
        <v>2433.017578</v>
      </c>
      <c r="L24" s="11">
        <f t="shared" si="6"/>
        <v>3949.7734380000002</v>
      </c>
      <c r="M24" s="11">
        <f t="shared" si="6"/>
        <v>3673.1374510000001</v>
      </c>
      <c r="N24" s="11">
        <f t="shared" si="6"/>
        <v>5551.7978519999997</v>
      </c>
      <c r="O24" s="11">
        <f t="shared" si="6"/>
        <v>8601.109375</v>
      </c>
      <c r="P24" s="11">
        <f t="shared" si="6"/>
        <v>11795.034180000001</v>
      </c>
      <c r="Q24" s="11">
        <f t="shared" si="6"/>
        <v>8232.2001949999994</v>
      </c>
      <c r="R24" s="11">
        <f t="shared" si="6"/>
        <v>8529.8613280000009</v>
      </c>
      <c r="S24" s="11">
        <f t="shared" si="6"/>
        <v>5659.873047</v>
      </c>
      <c r="T24" s="11">
        <f t="shared" si="8"/>
        <v>7650.0952150000003</v>
      </c>
      <c r="U24" s="12" cm="1">
        <f t="array" ref="U24">quota_mese*SUMPRODUCT(1/C24:T24)</f>
        <v>76.146258698774773</v>
      </c>
      <c r="V24" s="13">
        <f t="shared" si="7"/>
        <v>582526.12931164901</v>
      </c>
      <c r="W24" s="14">
        <f t="shared" si="2"/>
        <v>2.8835075287443268</v>
      </c>
      <c r="X24" s="13">
        <f t="shared" si="3"/>
        <v>1629345.3289738474</v>
      </c>
      <c r="Y24" s="14">
        <f t="shared" si="4"/>
        <v>9.8623021931589836</v>
      </c>
      <c r="Z24" s="6" t="str">
        <f t="shared" si="5"/>
        <v>Il PAC NON conviene</v>
      </c>
    </row>
    <row r="25" spans="1:26" x14ac:dyDescent="0.25">
      <c r="A25" s="7">
        <v>42735</v>
      </c>
      <c r="B25" s="8">
        <v>916.71545400000002</v>
      </c>
      <c r="C25" s="11">
        <f t="shared" si="0"/>
        <v>916.71545400000002</v>
      </c>
      <c r="D25" s="11">
        <f t="shared" si="6"/>
        <v>898.52130099999999</v>
      </c>
      <c r="E25" s="11">
        <f t="shared" si="6"/>
        <v>1116.549927</v>
      </c>
      <c r="F25" s="11">
        <f t="shared" si="6"/>
        <v>1006.470154</v>
      </c>
      <c r="G25" s="11">
        <f t="shared" si="6"/>
        <v>1236.029419</v>
      </c>
      <c r="H25" s="11">
        <f t="shared" si="6"/>
        <v>2034.3535159999999</v>
      </c>
      <c r="I25" s="11">
        <f t="shared" si="6"/>
        <v>2172.1740719999998</v>
      </c>
      <c r="J25" s="11">
        <f t="shared" si="6"/>
        <v>2433.017578</v>
      </c>
      <c r="K25" s="11">
        <f t="shared" si="6"/>
        <v>3949.7734380000002</v>
      </c>
      <c r="L25" s="11">
        <f t="shared" si="6"/>
        <v>3673.1374510000001</v>
      </c>
      <c r="M25" s="11">
        <f t="shared" si="6"/>
        <v>5551.7978519999997</v>
      </c>
      <c r="N25" s="11">
        <f t="shared" si="6"/>
        <v>8601.109375</v>
      </c>
      <c r="O25" s="11">
        <f t="shared" si="6"/>
        <v>11795.034180000001</v>
      </c>
      <c r="P25" s="11">
        <f t="shared" si="6"/>
        <v>8232.2001949999994</v>
      </c>
      <c r="Q25" s="11">
        <f t="shared" si="6"/>
        <v>8529.8613280000009</v>
      </c>
      <c r="R25" s="11">
        <f t="shared" si="6"/>
        <v>5659.873047</v>
      </c>
      <c r="S25" s="11">
        <f t="shared" si="6"/>
        <v>7650.0952150000003</v>
      </c>
      <c r="T25" s="11">
        <f t="shared" si="8"/>
        <v>6411.3012699999999</v>
      </c>
      <c r="U25" s="12" cm="1">
        <f t="array" ref="U25">quota_mese*SUMPRODUCT(1/C25:T25)</f>
        <v>65.613620911757678</v>
      </c>
      <c r="V25" s="13">
        <f t="shared" si="7"/>
        <v>420668.69108085055</v>
      </c>
      <c r="W25" s="14">
        <f t="shared" si="2"/>
        <v>1.8044579405390038</v>
      </c>
      <c r="X25" s="13">
        <f t="shared" si="3"/>
        <v>1049066.1920269101</v>
      </c>
      <c r="Y25" s="14">
        <f t="shared" si="4"/>
        <v>5.9937746135127341</v>
      </c>
      <c r="Z25" s="6" t="str">
        <f t="shared" si="5"/>
        <v>Il PAC NON conviene</v>
      </c>
    </row>
    <row r="26" spans="1:26" x14ac:dyDescent="0.25">
      <c r="A26" s="7">
        <v>42766</v>
      </c>
      <c r="B26" s="8">
        <v>898.52130099999999</v>
      </c>
      <c r="C26" s="11">
        <f t="shared" si="0"/>
        <v>898.52130099999999</v>
      </c>
      <c r="D26" s="11">
        <f t="shared" si="6"/>
        <v>1116.549927</v>
      </c>
      <c r="E26" s="11">
        <f t="shared" si="6"/>
        <v>1006.470154</v>
      </c>
      <c r="F26" s="11">
        <f t="shared" si="6"/>
        <v>1236.029419</v>
      </c>
      <c r="G26" s="11">
        <f t="shared" si="6"/>
        <v>2034.3535159999999</v>
      </c>
      <c r="H26" s="11">
        <f t="shared" si="6"/>
        <v>2172.1740719999998</v>
      </c>
      <c r="I26" s="11">
        <f t="shared" si="6"/>
        <v>2433.017578</v>
      </c>
      <c r="J26" s="11">
        <f t="shared" si="6"/>
        <v>3949.7734380000002</v>
      </c>
      <c r="K26" s="11">
        <f t="shared" si="6"/>
        <v>3673.1374510000001</v>
      </c>
      <c r="L26" s="11">
        <f t="shared" si="6"/>
        <v>5551.7978519999997</v>
      </c>
      <c r="M26" s="11">
        <f t="shared" si="6"/>
        <v>8601.109375</v>
      </c>
      <c r="N26" s="11">
        <f t="shared" si="6"/>
        <v>11795.034180000001</v>
      </c>
      <c r="O26" s="11">
        <f t="shared" si="6"/>
        <v>8232.2001949999994</v>
      </c>
      <c r="P26" s="11">
        <f t="shared" si="6"/>
        <v>8529.8613280000009</v>
      </c>
      <c r="Q26" s="11">
        <f t="shared" si="6"/>
        <v>5659.873047</v>
      </c>
      <c r="R26" s="11">
        <f t="shared" si="6"/>
        <v>7650.0952150000003</v>
      </c>
      <c r="S26" s="11">
        <f t="shared" si="6"/>
        <v>6411.3012699999999</v>
      </c>
      <c r="T26" s="11">
        <f t="shared" si="8"/>
        <v>5481.46875</v>
      </c>
      <c r="U26" s="12" cm="1">
        <f t="array" ref="U26">quota_mese*SUMPRODUCT(1/C26:T26)</f>
        <v>58.043469437732597</v>
      </c>
      <c r="V26" s="13">
        <f t="shared" si="7"/>
        <v>318163.46386451129</v>
      </c>
      <c r="W26" s="14">
        <f t="shared" si="2"/>
        <v>1.1210897590967419</v>
      </c>
      <c r="X26" s="13">
        <f t="shared" si="3"/>
        <v>915081.6030570654</v>
      </c>
      <c r="Y26" s="14">
        <f t="shared" si="4"/>
        <v>5.1005440203804362</v>
      </c>
      <c r="Z26" s="6" t="str">
        <f t="shared" si="5"/>
        <v>Il PAC NON conviene</v>
      </c>
    </row>
    <row r="27" spans="1:26" x14ac:dyDescent="0.25">
      <c r="A27" s="7">
        <v>42794</v>
      </c>
      <c r="B27" s="8">
        <v>1116.549927</v>
      </c>
      <c r="C27" s="11">
        <f t="shared" si="0"/>
        <v>1116.549927</v>
      </c>
      <c r="D27" s="11">
        <f t="shared" si="6"/>
        <v>1006.470154</v>
      </c>
      <c r="E27" s="11">
        <f t="shared" si="6"/>
        <v>1236.029419</v>
      </c>
      <c r="F27" s="11">
        <f t="shared" si="6"/>
        <v>2034.3535159999999</v>
      </c>
      <c r="G27" s="11">
        <f t="shared" si="6"/>
        <v>2172.1740719999998</v>
      </c>
      <c r="H27" s="11">
        <f t="shared" si="6"/>
        <v>2433.017578</v>
      </c>
      <c r="I27" s="11">
        <f t="shared" si="6"/>
        <v>3949.7734380000002</v>
      </c>
      <c r="J27" s="11">
        <f t="shared" si="6"/>
        <v>3673.1374510000001</v>
      </c>
      <c r="K27" s="11">
        <f t="shared" si="6"/>
        <v>5551.7978519999997</v>
      </c>
      <c r="L27" s="11">
        <f t="shared" si="6"/>
        <v>8601.109375</v>
      </c>
      <c r="M27" s="11">
        <f t="shared" si="6"/>
        <v>11795.034180000001</v>
      </c>
      <c r="N27" s="11">
        <f t="shared" si="6"/>
        <v>8232.2001949999994</v>
      </c>
      <c r="O27" s="11">
        <f t="shared" si="6"/>
        <v>8529.8613280000009</v>
      </c>
      <c r="P27" s="11">
        <f t="shared" si="6"/>
        <v>5659.873047</v>
      </c>
      <c r="Q27" s="11">
        <f t="shared" si="6"/>
        <v>7650.0952150000003</v>
      </c>
      <c r="R27" s="11">
        <f t="shared" si="6"/>
        <v>6411.3012699999999</v>
      </c>
      <c r="S27" s="11">
        <f t="shared" si="6"/>
        <v>5481.46875</v>
      </c>
      <c r="T27" s="11">
        <f t="shared" si="8"/>
        <v>6657.345703</v>
      </c>
      <c r="U27" s="12" cm="1">
        <f t="array" ref="U27">quota_mese*SUMPRODUCT(1/C27:T27)</f>
        <v>50.020722317418887</v>
      </c>
      <c r="V27" s="13">
        <f t="shared" si="7"/>
        <v>333005.24078082485</v>
      </c>
      <c r="W27" s="14">
        <f t="shared" si="2"/>
        <v>1.2200349385388325</v>
      </c>
      <c r="X27" s="13">
        <f t="shared" si="3"/>
        <v>894363.81777668593</v>
      </c>
      <c r="Y27" s="14">
        <f t="shared" si="4"/>
        <v>4.962425451844573</v>
      </c>
      <c r="Z27" s="6" t="str">
        <f t="shared" si="5"/>
        <v>Il PAC NON conviene</v>
      </c>
    </row>
    <row r="28" spans="1:26" x14ac:dyDescent="0.25">
      <c r="A28" s="7">
        <v>42825</v>
      </c>
      <c r="B28" s="8">
        <v>1006.470154</v>
      </c>
      <c r="C28" s="11">
        <f t="shared" si="0"/>
        <v>1006.470154</v>
      </c>
      <c r="D28" s="11">
        <f t="shared" si="6"/>
        <v>1236.029419</v>
      </c>
      <c r="E28" s="11">
        <f t="shared" si="6"/>
        <v>2034.3535159999999</v>
      </c>
      <c r="F28" s="11">
        <f t="shared" si="6"/>
        <v>2172.1740719999998</v>
      </c>
      <c r="G28" s="11">
        <f t="shared" si="6"/>
        <v>2433.017578</v>
      </c>
      <c r="H28" s="11">
        <f t="shared" si="6"/>
        <v>3949.7734380000002</v>
      </c>
      <c r="I28" s="11">
        <f t="shared" si="6"/>
        <v>3673.1374510000001</v>
      </c>
      <c r="J28" s="11">
        <f t="shared" si="6"/>
        <v>5551.7978519999997</v>
      </c>
      <c r="K28" s="11">
        <f t="shared" si="6"/>
        <v>8601.109375</v>
      </c>
      <c r="L28" s="11">
        <f t="shared" si="6"/>
        <v>11795.034180000001</v>
      </c>
      <c r="M28" s="11">
        <f t="shared" si="6"/>
        <v>8232.2001949999994</v>
      </c>
      <c r="N28" s="11">
        <f t="shared" si="6"/>
        <v>8529.8613280000009</v>
      </c>
      <c r="O28" s="11">
        <f t="shared" si="6"/>
        <v>5659.873047</v>
      </c>
      <c r="P28" s="11">
        <f t="shared" si="6"/>
        <v>7650.0952150000003</v>
      </c>
      <c r="Q28" s="11">
        <f t="shared" si="6"/>
        <v>6411.3012699999999</v>
      </c>
      <c r="R28" s="11">
        <f t="shared" si="6"/>
        <v>5481.46875</v>
      </c>
      <c r="S28" s="11">
        <f t="shared" si="6"/>
        <v>6657.345703</v>
      </c>
      <c r="T28" s="11">
        <f t="shared" si="8"/>
        <v>6067.4023440000001</v>
      </c>
      <c r="U28" s="12" cm="1">
        <f t="array" ref="U28">quota_mese*SUMPRODUCT(1/C28:T28)</f>
        <v>43.930715317496379</v>
      </c>
      <c r="V28" s="13">
        <f t="shared" si="7"/>
        <v>266545.32509097422</v>
      </c>
      <c r="W28" s="14">
        <f t="shared" si="2"/>
        <v>0.77696883393982819</v>
      </c>
      <c r="X28" s="13">
        <f t="shared" si="3"/>
        <v>904259.65239303058</v>
      </c>
      <c r="Y28" s="14">
        <f t="shared" si="4"/>
        <v>5.0283976826202039</v>
      </c>
      <c r="Z28" s="6" t="str">
        <f t="shared" si="5"/>
        <v>Il PAC NON conviene</v>
      </c>
    </row>
    <row r="29" spans="1:26" x14ac:dyDescent="0.25">
      <c r="A29" s="7">
        <v>42855</v>
      </c>
      <c r="B29" s="8">
        <v>1236.029419</v>
      </c>
      <c r="C29" s="11">
        <f t="shared" si="0"/>
        <v>1236.029419</v>
      </c>
      <c r="D29" s="11">
        <f t="shared" si="6"/>
        <v>2034.3535159999999</v>
      </c>
      <c r="E29" s="11">
        <f t="shared" si="6"/>
        <v>2172.1740719999998</v>
      </c>
      <c r="F29" s="11">
        <f t="shared" si="6"/>
        <v>2433.017578</v>
      </c>
      <c r="G29" s="11">
        <f t="shared" si="6"/>
        <v>3949.7734380000002</v>
      </c>
      <c r="H29" s="11">
        <f t="shared" si="6"/>
        <v>3673.1374510000001</v>
      </c>
      <c r="I29" s="11">
        <f t="shared" si="6"/>
        <v>5551.7978519999997</v>
      </c>
      <c r="J29" s="11">
        <f t="shared" si="6"/>
        <v>8601.109375</v>
      </c>
      <c r="K29" s="11">
        <f t="shared" si="6"/>
        <v>11795.034180000001</v>
      </c>
      <c r="L29" s="11">
        <f t="shared" si="6"/>
        <v>8232.2001949999994</v>
      </c>
      <c r="M29" s="11">
        <f t="shared" si="6"/>
        <v>8529.8613280000009</v>
      </c>
      <c r="N29" s="11">
        <f t="shared" si="6"/>
        <v>5659.873047</v>
      </c>
      <c r="O29" s="11">
        <f t="shared" si="6"/>
        <v>7650.0952150000003</v>
      </c>
      <c r="P29" s="11">
        <f t="shared" si="6"/>
        <v>6411.3012699999999</v>
      </c>
      <c r="Q29" s="11">
        <f t="shared" si="6"/>
        <v>5481.46875</v>
      </c>
      <c r="R29" s="11">
        <f t="shared" si="6"/>
        <v>6657.345703</v>
      </c>
      <c r="S29" s="11">
        <f t="shared" si="6"/>
        <v>6067.4023440000001</v>
      </c>
      <c r="T29" s="11">
        <f t="shared" si="8"/>
        <v>5708.814453</v>
      </c>
      <c r="U29" s="12" cm="1">
        <f t="array" ref="U29">quota_mese*SUMPRODUCT(1/C29:T29)</f>
        <v>37.110684302390197</v>
      </c>
      <c r="V29" s="13">
        <f t="shared" si="7"/>
        <v>211858.01090620537</v>
      </c>
      <c r="W29" s="14">
        <f t="shared" si="2"/>
        <v>0.41238673937470249</v>
      </c>
      <c r="X29" s="13">
        <f t="shared" si="3"/>
        <v>692800.79809330171</v>
      </c>
      <c r="Y29" s="14">
        <f t="shared" si="4"/>
        <v>3.6186719872886783</v>
      </c>
      <c r="Z29" s="6" t="str">
        <f t="shared" si="5"/>
        <v>Il PAC NON conviene</v>
      </c>
    </row>
    <row r="30" spans="1:26" x14ac:dyDescent="0.25">
      <c r="A30" s="7">
        <v>42886</v>
      </c>
      <c r="B30" s="8">
        <v>2034.3535159999999</v>
      </c>
      <c r="C30" s="11">
        <f t="shared" si="0"/>
        <v>2034.3535159999999</v>
      </c>
      <c r="D30" s="11">
        <f t="shared" si="6"/>
        <v>2172.1740719999998</v>
      </c>
      <c r="E30" s="11">
        <f t="shared" si="6"/>
        <v>2433.017578</v>
      </c>
      <c r="F30" s="11">
        <f t="shared" si="6"/>
        <v>3949.7734380000002</v>
      </c>
      <c r="G30" s="11">
        <f t="shared" si="6"/>
        <v>3673.1374510000001</v>
      </c>
      <c r="H30" s="11">
        <f t="shared" si="6"/>
        <v>5551.7978519999997</v>
      </c>
      <c r="I30" s="11">
        <f t="shared" si="6"/>
        <v>8601.109375</v>
      </c>
      <c r="J30" s="11">
        <f t="shared" si="6"/>
        <v>11795.034180000001</v>
      </c>
      <c r="K30" s="11">
        <f t="shared" si="6"/>
        <v>8232.2001949999994</v>
      </c>
      <c r="L30" s="11">
        <f t="shared" si="6"/>
        <v>8529.8613280000009</v>
      </c>
      <c r="M30" s="11">
        <f t="shared" si="6"/>
        <v>5659.873047</v>
      </c>
      <c r="N30" s="11">
        <f t="shared" si="6"/>
        <v>7650.0952150000003</v>
      </c>
      <c r="O30" s="11">
        <f t="shared" si="6"/>
        <v>6411.3012699999999</v>
      </c>
      <c r="P30" s="11">
        <f t="shared" si="6"/>
        <v>5481.46875</v>
      </c>
      <c r="Q30" s="11">
        <f t="shared" si="6"/>
        <v>6657.345703</v>
      </c>
      <c r="R30" s="11">
        <f t="shared" si="6"/>
        <v>6067.4023440000001</v>
      </c>
      <c r="S30" s="11">
        <f t="shared" si="6"/>
        <v>5708.814453</v>
      </c>
      <c r="T30" s="11">
        <f t="shared" si="8"/>
        <v>5583.1943359999996</v>
      </c>
      <c r="U30" s="12" cm="1">
        <f t="array" ref="U30">quota_mese*SUMPRODUCT(1/C30:T30)</f>
        <v>31.861240173298214</v>
      </c>
      <c r="V30" s="13">
        <f t="shared" si="7"/>
        <v>177887.49567349424</v>
      </c>
      <c r="W30" s="14">
        <f t="shared" si="2"/>
        <v>0.18591663782329482</v>
      </c>
      <c r="X30" s="13">
        <f t="shared" si="3"/>
        <v>411668.4459280576</v>
      </c>
      <c r="Y30" s="14">
        <f t="shared" si="4"/>
        <v>1.7444563061870508</v>
      </c>
      <c r="Z30" s="6" t="str">
        <f t="shared" si="5"/>
        <v>Il PAC NON conviene</v>
      </c>
    </row>
    <row r="31" spans="1:26" x14ac:dyDescent="0.25">
      <c r="A31" s="7">
        <v>42916</v>
      </c>
      <c r="B31" s="8">
        <v>2172.1740719999998</v>
      </c>
      <c r="C31" s="11">
        <f t="shared" si="0"/>
        <v>2172.1740719999998</v>
      </c>
      <c r="D31" s="11">
        <f t="shared" si="6"/>
        <v>2433.017578</v>
      </c>
      <c r="E31" s="11">
        <f t="shared" si="6"/>
        <v>3949.7734380000002</v>
      </c>
      <c r="F31" s="11">
        <f t="shared" si="6"/>
        <v>3673.1374510000001</v>
      </c>
      <c r="G31" s="11">
        <f t="shared" si="6"/>
        <v>5551.7978519999997</v>
      </c>
      <c r="H31" s="11">
        <f t="shared" si="6"/>
        <v>8601.109375</v>
      </c>
      <c r="I31" s="11">
        <f t="shared" si="6"/>
        <v>11795.034180000001</v>
      </c>
      <c r="J31" s="11">
        <f t="shared" si="6"/>
        <v>8232.2001949999994</v>
      </c>
      <c r="K31" s="11">
        <f t="shared" si="6"/>
        <v>8529.8613280000009</v>
      </c>
      <c r="L31" s="11">
        <f t="shared" si="6"/>
        <v>5659.873047</v>
      </c>
      <c r="M31" s="11">
        <f t="shared" si="6"/>
        <v>7650.0952150000003</v>
      </c>
      <c r="N31" s="11">
        <f t="shared" si="6"/>
        <v>6411.3012699999999</v>
      </c>
      <c r="O31" s="11">
        <f t="shared" si="6"/>
        <v>5481.46875</v>
      </c>
      <c r="P31" s="11">
        <f t="shared" si="6"/>
        <v>6657.345703</v>
      </c>
      <c r="Q31" s="11">
        <f t="shared" si="6"/>
        <v>6067.4023440000001</v>
      </c>
      <c r="R31" s="11">
        <f t="shared" si="6"/>
        <v>5708.814453</v>
      </c>
      <c r="S31" s="11">
        <f t="shared" si="6"/>
        <v>5583.1943359999996</v>
      </c>
      <c r="T31" s="11">
        <f t="shared" si="8"/>
        <v>3549.296875</v>
      </c>
      <c r="U31" s="12" cm="1">
        <f t="array" ref="U31">quota_mese*SUMPRODUCT(1/C31:T31)</f>
        <v>30.112817623514474</v>
      </c>
      <c r="V31" s="13">
        <f t="shared" si="7"/>
        <v>106879.32948858484</v>
      </c>
      <c r="W31" s="14">
        <f t="shared" si="2"/>
        <v>-0.2874711367427677</v>
      </c>
      <c r="X31" s="13">
        <f t="shared" si="3"/>
        <v>245097.54448905884</v>
      </c>
      <c r="Y31" s="14">
        <f t="shared" si="4"/>
        <v>0.63398362992705892</v>
      </c>
      <c r="Z31" s="6" t="str">
        <f t="shared" si="5"/>
        <v>Il PAC NON conviene</v>
      </c>
    </row>
    <row r="32" spans="1:26" x14ac:dyDescent="0.25">
      <c r="A32" s="7">
        <v>42947</v>
      </c>
      <c r="B32" s="8">
        <v>2433.017578</v>
      </c>
      <c r="C32" s="11">
        <f t="shared" si="0"/>
        <v>2433.017578</v>
      </c>
      <c r="D32" s="11">
        <f t="shared" si="6"/>
        <v>3949.7734380000002</v>
      </c>
      <c r="E32" s="11">
        <f t="shared" si="6"/>
        <v>3673.1374510000001</v>
      </c>
      <c r="F32" s="11">
        <f t="shared" si="6"/>
        <v>5551.7978519999997</v>
      </c>
      <c r="G32" s="11">
        <f t="shared" si="6"/>
        <v>8601.109375</v>
      </c>
      <c r="H32" s="11">
        <f t="shared" si="6"/>
        <v>11795.034180000001</v>
      </c>
      <c r="I32" s="11">
        <f t="shared" si="6"/>
        <v>8232.2001949999994</v>
      </c>
      <c r="J32" s="11">
        <f t="shared" si="6"/>
        <v>8529.8613280000009</v>
      </c>
      <c r="K32" s="11">
        <f t="shared" si="6"/>
        <v>5659.873047</v>
      </c>
      <c r="L32" s="11">
        <f t="shared" si="6"/>
        <v>7650.0952150000003</v>
      </c>
      <c r="M32" s="11">
        <f t="shared" si="6"/>
        <v>6411.3012699999999</v>
      </c>
      <c r="N32" s="11">
        <f t="shared" si="6"/>
        <v>5481.46875</v>
      </c>
      <c r="O32" s="11">
        <f t="shared" si="6"/>
        <v>6657.345703</v>
      </c>
      <c r="P32" s="11">
        <f t="shared" si="6"/>
        <v>6067.4023440000001</v>
      </c>
      <c r="Q32" s="11">
        <f t="shared" si="6"/>
        <v>5708.814453</v>
      </c>
      <c r="R32" s="11">
        <f t="shared" si="6"/>
        <v>5583.1943359999996</v>
      </c>
      <c r="S32" s="11">
        <f t="shared" si="6"/>
        <v>3549.296875</v>
      </c>
      <c r="T32" s="11">
        <f t="shared" si="8"/>
        <v>3256.9277339999999</v>
      </c>
      <c r="U32" s="12" cm="1">
        <f t="array" ref="U32">quota_mese*SUMPRODUCT(1/C32:T32)</f>
        <v>28.835063971104578</v>
      </c>
      <c r="V32" s="13">
        <f t="shared" si="7"/>
        <v>93913.719559154677</v>
      </c>
      <c r="W32" s="14">
        <f t="shared" si="2"/>
        <v>-0.37390853627230214</v>
      </c>
      <c r="X32" s="13">
        <f t="shared" si="3"/>
        <v>200795.57357805493</v>
      </c>
      <c r="Y32" s="14">
        <f t="shared" si="4"/>
        <v>0.3386371571870328</v>
      </c>
      <c r="Z32" s="6" t="str">
        <f t="shared" si="5"/>
        <v>Il PAC NON conviene</v>
      </c>
    </row>
    <row r="33" spans="1:26" x14ac:dyDescent="0.25">
      <c r="A33" s="7">
        <v>42978</v>
      </c>
      <c r="B33" s="8">
        <v>3949.7734380000002</v>
      </c>
      <c r="C33" s="11">
        <f t="shared" si="0"/>
        <v>3949.7734380000002</v>
      </c>
      <c r="D33" s="11">
        <f t="shared" ref="D33:S48" si="9">C34</f>
        <v>3673.1374510000001</v>
      </c>
      <c r="E33" s="11">
        <f t="shared" si="9"/>
        <v>5551.7978519999997</v>
      </c>
      <c r="F33" s="11">
        <f t="shared" si="9"/>
        <v>8601.109375</v>
      </c>
      <c r="G33" s="11">
        <f t="shared" si="9"/>
        <v>11795.034180000001</v>
      </c>
      <c r="H33" s="11">
        <f t="shared" si="9"/>
        <v>8232.2001949999994</v>
      </c>
      <c r="I33" s="11">
        <f t="shared" si="9"/>
        <v>8529.8613280000009</v>
      </c>
      <c r="J33" s="11">
        <f t="shared" si="9"/>
        <v>5659.873047</v>
      </c>
      <c r="K33" s="11">
        <f t="shared" si="9"/>
        <v>7650.0952150000003</v>
      </c>
      <c r="L33" s="11">
        <f t="shared" si="9"/>
        <v>6411.3012699999999</v>
      </c>
      <c r="M33" s="11">
        <f t="shared" si="9"/>
        <v>5481.46875</v>
      </c>
      <c r="N33" s="11">
        <f t="shared" si="9"/>
        <v>6657.345703</v>
      </c>
      <c r="O33" s="11">
        <f t="shared" si="9"/>
        <v>6067.4023440000001</v>
      </c>
      <c r="P33" s="11">
        <f t="shared" si="9"/>
        <v>5708.814453</v>
      </c>
      <c r="Q33" s="11">
        <f t="shared" si="9"/>
        <v>5583.1943359999996</v>
      </c>
      <c r="R33" s="11">
        <f t="shared" si="9"/>
        <v>3549.296875</v>
      </c>
      <c r="S33" s="11">
        <f t="shared" si="9"/>
        <v>3256.9277339999999</v>
      </c>
      <c r="T33" s="11">
        <f t="shared" si="8"/>
        <v>3020.30249</v>
      </c>
      <c r="U33" s="12" cm="1">
        <f t="array" ref="U33">quota_mese*SUMPRODUCT(1/C33:T33)</f>
        <v>28.169067527410391</v>
      </c>
      <c r="V33" s="13">
        <f t="shared" si="7"/>
        <v>85079.104794015744</v>
      </c>
      <c r="W33" s="14">
        <f t="shared" si="2"/>
        <v>-0.43280596803989502</v>
      </c>
      <c r="X33" s="13">
        <f t="shared" si="3"/>
        <v>114701.61025980346</v>
      </c>
      <c r="Y33" s="14">
        <f t="shared" si="4"/>
        <v>-0.23532259826797697</v>
      </c>
      <c r="Z33" s="6" t="str">
        <f t="shared" si="5"/>
        <v>Il PAC NON conviene</v>
      </c>
    </row>
    <row r="34" spans="1:26" x14ac:dyDescent="0.25">
      <c r="A34" s="7">
        <v>43008</v>
      </c>
      <c r="B34" s="8">
        <v>3673.1374510000001</v>
      </c>
      <c r="C34" s="11">
        <f t="shared" si="0"/>
        <v>3673.1374510000001</v>
      </c>
      <c r="D34" s="11">
        <f t="shared" si="9"/>
        <v>5551.7978519999997</v>
      </c>
      <c r="E34" s="11">
        <f t="shared" si="9"/>
        <v>8601.109375</v>
      </c>
      <c r="F34" s="11">
        <f t="shared" si="9"/>
        <v>11795.034180000001</v>
      </c>
      <c r="G34" s="11">
        <f t="shared" si="9"/>
        <v>8232.2001949999994</v>
      </c>
      <c r="H34" s="11">
        <f t="shared" si="9"/>
        <v>8529.8613280000009</v>
      </c>
      <c r="I34" s="11">
        <f t="shared" si="9"/>
        <v>5659.873047</v>
      </c>
      <c r="J34" s="11">
        <f t="shared" si="9"/>
        <v>7650.0952150000003</v>
      </c>
      <c r="K34" s="11">
        <f t="shared" si="9"/>
        <v>6411.3012699999999</v>
      </c>
      <c r="L34" s="11">
        <f t="shared" si="9"/>
        <v>5481.46875</v>
      </c>
      <c r="M34" s="11">
        <f t="shared" si="9"/>
        <v>6657.345703</v>
      </c>
      <c r="N34" s="11">
        <f t="shared" si="9"/>
        <v>6067.4023440000001</v>
      </c>
      <c r="O34" s="11">
        <f t="shared" si="9"/>
        <v>5708.814453</v>
      </c>
      <c r="P34" s="11">
        <f t="shared" si="9"/>
        <v>5583.1943359999996</v>
      </c>
      <c r="Q34" s="11">
        <f t="shared" si="9"/>
        <v>3549.296875</v>
      </c>
      <c r="R34" s="11">
        <f t="shared" si="9"/>
        <v>3256.9277339999999</v>
      </c>
      <c r="S34" s="11">
        <f t="shared" si="9"/>
        <v>3020.30249</v>
      </c>
      <c r="T34" s="11">
        <f t="shared" si="8"/>
        <v>3389.3122560000002</v>
      </c>
      <c r="U34" s="12" cm="1">
        <f t="array" ref="U34">quota_mese*SUMPRODUCT(1/C34:T34)</f>
        <v>28.517951103617612</v>
      </c>
      <c r="V34" s="13">
        <f t="shared" si="7"/>
        <v>96656.24119149991</v>
      </c>
      <c r="W34" s="14">
        <f t="shared" si="2"/>
        <v>-0.35562505872333394</v>
      </c>
      <c r="X34" s="13">
        <f t="shared" si="3"/>
        <v>138409.42387320424</v>
      </c>
      <c r="Y34" s="14">
        <f t="shared" si="4"/>
        <v>-7.7270507511971731E-2</v>
      </c>
      <c r="Z34" s="6" t="str">
        <f t="shared" si="5"/>
        <v>Il PAC NON conviene</v>
      </c>
    </row>
    <row r="35" spans="1:26" x14ac:dyDescent="0.25">
      <c r="A35" s="7">
        <v>43039</v>
      </c>
      <c r="B35" s="8">
        <v>5551.7978519999997</v>
      </c>
      <c r="C35" s="11">
        <f t="shared" si="0"/>
        <v>5551.7978519999997</v>
      </c>
      <c r="D35" s="11">
        <f t="shared" si="9"/>
        <v>8601.109375</v>
      </c>
      <c r="E35" s="11">
        <f t="shared" si="9"/>
        <v>11795.034180000001</v>
      </c>
      <c r="F35" s="11">
        <f t="shared" si="9"/>
        <v>8232.2001949999994</v>
      </c>
      <c r="G35" s="11">
        <f t="shared" si="9"/>
        <v>8529.8613280000009</v>
      </c>
      <c r="H35" s="11">
        <f t="shared" si="9"/>
        <v>5659.873047</v>
      </c>
      <c r="I35" s="11">
        <f t="shared" si="9"/>
        <v>7650.0952150000003</v>
      </c>
      <c r="J35" s="11">
        <f t="shared" si="9"/>
        <v>6411.3012699999999</v>
      </c>
      <c r="K35" s="11">
        <f t="shared" si="9"/>
        <v>5481.46875</v>
      </c>
      <c r="L35" s="11">
        <f t="shared" si="9"/>
        <v>6657.345703</v>
      </c>
      <c r="M35" s="11">
        <f t="shared" si="9"/>
        <v>6067.4023440000001</v>
      </c>
      <c r="N35" s="11">
        <f t="shared" si="9"/>
        <v>5708.814453</v>
      </c>
      <c r="O35" s="11">
        <f t="shared" si="9"/>
        <v>5583.1943359999996</v>
      </c>
      <c r="P35" s="11">
        <f t="shared" si="9"/>
        <v>3549.296875</v>
      </c>
      <c r="Q35" s="11">
        <f t="shared" si="9"/>
        <v>3256.9277339999999</v>
      </c>
      <c r="R35" s="11">
        <f t="shared" si="9"/>
        <v>3020.30249</v>
      </c>
      <c r="S35" s="11">
        <f t="shared" si="9"/>
        <v>3389.3122560000002</v>
      </c>
      <c r="T35" s="11">
        <f t="shared" si="8"/>
        <v>3657.8659670000002</v>
      </c>
      <c r="U35" s="12" cm="1">
        <f t="array" ref="U35">quota_mese*SUMPRODUCT(1/C35:T35)</f>
        <v>28.527422958320287</v>
      </c>
      <c r="V35" s="13">
        <f t="shared" si="7"/>
        <v>104349.48956545425</v>
      </c>
      <c r="W35" s="14">
        <f t="shared" si="2"/>
        <v>-0.30433673623030499</v>
      </c>
      <c r="X35" s="13">
        <f t="shared" si="3"/>
        <v>98829.227878378471</v>
      </c>
      <c r="Y35" s="14">
        <f t="shared" si="4"/>
        <v>-0.34113848081081022</v>
      </c>
      <c r="Z35" s="6" t="str">
        <f t="shared" si="5"/>
        <v>Il PAC conviene</v>
      </c>
    </row>
    <row r="36" spans="1:26" x14ac:dyDescent="0.25">
      <c r="A36" s="7">
        <v>43069</v>
      </c>
      <c r="B36" s="8">
        <v>8601.109375</v>
      </c>
      <c r="C36" s="11">
        <f t="shared" si="0"/>
        <v>8601.109375</v>
      </c>
      <c r="D36" s="11">
        <f t="shared" si="9"/>
        <v>11795.034180000001</v>
      </c>
      <c r="E36" s="11">
        <f t="shared" si="9"/>
        <v>8232.2001949999994</v>
      </c>
      <c r="F36" s="11">
        <f t="shared" si="9"/>
        <v>8529.8613280000009</v>
      </c>
      <c r="G36" s="11">
        <f t="shared" si="9"/>
        <v>5659.873047</v>
      </c>
      <c r="H36" s="11">
        <f t="shared" si="9"/>
        <v>7650.0952150000003</v>
      </c>
      <c r="I36" s="11">
        <f t="shared" si="9"/>
        <v>6411.3012699999999</v>
      </c>
      <c r="J36" s="11">
        <f t="shared" si="9"/>
        <v>5481.46875</v>
      </c>
      <c r="K36" s="11">
        <f t="shared" si="9"/>
        <v>6657.345703</v>
      </c>
      <c r="L36" s="11">
        <f t="shared" si="9"/>
        <v>6067.4023440000001</v>
      </c>
      <c r="M36" s="11">
        <f t="shared" si="9"/>
        <v>5708.814453</v>
      </c>
      <c r="N36" s="11">
        <f t="shared" si="9"/>
        <v>5583.1943359999996</v>
      </c>
      <c r="O36" s="11">
        <f t="shared" si="9"/>
        <v>3549.296875</v>
      </c>
      <c r="P36" s="11">
        <f t="shared" si="9"/>
        <v>3256.9277339999999</v>
      </c>
      <c r="Q36" s="11">
        <f t="shared" si="9"/>
        <v>3020.30249</v>
      </c>
      <c r="R36" s="11">
        <f t="shared" si="9"/>
        <v>3389.3122560000002</v>
      </c>
      <c r="S36" s="11">
        <f t="shared" si="9"/>
        <v>3657.8659670000002</v>
      </c>
      <c r="T36" s="11">
        <f t="shared" si="8"/>
        <v>4771.2592770000001</v>
      </c>
      <c r="U36" s="12" cm="1">
        <f t="array" ref="U36">quota_mese*SUMPRODUCT(1/C36:T36)</f>
        <v>28.772976647458453</v>
      </c>
      <c r="V36" s="13">
        <f t="shared" si="7"/>
        <v>137283.33175609051</v>
      </c>
      <c r="W36" s="14">
        <f t="shared" si="2"/>
        <v>-8.4777788292729972E-2</v>
      </c>
      <c r="X36" s="13">
        <f t="shared" si="3"/>
        <v>83208.904845486861</v>
      </c>
      <c r="Y36" s="14">
        <f t="shared" si="4"/>
        <v>-0.44527396769675431</v>
      </c>
      <c r="Z36" s="6" t="str">
        <f t="shared" si="5"/>
        <v>Il PAC conviene</v>
      </c>
    </row>
    <row r="37" spans="1:26" x14ac:dyDescent="0.25">
      <c r="A37" s="7">
        <v>43100</v>
      </c>
      <c r="B37" s="8">
        <v>11795.034180000001</v>
      </c>
      <c r="C37" s="11">
        <f t="shared" si="0"/>
        <v>11795.034180000001</v>
      </c>
      <c r="D37" s="11">
        <f t="shared" si="9"/>
        <v>8232.2001949999994</v>
      </c>
      <c r="E37" s="11">
        <f t="shared" si="9"/>
        <v>8529.8613280000009</v>
      </c>
      <c r="F37" s="11">
        <f t="shared" si="9"/>
        <v>5659.873047</v>
      </c>
      <c r="G37" s="11">
        <f t="shared" si="9"/>
        <v>7650.0952150000003</v>
      </c>
      <c r="H37" s="11">
        <f t="shared" si="9"/>
        <v>6411.3012699999999</v>
      </c>
      <c r="I37" s="11">
        <f t="shared" si="9"/>
        <v>5481.46875</v>
      </c>
      <c r="J37" s="11">
        <f t="shared" si="9"/>
        <v>6657.345703</v>
      </c>
      <c r="K37" s="11">
        <f t="shared" si="9"/>
        <v>6067.4023440000001</v>
      </c>
      <c r="L37" s="11">
        <f t="shared" si="9"/>
        <v>5708.814453</v>
      </c>
      <c r="M37" s="11">
        <f t="shared" si="9"/>
        <v>5583.1943359999996</v>
      </c>
      <c r="N37" s="11">
        <f t="shared" si="9"/>
        <v>3549.296875</v>
      </c>
      <c r="O37" s="11">
        <f t="shared" si="9"/>
        <v>3256.9277339999999</v>
      </c>
      <c r="P37" s="11">
        <f t="shared" si="9"/>
        <v>3020.30249</v>
      </c>
      <c r="Q37" s="11">
        <f t="shared" si="9"/>
        <v>3389.3122560000002</v>
      </c>
      <c r="R37" s="11">
        <f t="shared" si="9"/>
        <v>3657.8659670000002</v>
      </c>
      <c r="S37" s="11">
        <f t="shared" si="9"/>
        <v>4771.2592770000001</v>
      </c>
      <c r="T37" s="11">
        <f t="shared" si="8"/>
        <v>7660.2880859999996</v>
      </c>
      <c r="U37" s="12" cm="1">
        <f t="array" ref="U37">quota_mese*SUMPRODUCT(1/C37:T37)</f>
        <v>28.891970990853419</v>
      </c>
      <c r="V37" s="13">
        <f t="shared" si="7"/>
        <v>221320.82116229206</v>
      </c>
      <c r="W37" s="14">
        <f t="shared" si="2"/>
        <v>0.47547214108194713</v>
      </c>
      <c r="X37" s="13">
        <f t="shared" si="3"/>
        <v>97417.539904068326</v>
      </c>
      <c r="Y37" s="14">
        <f t="shared" si="4"/>
        <v>-0.35054973397287781</v>
      </c>
      <c r="Z37" s="6" t="str">
        <f t="shared" si="5"/>
        <v>Il PAC conviene</v>
      </c>
    </row>
    <row r="38" spans="1:26" x14ac:dyDescent="0.25">
      <c r="A38" s="7">
        <v>43131</v>
      </c>
      <c r="B38" s="8">
        <v>8232.2001949999994</v>
      </c>
      <c r="C38" s="11">
        <f t="shared" si="0"/>
        <v>8232.2001949999994</v>
      </c>
      <c r="D38" s="11">
        <f t="shared" si="9"/>
        <v>8529.8613280000009</v>
      </c>
      <c r="E38" s="11">
        <f t="shared" si="9"/>
        <v>5659.873047</v>
      </c>
      <c r="F38" s="11">
        <f t="shared" si="9"/>
        <v>7650.0952150000003</v>
      </c>
      <c r="G38" s="11">
        <f t="shared" si="9"/>
        <v>6411.3012699999999</v>
      </c>
      <c r="H38" s="11">
        <f t="shared" si="9"/>
        <v>5481.46875</v>
      </c>
      <c r="I38" s="11">
        <f t="shared" si="9"/>
        <v>6657.345703</v>
      </c>
      <c r="J38" s="11">
        <f t="shared" si="9"/>
        <v>6067.4023440000001</v>
      </c>
      <c r="K38" s="11">
        <f t="shared" si="9"/>
        <v>5708.814453</v>
      </c>
      <c r="L38" s="11">
        <f t="shared" si="9"/>
        <v>5583.1943359999996</v>
      </c>
      <c r="M38" s="11">
        <f t="shared" si="9"/>
        <v>3549.296875</v>
      </c>
      <c r="N38" s="11">
        <f t="shared" si="9"/>
        <v>3256.9277339999999</v>
      </c>
      <c r="O38" s="11">
        <f t="shared" si="9"/>
        <v>3020.30249</v>
      </c>
      <c r="P38" s="11">
        <f t="shared" si="9"/>
        <v>3389.3122560000002</v>
      </c>
      <c r="Q38" s="11">
        <f t="shared" si="9"/>
        <v>3657.8659670000002</v>
      </c>
      <c r="R38" s="11">
        <f t="shared" si="9"/>
        <v>4771.2592770000001</v>
      </c>
      <c r="S38" s="11">
        <f t="shared" si="9"/>
        <v>7660.2880859999996</v>
      </c>
      <c r="T38" s="11">
        <f t="shared" si="8"/>
        <v>9520.8818360000005</v>
      </c>
      <c r="U38" s="12" cm="1">
        <f t="array" ref="U38">quota_mese*SUMPRODUCT(1/C38:T38)</f>
        <v>29.060728042610766</v>
      </c>
      <c r="V38" s="13">
        <f t="shared" si="7"/>
        <v>276683.75776182866</v>
      </c>
      <c r="W38" s="14">
        <f t="shared" si="2"/>
        <v>0.84455838507885783</v>
      </c>
      <c r="X38" s="13">
        <f t="shared" si="3"/>
        <v>173481.23728422038</v>
      </c>
      <c r="Y38" s="14">
        <f t="shared" si="4"/>
        <v>0.15654158189480261</v>
      </c>
      <c r="Z38" s="6" t="str">
        <f t="shared" si="5"/>
        <v>Il PAC conviene</v>
      </c>
    </row>
    <row r="39" spans="1:26" x14ac:dyDescent="0.25">
      <c r="A39" s="7">
        <v>43159</v>
      </c>
      <c r="B39" s="8">
        <v>8529.8613280000009</v>
      </c>
      <c r="C39" s="11">
        <f t="shared" si="0"/>
        <v>8529.8613280000009</v>
      </c>
      <c r="D39" s="11">
        <f t="shared" si="9"/>
        <v>5659.873047</v>
      </c>
      <c r="E39" s="11">
        <f t="shared" si="9"/>
        <v>7650.0952150000003</v>
      </c>
      <c r="F39" s="11">
        <f t="shared" si="9"/>
        <v>6411.3012699999999</v>
      </c>
      <c r="G39" s="11">
        <f t="shared" si="9"/>
        <v>5481.46875</v>
      </c>
      <c r="H39" s="11">
        <f t="shared" si="9"/>
        <v>6657.345703</v>
      </c>
      <c r="I39" s="11">
        <f t="shared" si="9"/>
        <v>6067.4023440000001</v>
      </c>
      <c r="J39" s="11">
        <f t="shared" si="9"/>
        <v>5708.814453</v>
      </c>
      <c r="K39" s="11">
        <f t="shared" si="9"/>
        <v>5583.1943359999996</v>
      </c>
      <c r="L39" s="11">
        <f t="shared" si="9"/>
        <v>3549.296875</v>
      </c>
      <c r="M39" s="11">
        <f t="shared" si="9"/>
        <v>3256.9277339999999</v>
      </c>
      <c r="N39" s="11">
        <f t="shared" si="9"/>
        <v>3020.30249</v>
      </c>
      <c r="O39" s="11">
        <f t="shared" si="9"/>
        <v>3389.3122560000002</v>
      </c>
      <c r="P39" s="11">
        <f t="shared" si="9"/>
        <v>3657.8659670000002</v>
      </c>
      <c r="Q39" s="11">
        <f t="shared" si="9"/>
        <v>4771.2592770000001</v>
      </c>
      <c r="R39" s="11">
        <f t="shared" si="9"/>
        <v>7660.2880859999996</v>
      </c>
      <c r="S39" s="11">
        <f t="shared" si="9"/>
        <v>9520.8818360000005</v>
      </c>
      <c r="T39" s="11">
        <f t="shared" si="8"/>
        <v>9109.9541019999997</v>
      </c>
      <c r="U39" s="12" cm="1">
        <f t="array" ref="U39">quota_mese*SUMPRODUCT(1/C39:T39)</f>
        <v>28.963193284104253</v>
      </c>
      <c r="V39" s="13">
        <f t="shared" si="7"/>
        <v>263853.36146554438</v>
      </c>
      <c r="W39" s="14">
        <f t="shared" si="2"/>
        <v>0.75902240977029578</v>
      </c>
      <c r="X39" s="13">
        <f t="shared" si="3"/>
        <v>160201.09386941255</v>
      </c>
      <c r="Y39" s="14">
        <f t="shared" si="4"/>
        <v>6.8007292462750391E-2</v>
      </c>
      <c r="Z39" s="6" t="str">
        <f t="shared" si="5"/>
        <v>Il PAC conviene</v>
      </c>
    </row>
    <row r="40" spans="1:26" x14ac:dyDescent="0.25">
      <c r="A40" s="7">
        <v>43190</v>
      </c>
      <c r="B40" s="8">
        <v>5659.873047</v>
      </c>
      <c r="C40" s="11">
        <f t="shared" si="0"/>
        <v>5659.873047</v>
      </c>
      <c r="D40" s="11">
        <f t="shared" si="9"/>
        <v>7650.0952150000003</v>
      </c>
      <c r="E40" s="11">
        <f t="shared" si="9"/>
        <v>6411.3012699999999</v>
      </c>
      <c r="F40" s="11">
        <f t="shared" si="9"/>
        <v>5481.46875</v>
      </c>
      <c r="G40" s="11">
        <f t="shared" si="9"/>
        <v>6657.345703</v>
      </c>
      <c r="H40" s="11">
        <f t="shared" si="9"/>
        <v>6067.4023440000001</v>
      </c>
      <c r="I40" s="11">
        <f t="shared" si="9"/>
        <v>5708.814453</v>
      </c>
      <c r="J40" s="11">
        <f t="shared" si="9"/>
        <v>5583.1943359999996</v>
      </c>
      <c r="K40" s="11">
        <f t="shared" si="9"/>
        <v>3549.296875</v>
      </c>
      <c r="L40" s="11">
        <f t="shared" si="9"/>
        <v>3256.9277339999999</v>
      </c>
      <c r="M40" s="11">
        <f t="shared" si="9"/>
        <v>3020.30249</v>
      </c>
      <c r="N40" s="11">
        <f t="shared" si="9"/>
        <v>3389.3122560000002</v>
      </c>
      <c r="O40" s="11">
        <f t="shared" si="9"/>
        <v>3657.8659670000002</v>
      </c>
      <c r="P40" s="11">
        <f t="shared" si="9"/>
        <v>4771.2592770000001</v>
      </c>
      <c r="Q40" s="11">
        <f t="shared" si="9"/>
        <v>7660.2880859999996</v>
      </c>
      <c r="R40" s="11">
        <f t="shared" si="9"/>
        <v>9520.8818360000005</v>
      </c>
      <c r="S40" s="11">
        <f t="shared" si="9"/>
        <v>9109.9541019999997</v>
      </c>
      <c r="T40" s="11">
        <f t="shared" si="8"/>
        <v>8746.5693360000005</v>
      </c>
      <c r="U40" s="12" cm="1">
        <f t="array" ref="U40">quota_mese*SUMPRODUCT(1/C40:T40)</f>
        <v>28.938987787340313</v>
      </c>
      <c r="V40" s="13">
        <f t="shared" si="7"/>
        <v>253116.8631956293</v>
      </c>
      <c r="W40" s="14">
        <f t="shared" si="2"/>
        <v>0.68744575463752855</v>
      </c>
      <c r="X40" s="13">
        <f t="shared" si="3"/>
        <v>231804.74005426929</v>
      </c>
      <c r="Y40" s="14">
        <f t="shared" si="4"/>
        <v>0.54536493369512851</v>
      </c>
      <c r="Z40" s="6" t="str">
        <f t="shared" si="5"/>
        <v>Il PAC conviene</v>
      </c>
    </row>
    <row r="41" spans="1:26" x14ac:dyDescent="0.25">
      <c r="A41" s="7">
        <v>43220</v>
      </c>
      <c r="B41" s="8">
        <v>7650.0952150000003</v>
      </c>
      <c r="C41" s="11">
        <f t="shared" si="0"/>
        <v>7650.0952150000003</v>
      </c>
      <c r="D41" s="11">
        <f t="shared" si="9"/>
        <v>6411.3012699999999</v>
      </c>
      <c r="E41" s="11">
        <f t="shared" si="9"/>
        <v>5481.46875</v>
      </c>
      <c r="F41" s="11">
        <f t="shared" si="9"/>
        <v>6657.345703</v>
      </c>
      <c r="G41" s="11">
        <f t="shared" si="9"/>
        <v>6067.4023440000001</v>
      </c>
      <c r="H41" s="11">
        <f t="shared" si="9"/>
        <v>5708.814453</v>
      </c>
      <c r="I41" s="11">
        <f t="shared" si="9"/>
        <v>5583.1943359999996</v>
      </c>
      <c r="J41" s="11">
        <f t="shared" si="9"/>
        <v>3549.296875</v>
      </c>
      <c r="K41" s="11">
        <f t="shared" si="9"/>
        <v>3256.9277339999999</v>
      </c>
      <c r="L41" s="11">
        <f t="shared" si="9"/>
        <v>3020.30249</v>
      </c>
      <c r="M41" s="11">
        <f t="shared" si="9"/>
        <v>3389.3122560000002</v>
      </c>
      <c r="N41" s="11">
        <f t="shared" si="9"/>
        <v>3657.8659670000002</v>
      </c>
      <c r="O41" s="11">
        <f t="shared" si="9"/>
        <v>4771.2592770000001</v>
      </c>
      <c r="P41" s="11">
        <f t="shared" si="9"/>
        <v>7660.2880859999996</v>
      </c>
      <c r="Q41" s="11">
        <f t="shared" si="9"/>
        <v>9520.8818360000005</v>
      </c>
      <c r="R41" s="11">
        <f t="shared" si="9"/>
        <v>9109.9541019999997</v>
      </c>
      <c r="S41" s="11">
        <f t="shared" si="9"/>
        <v>8746.5693360000005</v>
      </c>
      <c r="T41" s="11">
        <f t="shared" si="8"/>
        <v>7609.142578</v>
      </c>
      <c r="U41" s="12" cm="1">
        <f t="array" ref="U41">quota_mese*SUMPRODUCT(1/C41:T41)</f>
        <v>28.561808151767863</v>
      </c>
      <c r="V41" s="13">
        <f t="shared" si="7"/>
        <v>217330.87051228434</v>
      </c>
      <c r="W41" s="14">
        <f t="shared" si="2"/>
        <v>0.44887247008189557</v>
      </c>
      <c r="X41" s="13">
        <f t="shared" si="3"/>
        <v>149197.01711189747</v>
      </c>
      <c r="Y41" s="14">
        <f t="shared" si="4"/>
        <v>-5.3532192540168833E-3</v>
      </c>
      <c r="Z41" s="6" t="str">
        <f t="shared" si="5"/>
        <v>Il PAC conviene</v>
      </c>
    </row>
    <row r="42" spans="1:26" x14ac:dyDescent="0.25">
      <c r="A42" s="7">
        <v>43251</v>
      </c>
      <c r="B42" s="8">
        <v>6411.3012699999999</v>
      </c>
      <c r="C42" s="11">
        <f t="shared" si="0"/>
        <v>6411.3012699999999</v>
      </c>
      <c r="D42" s="11">
        <f t="shared" si="9"/>
        <v>5481.46875</v>
      </c>
      <c r="E42" s="11">
        <f t="shared" si="9"/>
        <v>6657.345703</v>
      </c>
      <c r="F42" s="11">
        <f t="shared" si="9"/>
        <v>6067.4023440000001</v>
      </c>
      <c r="G42" s="11">
        <f t="shared" si="9"/>
        <v>5708.814453</v>
      </c>
      <c r="H42" s="11">
        <f t="shared" si="9"/>
        <v>5583.1943359999996</v>
      </c>
      <c r="I42" s="11">
        <f t="shared" si="9"/>
        <v>3549.296875</v>
      </c>
      <c r="J42" s="11">
        <f t="shared" si="9"/>
        <v>3256.9277339999999</v>
      </c>
      <c r="K42" s="11">
        <f t="shared" si="9"/>
        <v>3020.30249</v>
      </c>
      <c r="L42" s="11">
        <f t="shared" si="9"/>
        <v>3389.3122560000002</v>
      </c>
      <c r="M42" s="11">
        <f t="shared" si="9"/>
        <v>3657.8659670000002</v>
      </c>
      <c r="N42" s="11">
        <f t="shared" si="9"/>
        <v>4771.2592770000001</v>
      </c>
      <c r="O42" s="11">
        <f t="shared" si="9"/>
        <v>7660.2880859999996</v>
      </c>
      <c r="P42" s="11">
        <f t="shared" si="9"/>
        <v>9520.8818360000005</v>
      </c>
      <c r="Q42" s="11">
        <f t="shared" si="9"/>
        <v>9109.9541019999997</v>
      </c>
      <c r="R42" s="11">
        <f t="shared" si="9"/>
        <v>8746.5693360000005</v>
      </c>
      <c r="S42" s="11">
        <f t="shared" si="9"/>
        <v>7609.142578</v>
      </c>
      <c r="T42" s="11">
        <f t="shared" si="8"/>
        <v>8245.5605469999991</v>
      </c>
      <c r="U42" s="12" cm="1">
        <f t="array" ref="U42">quota_mese*SUMPRODUCT(1/C42:T42)</f>
        <v>28.4831419448155</v>
      </c>
      <c r="V42" s="13">
        <f t="shared" si="7"/>
        <v>234859.4714747715</v>
      </c>
      <c r="W42" s="14">
        <f t="shared" si="2"/>
        <v>0.56572980983180998</v>
      </c>
      <c r="X42" s="13">
        <f t="shared" si="3"/>
        <v>192914.67207093202</v>
      </c>
      <c r="Y42" s="14">
        <f t="shared" si="4"/>
        <v>0.28609781380621357</v>
      </c>
      <c r="Z42" s="6" t="str">
        <f t="shared" si="5"/>
        <v>Il PAC conviene</v>
      </c>
    </row>
    <row r="43" spans="1:26" x14ac:dyDescent="0.25">
      <c r="A43" s="7">
        <v>43281</v>
      </c>
      <c r="B43" s="8">
        <v>5481.46875</v>
      </c>
      <c r="C43" s="11">
        <f t="shared" si="0"/>
        <v>5481.46875</v>
      </c>
      <c r="D43" s="11">
        <f t="shared" si="9"/>
        <v>6657.345703</v>
      </c>
      <c r="E43" s="11">
        <f t="shared" si="9"/>
        <v>6067.4023440000001</v>
      </c>
      <c r="F43" s="11">
        <f t="shared" si="9"/>
        <v>5708.814453</v>
      </c>
      <c r="G43" s="11">
        <f t="shared" si="9"/>
        <v>5583.1943359999996</v>
      </c>
      <c r="H43" s="11">
        <f t="shared" si="9"/>
        <v>3549.296875</v>
      </c>
      <c r="I43" s="11">
        <f t="shared" si="9"/>
        <v>3256.9277339999999</v>
      </c>
      <c r="J43" s="11">
        <f t="shared" si="9"/>
        <v>3020.30249</v>
      </c>
      <c r="K43" s="11">
        <f t="shared" si="9"/>
        <v>3389.3122560000002</v>
      </c>
      <c r="L43" s="11">
        <f t="shared" si="9"/>
        <v>3657.8659670000002</v>
      </c>
      <c r="M43" s="11">
        <f t="shared" si="9"/>
        <v>4771.2592770000001</v>
      </c>
      <c r="N43" s="11">
        <f t="shared" si="9"/>
        <v>7660.2880859999996</v>
      </c>
      <c r="O43" s="11">
        <f t="shared" si="9"/>
        <v>9520.8818360000005</v>
      </c>
      <c r="P43" s="11">
        <f t="shared" si="9"/>
        <v>9109.9541019999997</v>
      </c>
      <c r="Q43" s="11">
        <f t="shared" si="9"/>
        <v>8746.5693360000005</v>
      </c>
      <c r="R43" s="11">
        <f t="shared" si="9"/>
        <v>7609.142578</v>
      </c>
      <c r="S43" s="11">
        <f t="shared" si="9"/>
        <v>8245.5605469999991</v>
      </c>
      <c r="T43" s="11">
        <f t="shared" si="8"/>
        <v>6870.1435549999997</v>
      </c>
      <c r="U43" s="12" cm="1">
        <f t="array" ref="U43">quota_mese*SUMPRODUCT(1/C43:T43)</f>
        <v>28.396331857950216</v>
      </c>
      <c r="V43" s="13">
        <f t="shared" si="7"/>
        <v>195086.87629953783</v>
      </c>
      <c r="W43" s="14">
        <f t="shared" si="2"/>
        <v>0.30057917533025225</v>
      </c>
      <c r="X43" s="13">
        <f t="shared" si="3"/>
        <v>188000.9866424943</v>
      </c>
      <c r="Y43" s="14">
        <f t="shared" si="4"/>
        <v>0.25333991094996211</v>
      </c>
      <c r="Z43" s="6" t="str">
        <f t="shared" si="5"/>
        <v>Il PAC conviene</v>
      </c>
    </row>
    <row r="44" spans="1:26" x14ac:dyDescent="0.25">
      <c r="A44" s="7">
        <v>43312</v>
      </c>
      <c r="B44" s="8">
        <v>6657.345703</v>
      </c>
      <c r="C44" s="11">
        <f t="shared" si="0"/>
        <v>6657.345703</v>
      </c>
      <c r="D44" s="11">
        <f t="shared" si="9"/>
        <v>6067.4023440000001</v>
      </c>
      <c r="E44" s="11">
        <f t="shared" si="9"/>
        <v>5708.814453</v>
      </c>
      <c r="F44" s="11">
        <f t="shared" si="9"/>
        <v>5583.1943359999996</v>
      </c>
      <c r="G44" s="11">
        <f t="shared" si="9"/>
        <v>3549.296875</v>
      </c>
      <c r="H44" s="11">
        <f t="shared" si="9"/>
        <v>3256.9277339999999</v>
      </c>
      <c r="I44" s="11">
        <f t="shared" si="9"/>
        <v>3020.30249</v>
      </c>
      <c r="J44" s="11">
        <f t="shared" si="9"/>
        <v>3389.3122560000002</v>
      </c>
      <c r="K44" s="11">
        <f t="shared" si="9"/>
        <v>3657.8659670000002</v>
      </c>
      <c r="L44" s="11">
        <f t="shared" si="9"/>
        <v>4771.2592770000001</v>
      </c>
      <c r="M44" s="11">
        <f t="shared" si="9"/>
        <v>7660.2880859999996</v>
      </c>
      <c r="N44" s="11">
        <f t="shared" si="9"/>
        <v>9520.8818360000005</v>
      </c>
      <c r="O44" s="11">
        <f t="shared" si="9"/>
        <v>9109.9541019999997</v>
      </c>
      <c r="P44" s="11">
        <f t="shared" si="9"/>
        <v>8746.5693360000005</v>
      </c>
      <c r="Q44" s="11">
        <f t="shared" si="9"/>
        <v>7609.142578</v>
      </c>
      <c r="R44" s="11">
        <f t="shared" si="9"/>
        <v>8245.5605469999991</v>
      </c>
      <c r="S44" s="11">
        <f t="shared" si="9"/>
        <v>6870.1435549999997</v>
      </c>
      <c r="T44" s="11">
        <f t="shared" si="8"/>
        <v>6411.4604490000002</v>
      </c>
      <c r="U44" s="12" cm="1">
        <f t="array" ref="U44">quota_mese*SUMPRODUCT(1/C44:T44)</f>
        <v>28.175813923436952</v>
      </c>
      <c r="V44" s="13">
        <f t="shared" si="7"/>
        <v>180648.11658849954</v>
      </c>
      <c r="W44" s="14">
        <f t="shared" si="2"/>
        <v>0.20432077725666353</v>
      </c>
      <c r="X44" s="13">
        <f t="shared" si="3"/>
        <v>144459.83583466613</v>
      </c>
      <c r="Y44" s="14">
        <f t="shared" si="4"/>
        <v>-3.6934427768892442E-2</v>
      </c>
      <c r="Z44" s="6" t="str">
        <f t="shared" si="5"/>
        <v>Il PAC conviene</v>
      </c>
    </row>
    <row r="45" spans="1:26" x14ac:dyDescent="0.25">
      <c r="A45" s="7">
        <v>43343</v>
      </c>
      <c r="B45" s="8">
        <v>6067.4023440000001</v>
      </c>
      <c r="C45" s="11">
        <f t="shared" si="0"/>
        <v>6067.4023440000001</v>
      </c>
      <c r="D45" s="11">
        <f t="shared" si="9"/>
        <v>5708.814453</v>
      </c>
      <c r="E45" s="11">
        <f t="shared" si="9"/>
        <v>5583.1943359999996</v>
      </c>
      <c r="F45" s="11">
        <f t="shared" si="9"/>
        <v>3549.296875</v>
      </c>
      <c r="G45" s="11">
        <f t="shared" si="9"/>
        <v>3256.9277339999999</v>
      </c>
      <c r="H45" s="11">
        <f t="shared" si="9"/>
        <v>3020.30249</v>
      </c>
      <c r="I45" s="11">
        <f t="shared" si="9"/>
        <v>3389.3122560000002</v>
      </c>
      <c r="J45" s="11">
        <f t="shared" si="9"/>
        <v>3657.8659670000002</v>
      </c>
      <c r="K45" s="11">
        <f t="shared" si="9"/>
        <v>4771.2592770000001</v>
      </c>
      <c r="L45" s="11">
        <f t="shared" si="9"/>
        <v>7660.2880859999996</v>
      </c>
      <c r="M45" s="11">
        <f t="shared" si="9"/>
        <v>9520.8818360000005</v>
      </c>
      <c r="N45" s="11">
        <f t="shared" si="9"/>
        <v>9109.9541019999997</v>
      </c>
      <c r="O45" s="11">
        <f t="shared" si="9"/>
        <v>8746.5693360000005</v>
      </c>
      <c r="P45" s="11">
        <f t="shared" si="9"/>
        <v>7609.142578</v>
      </c>
      <c r="Q45" s="11">
        <f t="shared" si="9"/>
        <v>8245.5605469999991</v>
      </c>
      <c r="R45" s="11">
        <f t="shared" si="9"/>
        <v>6870.1435549999997</v>
      </c>
      <c r="S45" s="11">
        <f t="shared" si="9"/>
        <v>6411.4604490000002</v>
      </c>
      <c r="T45" s="11">
        <f t="shared" si="8"/>
        <v>8427.6230469999991</v>
      </c>
      <c r="U45" s="12" cm="1">
        <f t="array" ref="U45">quota_mese*SUMPRODUCT(1/C45:T45)</f>
        <v>27.912875621745624</v>
      </c>
      <c r="V45" s="13">
        <f t="shared" si="7"/>
        <v>235239.19389786784</v>
      </c>
      <c r="W45" s="14">
        <f t="shared" si="2"/>
        <v>0.56826129265245218</v>
      </c>
      <c r="X45" s="13">
        <f t="shared" si="3"/>
        <v>208350.02944878049</v>
      </c>
      <c r="Y45" s="14">
        <f t="shared" si="4"/>
        <v>0.38900019632520322</v>
      </c>
      <c r="Z45" s="6" t="str">
        <f t="shared" si="5"/>
        <v>Il PAC conviene</v>
      </c>
    </row>
    <row r="46" spans="1:26" x14ac:dyDescent="0.25">
      <c r="A46" s="7">
        <v>43373</v>
      </c>
      <c r="B46" s="8">
        <v>5708.814453</v>
      </c>
      <c r="C46" s="11">
        <f t="shared" si="0"/>
        <v>5708.814453</v>
      </c>
      <c r="D46" s="11">
        <f t="shared" si="9"/>
        <v>5583.1943359999996</v>
      </c>
      <c r="E46" s="11">
        <f t="shared" si="9"/>
        <v>3549.296875</v>
      </c>
      <c r="F46" s="11">
        <f t="shared" si="9"/>
        <v>3256.9277339999999</v>
      </c>
      <c r="G46" s="11">
        <f t="shared" si="9"/>
        <v>3020.30249</v>
      </c>
      <c r="H46" s="11">
        <f t="shared" si="9"/>
        <v>3389.3122560000002</v>
      </c>
      <c r="I46" s="11">
        <f t="shared" si="9"/>
        <v>3657.8659670000002</v>
      </c>
      <c r="J46" s="11">
        <f t="shared" si="9"/>
        <v>4771.2592770000001</v>
      </c>
      <c r="K46" s="11">
        <f t="shared" si="9"/>
        <v>7660.2880859999996</v>
      </c>
      <c r="L46" s="11">
        <f t="shared" si="9"/>
        <v>9520.8818360000005</v>
      </c>
      <c r="M46" s="11">
        <f t="shared" si="9"/>
        <v>9109.9541019999997</v>
      </c>
      <c r="N46" s="11">
        <f t="shared" si="9"/>
        <v>8746.5693360000005</v>
      </c>
      <c r="O46" s="11">
        <f t="shared" si="9"/>
        <v>7609.142578</v>
      </c>
      <c r="P46" s="11">
        <f t="shared" si="9"/>
        <v>8245.5605469999991</v>
      </c>
      <c r="Q46" s="11">
        <f t="shared" si="9"/>
        <v>6870.1435549999997</v>
      </c>
      <c r="R46" s="11">
        <f t="shared" si="9"/>
        <v>6411.4604490000002</v>
      </c>
      <c r="S46" s="11">
        <f t="shared" si="9"/>
        <v>8427.6230469999991</v>
      </c>
      <c r="T46" s="11">
        <f t="shared" si="8"/>
        <v>7798.0258789999998</v>
      </c>
      <c r="U46" s="12" cm="1">
        <f t="array" ref="U46">quota_mese*SUMPRODUCT(1/C46:T46)</f>
        <v>27.608062336134207</v>
      </c>
      <c r="V46" s="13">
        <f t="shared" si="7"/>
        <v>215288.38456621973</v>
      </c>
      <c r="W46" s="14">
        <f t="shared" si="2"/>
        <v>0.43525589710813151</v>
      </c>
      <c r="X46" s="13">
        <f t="shared" si="3"/>
        <v>204894.3596748563</v>
      </c>
      <c r="Y46" s="14">
        <f t="shared" si="4"/>
        <v>0.36596239783237539</v>
      </c>
      <c r="Z46" s="6" t="str">
        <f t="shared" si="5"/>
        <v>Il PAC conviene</v>
      </c>
    </row>
    <row r="47" spans="1:26" x14ac:dyDescent="0.25">
      <c r="A47" s="7">
        <v>43404</v>
      </c>
      <c r="B47" s="8">
        <v>5583.1943359999996</v>
      </c>
      <c r="C47" s="11">
        <f t="shared" si="0"/>
        <v>5583.1943359999996</v>
      </c>
      <c r="D47" s="11">
        <f t="shared" si="9"/>
        <v>3549.296875</v>
      </c>
      <c r="E47" s="11">
        <f t="shared" si="9"/>
        <v>3256.9277339999999</v>
      </c>
      <c r="F47" s="11">
        <f t="shared" si="9"/>
        <v>3020.30249</v>
      </c>
      <c r="G47" s="11">
        <f t="shared" si="9"/>
        <v>3389.3122560000002</v>
      </c>
      <c r="H47" s="11">
        <f t="shared" si="9"/>
        <v>3657.8659670000002</v>
      </c>
      <c r="I47" s="11">
        <f t="shared" si="9"/>
        <v>4771.2592770000001</v>
      </c>
      <c r="J47" s="11">
        <f t="shared" si="9"/>
        <v>7660.2880859999996</v>
      </c>
      <c r="K47" s="11">
        <f t="shared" si="9"/>
        <v>9520.8818360000005</v>
      </c>
      <c r="L47" s="11">
        <f t="shared" si="9"/>
        <v>9109.9541019999997</v>
      </c>
      <c r="M47" s="11">
        <f t="shared" si="9"/>
        <v>8746.5693360000005</v>
      </c>
      <c r="N47" s="11">
        <f t="shared" si="9"/>
        <v>7609.142578</v>
      </c>
      <c r="O47" s="11">
        <f t="shared" si="9"/>
        <v>8245.5605469999991</v>
      </c>
      <c r="P47" s="11">
        <f t="shared" si="9"/>
        <v>6870.1435549999997</v>
      </c>
      <c r="Q47" s="11">
        <f t="shared" si="9"/>
        <v>6411.4604490000002</v>
      </c>
      <c r="R47" s="11">
        <f t="shared" si="9"/>
        <v>8427.6230469999991</v>
      </c>
      <c r="S47" s="11">
        <f t="shared" si="9"/>
        <v>7798.0258789999998</v>
      </c>
      <c r="T47" s="11">
        <f t="shared" si="8"/>
        <v>5839.2778319999998</v>
      </c>
      <c r="U47" s="12" cm="1">
        <f t="array" ref="U47">quota_mese*SUMPRODUCT(1/C47:T47)</f>
        <v>27.575448468126144</v>
      </c>
      <c r="V47" s="13">
        <f t="shared" si="7"/>
        <v>161020.70494738733</v>
      </c>
      <c r="W47" s="14">
        <f t="shared" si="2"/>
        <v>7.3471366315915665E-2</v>
      </c>
      <c r="X47" s="13">
        <f t="shared" si="3"/>
        <v>156880.02639498308</v>
      </c>
      <c r="Y47" s="14">
        <f t="shared" si="4"/>
        <v>4.5866842633220495E-2</v>
      </c>
      <c r="Z47" s="6" t="str">
        <f t="shared" si="5"/>
        <v>Il PAC conviene</v>
      </c>
    </row>
    <row r="48" spans="1:26" x14ac:dyDescent="0.25">
      <c r="A48" s="7">
        <v>43434</v>
      </c>
      <c r="B48" s="8">
        <v>3549.296875</v>
      </c>
      <c r="C48" s="11">
        <f t="shared" si="0"/>
        <v>3549.296875</v>
      </c>
      <c r="D48" s="11">
        <f t="shared" si="9"/>
        <v>3256.9277339999999</v>
      </c>
      <c r="E48" s="11">
        <f t="shared" si="9"/>
        <v>3020.30249</v>
      </c>
      <c r="F48" s="11">
        <f t="shared" si="9"/>
        <v>3389.3122560000002</v>
      </c>
      <c r="G48" s="11">
        <f t="shared" si="9"/>
        <v>3657.8659670000002</v>
      </c>
      <c r="H48" s="11">
        <f t="shared" si="9"/>
        <v>4771.2592770000001</v>
      </c>
      <c r="I48" s="11">
        <f t="shared" si="9"/>
        <v>7660.2880859999996</v>
      </c>
      <c r="J48" s="11">
        <f t="shared" si="9"/>
        <v>9520.8818360000005</v>
      </c>
      <c r="K48" s="11">
        <f t="shared" si="9"/>
        <v>9109.9541019999997</v>
      </c>
      <c r="L48" s="11">
        <f t="shared" si="9"/>
        <v>8746.5693360000005</v>
      </c>
      <c r="M48" s="11">
        <f t="shared" si="9"/>
        <v>7609.142578</v>
      </c>
      <c r="N48" s="11">
        <f t="shared" si="9"/>
        <v>8245.5605469999991</v>
      </c>
      <c r="O48" s="11">
        <f t="shared" si="9"/>
        <v>6870.1435549999997</v>
      </c>
      <c r="P48" s="11">
        <f t="shared" si="9"/>
        <v>6411.4604490000002</v>
      </c>
      <c r="Q48" s="11">
        <f t="shared" si="9"/>
        <v>8427.6230469999991</v>
      </c>
      <c r="R48" s="11">
        <f t="shared" si="9"/>
        <v>7798.0258789999998</v>
      </c>
      <c r="S48" s="11">
        <f t="shared" ref="S48:T63" si="10">R49</f>
        <v>5839.2778319999998</v>
      </c>
      <c r="T48" s="11">
        <f t="shared" si="10"/>
        <v>7911.7626950000003</v>
      </c>
      <c r="U48" s="12" cm="1">
        <f t="array" ref="U48">quota_mese*SUMPRODUCT(1/C48:T48)</f>
        <v>27.13615803172986</v>
      </c>
      <c r="V48" s="13">
        <f t="shared" si="7"/>
        <v>214694.84280106495</v>
      </c>
      <c r="W48" s="14">
        <f t="shared" si="2"/>
        <v>0.43129895200709978</v>
      </c>
      <c r="X48" s="13">
        <f t="shared" si="3"/>
        <v>334366.05785476876</v>
      </c>
      <c r="Y48" s="14">
        <f t="shared" si="4"/>
        <v>1.2291070523651251</v>
      </c>
      <c r="Z48" s="6" t="str">
        <f t="shared" si="5"/>
        <v>Il PAC NON conviene</v>
      </c>
    </row>
    <row r="49" spans="1:26" x14ac:dyDescent="0.25">
      <c r="A49" s="7">
        <v>43465</v>
      </c>
      <c r="B49" s="8">
        <v>3256.9277339999999</v>
      </c>
      <c r="C49" s="11">
        <f t="shared" si="0"/>
        <v>3256.9277339999999</v>
      </c>
      <c r="D49" s="11">
        <f t="shared" ref="D49:S64" si="11">C50</f>
        <v>3020.30249</v>
      </c>
      <c r="E49" s="11">
        <f t="shared" si="11"/>
        <v>3389.3122560000002</v>
      </c>
      <c r="F49" s="11">
        <f t="shared" si="11"/>
        <v>3657.8659670000002</v>
      </c>
      <c r="G49" s="11">
        <f t="shared" si="11"/>
        <v>4771.2592770000001</v>
      </c>
      <c r="H49" s="11">
        <f t="shared" si="11"/>
        <v>7660.2880859999996</v>
      </c>
      <c r="I49" s="11">
        <f t="shared" si="11"/>
        <v>9520.8818360000005</v>
      </c>
      <c r="J49" s="11">
        <f t="shared" si="11"/>
        <v>9109.9541019999997</v>
      </c>
      <c r="K49" s="11">
        <f t="shared" si="11"/>
        <v>8746.5693360000005</v>
      </c>
      <c r="L49" s="11">
        <f t="shared" si="11"/>
        <v>7609.142578</v>
      </c>
      <c r="M49" s="11">
        <f t="shared" si="11"/>
        <v>8245.5605469999991</v>
      </c>
      <c r="N49" s="11">
        <f t="shared" si="11"/>
        <v>6870.1435549999997</v>
      </c>
      <c r="O49" s="11">
        <f t="shared" si="11"/>
        <v>6411.4604490000002</v>
      </c>
      <c r="P49" s="11">
        <f t="shared" si="11"/>
        <v>8427.6230469999991</v>
      </c>
      <c r="Q49" s="11">
        <f t="shared" si="11"/>
        <v>7798.0258789999998</v>
      </c>
      <c r="R49" s="11">
        <f t="shared" si="11"/>
        <v>5839.2778319999998</v>
      </c>
      <c r="S49" s="11">
        <f t="shared" si="11"/>
        <v>7911.7626950000003</v>
      </c>
      <c r="T49" s="11">
        <f t="shared" si="10"/>
        <v>8510.1376949999994</v>
      </c>
      <c r="U49" s="12" cm="1">
        <f t="array" ref="U49">quota_mese*SUMPRODUCT(1/C49:T49)</f>
        <v>25.767499427194593</v>
      </c>
      <c r="V49" s="13">
        <f t="shared" si="7"/>
        <v>219284.96818125961</v>
      </c>
      <c r="W49" s="14">
        <f t="shared" si="2"/>
        <v>0.46189978787506414</v>
      </c>
      <c r="X49" s="13">
        <f t="shared" si="3"/>
        <v>391940.1222581747</v>
      </c>
      <c r="Y49" s="14">
        <f t="shared" si="4"/>
        <v>1.6129341483878314</v>
      </c>
      <c r="Z49" s="6" t="str">
        <f t="shared" si="5"/>
        <v>Il PAC NON conviene</v>
      </c>
    </row>
    <row r="50" spans="1:26" x14ac:dyDescent="0.25">
      <c r="A50" s="7">
        <v>43496</v>
      </c>
      <c r="B50" s="8">
        <v>3020.30249</v>
      </c>
      <c r="C50" s="11">
        <f t="shared" si="0"/>
        <v>3020.30249</v>
      </c>
      <c r="D50" s="11">
        <f t="shared" si="11"/>
        <v>3389.3122560000002</v>
      </c>
      <c r="E50" s="11">
        <f t="shared" si="11"/>
        <v>3657.8659670000002</v>
      </c>
      <c r="F50" s="11">
        <f t="shared" si="11"/>
        <v>4771.2592770000001</v>
      </c>
      <c r="G50" s="11">
        <f t="shared" si="11"/>
        <v>7660.2880859999996</v>
      </c>
      <c r="H50" s="11">
        <f t="shared" si="11"/>
        <v>9520.8818360000005</v>
      </c>
      <c r="I50" s="11">
        <f t="shared" si="11"/>
        <v>9109.9541019999997</v>
      </c>
      <c r="J50" s="11">
        <f t="shared" si="11"/>
        <v>8746.5693360000005</v>
      </c>
      <c r="K50" s="11">
        <f t="shared" si="11"/>
        <v>7609.142578</v>
      </c>
      <c r="L50" s="11">
        <f t="shared" si="11"/>
        <v>8245.5605469999991</v>
      </c>
      <c r="M50" s="11">
        <f t="shared" si="11"/>
        <v>6870.1435549999997</v>
      </c>
      <c r="N50" s="11">
        <f t="shared" si="11"/>
        <v>6411.4604490000002</v>
      </c>
      <c r="O50" s="11">
        <f t="shared" si="11"/>
        <v>8427.6230469999991</v>
      </c>
      <c r="P50" s="11">
        <f t="shared" si="11"/>
        <v>7798.0258789999998</v>
      </c>
      <c r="Q50" s="11">
        <f t="shared" si="11"/>
        <v>5839.2778319999998</v>
      </c>
      <c r="R50" s="11">
        <f t="shared" si="11"/>
        <v>7911.7626950000003</v>
      </c>
      <c r="S50" s="11">
        <f t="shared" si="11"/>
        <v>8510.1376949999994</v>
      </c>
      <c r="T50" s="11">
        <f t="shared" si="10"/>
        <v>8133.8652339999999</v>
      </c>
      <c r="U50" s="12" cm="1">
        <f t="array" ref="U50">quota_mese*SUMPRODUCT(1/C50:T50)</f>
        <v>24.233374067604167</v>
      </c>
      <c r="V50" s="13">
        <f t="shared" si="7"/>
        <v>197110.99883100271</v>
      </c>
      <c r="W50" s="14">
        <f t="shared" si="2"/>
        <v>0.3140733255400181</v>
      </c>
      <c r="X50" s="13">
        <f t="shared" si="3"/>
        <v>403959.46735123207</v>
      </c>
      <c r="Y50" s="14">
        <f t="shared" si="4"/>
        <v>1.6930631156748803</v>
      </c>
      <c r="Z50" s="6" t="str">
        <f t="shared" si="5"/>
        <v>Il PAC NON conviene</v>
      </c>
    </row>
    <row r="51" spans="1:26" x14ac:dyDescent="0.25">
      <c r="A51" s="7">
        <v>43524</v>
      </c>
      <c r="B51" s="8">
        <v>3389.3122560000002</v>
      </c>
      <c r="C51" s="11">
        <f t="shared" si="0"/>
        <v>3389.3122560000002</v>
      </c>
      <c r="D51" s="11">
        <f t="shared" si="11"/>
        <v>3657.8659670000002</v>
      </c>
      <c r="E51" s="11">
        <f t="shared" si="11"/>
        <v>4771.2592770000001</v>
      </c>
      <c r="F51" s="11">
        <f t="shared" si="11"/>
        <v>7660.2880859999996</v>
      </c>
      <c r="G51" s="11">
        <f t="shared" si="11"/>
        <v>9520.8818360000005</v>
      </c>
      <c r="H51" s="11">
        <f t="shared" si="11"/>
        <v>9109.9541019999997</v>
      </c>
      <c r="I51" s="11">
        <f t="shared" si="11"/>
        <v>8746.5693360000005</v>
      </c>
      <c r="J51" s="11">
        <f t="shared" si="11"/>
        <v>7609.142578</v>
      </c>
      <c r="K51" s="11">
        <f t="shared" si="11"/>
        <v>8245.5605469999991</v>
      </c>
      <c r="L51" s="11">
        <f t="shared" si="11"/>
        <v>6870.1435549999997</v>
      </c>
      <c r="M51" s="11">
        <f t="shared" si="11"/>
        <v>6411.4604490000002</v>
      </c>
      <c r="N51" s="11">
        <f t="shared" si="11"/>
        <v>8427.6230469999991</v>
      </c>
      <c r="O51" s="11">
        <f t="shared" si="11"/>
        <v>7798.0258789999998</v>
      </c>
      <c r="P51" s="11">
        <f t="shared" si="11"/>
        <v>5839.2778319999998</v>
      </c>
      <c r="Q51" s="11">
        <f t="shared" si="11"/>
        <v>7911.7626950000003</v>
      </c>
      <c r="R51" s="11">
        <f t="shared" si="11"/>
        <v>8510.1376949999994</v>
      </c>
      <c r="S51" s="11">
        <f t="shared" si="11"/>
        <v>8133.8652339999999</v>
      </c>
      <c r="T51" s="11">
        <f t="shared" si="10"/>
        <v>9613.4306639999995</v>
      </c>
      <c r="U51" s="12" cm="1">
        <f t="array" ref="U51">quota_mese*SUMPRODUCT(1/C51:T51)</f>
        <v>22.34111134598702</v>
      </c>
      <c r="V51" s="13">
        <f t="shared" si="7"/>
        <v>214774.72488134992</v>
      </c>
      <c r="W51" s="14">
        <f t="shared" si="2"/>
        <v>0.43183149920899955</v>
      </c>
      <c r="X51" s="13">
        <f t="shared" si="3"/>
        <v>425459.35301394662</v>
      </c>
      <c r="Y51" s="14">
        <f t="shared" si="4"/>
        <v>1.8363956867596443</v>
      </c>
      <c r="Z51" s="6" t="str">
        <f t="shared" si="5"/>
        <v>Il PAC NON conviene</v>
      </c>
    </row>
    <row r="52" spans="1:26" x14ac:dyDescent="0.25">
      <c r="A52" s="7">
        <v>43555</v>
      </c>
      <c r="B52" s="8">
        <v>3657.8659670000002</v>
      </c>
      <c r="C52" s="11">
        <f t="shared" si="0"/>
        <v>3657.8659670000002</v>
      </c>
      <c r="D52" s="11">
        <f t="shared" si="11"/>
        <v>4771.2592770000001</v>
      </c>
      <c r="E52" s="11">
        <f t="shared" si="11"/>
        <v>7660.2880859999996</v>
      </c>
      <c r="F52" s="11">
        <f t="shared" si="11"/>
        <v>9520.8818360000005</v>
      </c>
      <c r="G52" s="11">
        <f t="shared" si="11"/>
        <v>9109.9541019999997</v>
      </c>
      <c r="H52" s="11">
        <f t="shared" si="11"/>
        <v>8746.5693360000005</v>
      </c>
      <c r="I52" s="11">
        <f t="shared" si="11"/>
        <v>7609.142578</v>
      </c>
      <c r="J52" s="11">
        <f t="shared" si="11"/>
        <v>8245.5605469999991</v>
      </c>
      <c r="K52" s="11">
        <f t="shared" si="11"/>
        <v>6870.1435549999997</v>
      </c>
      <c r="L52" s="11">
        <f t="shared" si="11"/>
        <v>6411.4604490000002</v>
      </c>
      <c r="M52" s="11">
        <f t="shared" si="11"/>
        <v>8427.6230469999991</v>
      </c>
      <c r="N52" s="11">
        <f t="shared" si="11"/>
        <v>7798.0258789999998</v>
      </c>
      <c r="O52" s="11">
        <f t="shared" si="11"/>
        <v>5839.2778319999998</v>
      </c>
      <c r="P52" s="11">
        <f t="shared" si="11"/>
        <v>7911.7626950000003</v>
      </c>
      <c r="Q52" s="11">
        <f t="shared" si="11"/>
        <v>8510.1376949999994</v>
      </c>
      <c r="R52" s="11">
        <f t="shared" si="11"/>
        <v>8133.8652339999999</v>
      </c>
      <c r="S52" s="11">
        <f t="shared" si="11"/>
        <v>9613.4306639999995</v>
      </c>
      <c r="T52" s="11">
        <f t="shared" si="10"/>
        <v>9785.0234380000002</v>
      </c>
      <c r="U52" s="12" cm="1">
        <f t="array" ref="U52">quota_mese*SUMPRODUCT(1/C52:T52)</f>
        <v>20.734043746522541</v>
      </c>
      <c r="V52" s="13">
        <f t="shared" si="7"/>
        <v>202883.1040242404</v>
      </c>
      <c r="W52" s="14">
        <f t="shared" si="2"/>
        <v>0.35255402682826942</v>
      </c>
      <c r="X52" s="13">
        <f t="shared" si="3"/>
        <v>401259.51277098834</v>
      </c>
      <c r="Y52" s="14">
        <f t="shared" si="4"/>
        <v>1.6750634184732558</v>
      </c>
      <c r="Z52" s="6" t="str">
        <f t="shared" si="5"/>
        <v>Il PAC NON conviene</v>
      </c>
    </row>
    <row r="53" spans="1:26" x14ac:dyDescent="0.25">
      <c r="A53" s="7">
        <v>43585</v>
      </c>
      <c r="B53" s="8">
        <v>4771.2592770000001</v>
      </c>
      <c r="C53" s="11">
        <f t="shared" si="0"/>
        <v>4771.2592770000001</v>
      </c>
      <c r="D53" s="11">
        <f t="shared" si="11"/>
        <v>7660.2880859999996</v>
      </c>
      <c r="E53" s="11">
        <f t="shared" si="11"/>
        <v>9520.8818360000005</v>
      </c>
      <c r="F53" s="11">
        <f t="shared" si="11"/>
        <v>9109.9541019999997</v>
      </c>
      <c r="G53" s="11">
        <f t="shared" si="11"/>
        <v>8746.5693360000005</v>
      </c>
      <c r="H53" s="11">
        <f t="shared" si="11"/>
        <v>7609.142578</v>
      </c>
      <c r="I53" s="11">
        <f t="shared" si="11"/>
        <v>8245.5605469999991</v>
      </c>
      <c r="J53" s="11">
        <f t="shared" si="11"/>
        <v>6870.1435549999997</v>
      </c>
      <c r="K53" s="11">
        <f t="shared" si="11"/>
        <v>6411.4604490000002</v>
      </c>
      <c r="L53" s="11">
        <f t="shared" si="11"/>
        <v>8427.6230469999991</v>
      </c>
      <c r="M53" s="11">
        <f t="shared" si="11"/>
        <v>7798.0258789999998</v>
      </c>
      <c r="N53" s="11">
        <f t="shared" si="11"/>
        <v>5839.2778319999998</v>
      </c>
      <c r="O53" s="11">
        <f t="shared" si="11"/>
        <v>7911.7626950000003</v>
      </c>
      <c r="P53" s="11">
        <f t="shared" si="11"/>
        <v>8510.1376949999994</v>
      </c>
      <c r="Q53" s="11">
        <f t="shared" si="11"/>
        <v>8133.8652339999999</v>
      </c>
      <c r="R53" s="11">
        <f t="shared" si="11"/>
        <v>9613.4306639999995</v>
      </c>
      <c r="S53" s="11">
        <f t="shared" si="11"/>
        <v>9785.0234380000002</v>
      </c>
      <c r="T53" s="11">
        <f t="shared" si="10"/>
        <v>9199.6455079999996</v>
      </c>
      <c r="U53" s="12" cm="1">
        <f t="array" ref="U53">quota_mese*SUMPRODUCT(1/C53:T53)</f>
        <v>19.361680374902704</v>
      </c>
      <c r="V53" s="13">
        <f t="shared" si="7"/>
        <v>178120.5958883054</v>
      </c>
      <c r="W53" s="14">
        <f t="shared" si="2"/>
        <v>0.18747063925536933</v>
      </c>
      <c r="X53" s="13">
        <f t="shared" si="3"/>
        <v>289220.67447729688</v>
      </c>
      <c r="Y53" s="14">
        <f t="shared" si="4"/>
        <v>0.92813782984864579</v>
      </c>
      <c r="Z53" s="6" t="str">
        <f t="shared" si="5"/>
        <v>Il PAC NON conviene</v>
      </c>
    </row>
    <row r="54" spans="1:26" x14ac:dyDescent="0.25">
      <c r="A54" s="7">
        <v>43616</v>
      </c>
      <c r="B54" s="8">
        <v>7660.2880859999996</v>
      </c>
      <c r="C54" s="11">
        <f t="shared" si="0"/>
        <v>7660.2880859999996</v>
      </c>
      <c r="D54" s="11">
        <f t="shared" si="11"/>
        <v>9520.8818360000005</v>
      </c>
      <c r="E54" s="11">
        <f t="shared" si="11"/>
        <v>9109.9541019999997</v>
      </c>
      <c r="F54" s="11">
        <f t="shared" si="11"/>
        <v>8746.5693360000005</v>
      </c>
      <c r="G54" s="11">
        <f t="shared" si="11"/>
        <v>7609.142578</v>
      </c>
      <c r="H54" s="11">
        <f t="shared" si="11"/>
        <v>8245.5605469999991</v>
      </c>
      <c r="I54" s="11">
        <f t="shared" si="11"/>
        <v>6870.1435549999997</v>
      </c>
      <c r="J54" s="11">
        <f t="shared" si="11"/>
        <v>6411.4604490000002</v>
      </c>
      <c r="K54" s="11">
        <f t="shared" si="11"/>
        <v>8427.6230469999991</v>
      </c>
      <c r="L54" s="11">
        <f t="shared" si="11"/>
        <v>7798.0258789999998</v>
      </c>
      <c r="M54" s="11">
        <f t="shared" si="11"/>
        <v>5839.2778319999998</v>
      </c>
      <c r="N54" s="11">
        <f t="shared" si="11"/>
        <v>7911.7626950000003</v>
      </c>
      <c r="O54" s="11">
        <f t="shared" si="11"/>
        <v>8510.1376949999994</v>
      </c>
      <c r="P54" s="11">
        <f t="shared" si="11"/>
        <v>8133.8652339999999</v>
      </c>
      <c r="Q54" s="11">
        <f t="shared" si="11"/>
        <v>9613.4306639999995</v>
      </c>
      <c r="R54" s="11">
        <f t="shared" si="11"/>
        <v>9785.0234380000002</v>
      </c>
      <c r="S54" s="11">
        <f t="shared" si="11"/>
        <v>9199.6455079999996</v>
      </c>
      <c r="T54" s="11">
        <f t="shared" si="10"/>
        <v>11801.327148</v>
      </c>
      <c r="U54" s="12" cm="1">
        <f t="array" ref="U54">quota_mese*SUMPRODUCT(1/C54:T54)</f>
        <v>18.321246689203747</v>
      </c>
      <c r="V54" s="13">
        <f t="shared" si="7"/>
        <v>216215.02593850531</v>
      </c>
      <c r="W54" s="14">
        <f t="shared" si="2"/>
        <v>0.44143350625670208</v>
      </c>
      <c r="X54" s="13">
        <f t="shared" si="3"/>
        <v>231087.79360860193</v>
      </c>
      <c r="Y54" s="14">
        <f t="shared" si="4"/>
        <v>0.54058529072401296</v>
      </c>
      <c r="Z54" s="6" t="str">
        <f t="shared" si="5"/>
        <v>Il PAC NON conviene</v>
      </c>
    </row>
    <row r="55" spans="1:26" x14ac:dyDescent="0.25">
      <c r="A55" s="7">
        <v>43646</v>
      </c>
      <c r="B55" s="8">
        <v>9520.8818360000005</v>
      </c>
      <c r="C55" s="11">
        <f t="shared" si="0"/>
        <v>9520.8818360000005</v>
      </c>
      <c r="D55" s="11">
        <f t="shared" si="11"/>
        <v>9109.9541019999997</v>
      </c>
      <c r="E55" s="11">
        <f t="shared" si="11"/>
        <v>8746.5693360000005</v>
      </c>
      <c r="F55" s="11">
        <f t="shared" si="11"/>
        <v>7609.142578</v>
      </c>
      <c r="G55" s="11">
        <f t="shared" si="11"/>
        <v>8245.5605469999991</v>
      </c>
      <c r="H55" s="11">
        <f t="shared" si="11"/>
        <v>6870.1435549999997</v>
      </c>
      <c r="I55" s="11">
        <f t="shared" si="11"/>
        <v>6411.4604490000002</v>
      </c>
      <c r="J55" s="11">
        <f t="shared" si="11"/>
        <v>8427.6230469999991</v>
      </c>
      <c r="K55" s="11">
        <f t="shared" si="11"/>
        <v>7798.0258789999998</v>
      </c>
      <c r="L55" s="11">
        <f t="shared" si="11"/>
        <v>5839.2778319999998</v>
      </c>
      <c r="M55" s="11">
        <f t="shared" si="11"/>
        <v>7911.7626950000003</v>
      </c>
      <c r="N55" s="11">
        <f t="shared" si="11"/>
        <v>8510.1376949999994</v>
      </c>
      <c r="O55" s="11">
        <f t="shared" si="11"/>
        <v>8133.8652339999999</v>
      </c>
      <c r="P55" s="11">
        <f t="shared" si="11"/>
        <v>9613.4306639999995</v>
      </c>
      <c r="Q55" s="11">
        <f t="shared" si="11"/>
        <v>9785.0234380000002</v>
      </c>
      <c r="R55" s="11">
        <f t="shared" si="11"/>
        <v>9199.6455079999996</v>
      </c>
      <c r="S55" s="11">
        <f t="shared" si="11"/>
        <v>11801.327148</v>
      </c>
      <c r="T55" s="11">
        <f t="shared" si="10"/>
        <v>16440.384765999999</v>
      </c>
      <c r="U55" s="12" cm="1">
        <f t="array" ref="U55">quota_mese*SUMPRODUCT(1/C55:T55)</f>
        <v>17.74026697068215</v>
      </c>
      <c r="V55" s="13">
        <f t="shared" si="7"/>
        <v>291656.81484957575</v>
      </c>
      <c r="W55" s="14">
        <f t="shared" si="2"/>
        <v>0.94437876566383827</v>
      </c>
      <c r="X55" s="13">
        <f t="shared" si="3"/>
        <v>259015.68335565674</v>
      </c>
      <c r="Y55" s="14">
        <f t="shared" si="4"/>
        <v>0.72677122237104497</v>
      </c>
      <c r="Z55" s="6" t="str">
        <f t="shared" si="5"/>
        <v>Il PAC conviene</v>
      </c>
    </row>
    <row r="56" spans="1:26" x14ac:dyDescent="0.25">
      <c r="A56" s="7">
        <v>43677</v>
      </c>
      <c r="B56" s="8">
        <v>9109.9541019999997</v>
      </c>
      <c r="C56" s="11">
        <f t="shared" si="0"/>
        <v>9109.9541019999997</v>
      </c>
      <c r="D56" s="11">
        <f t="shared" si="11"/>
        <v>8746.5693360000005</v>
      </c>
      <c r="E56" s="11">
        <f t="shared" si="11"/>
        <v>7609.142578</v>
      </c>
      <c r="F56" s="11">
        <f t="shared" si="11"/>
        <v>8245.5605469999991</v>
      </c>
      <c r="G56" s="11">
        <f t="shared" si="11"/>
        <v>6870.1435549999997</v>
      </c>
      <c r="H56" s="11">
        <f t="shared" si="11"/>
        <v>6411.4604490000002</v>
      </c>
      <c r="I56" s="11">
        <f t="shared" si="11"/>
        <v>8427.6230469999991</v>
      </c>
      <c r="J56" s="11">
        <f t="shared" si="11"/>
        <v>7798.0258789999998</v>
      </c>
      <c r="K56" s="11">
        <f t="shared" si="11"/>
        <v>5839.2778319999998</v>
      </c>
      <c r="L56" s="11">
        <f t="shared" si="11"/>
        <v>7911.7626950000003</v>
      </c>
      <c r="M56" s="11">
        <f t="shared" si="11"/>
        <v>8510.1376949999994</v>
      </c>
      <c r="N56" s="11">
        <f t="shared" si="11"/>
        <v>8133.8652339999999</v>
      </c>
      <c r="O56" s="11">
        <f t="shared" si="11"/>
        <v>9613.4306639999995</v>
      </c>
      <c r="P56" s="11">
        <f t="shared" si="11"/>
        <v>9785.0234380000002</v>
      </c>
      <c r="Q56" s="11">
        <f t="shared" si="11"/>
        <v>9199.6455079999996</v>
      </c>
      <c r="R56" s="11">
        <f t="shared" si="11"/>
        <v>11801.327148</v>
      </c>
      <c r="S56" s="11">
        <f t="shared" si="11"/>
        <v>16440.384765999999</v>
      </c>
      <c r="T56" s="11">
        <f t="shared" si="10"/>
        <v>23741.736327999999</v>
      </c>
      <c r="U56" s="12" cm="1">
        <f t="array" ref="U56">quota_mese*SUMPRODUCT(1/C56:T56)</f>
        <v>17.215997227772224</v>
      </c>
      <c r="V56" s="13">
        <f t="shared" si="7"/>
        <v>408737.66680534708</v>
      </c>
      <c r="W56" s="14">
        <f t="shared" si="2"/>
        <v>1.7249177787023138</v>
      </c>
      <c r="X56" s="13">
        <f t="shared" si="3"/>
        <v>390919.69172689476</v>
      </c>
      <c r="Y56" s="14">
        <f t="shared" si="4"/>
        <v>1.6061312781792982</v>
      </c>
      <c r="Z56" s="6" t="str">
        <f t="shared" si="5"/>
        <v>Il PAC conviene</v>
      </c>
    </row>
    <row r="57" spans="1:26" x14ac:dyDescent="0.25">
      <c r="A57" s="7">
        <v>43708</v>
      </c>
      <c r="B57" s="8">
        <v>8746.5693360000005</v>
      </c>
      <c r="C57" s="11">
        <f t="shared" si="0"/>
        <v>8746.5693360000005</v>
      </c>
      <c r="D57" s="11">
        <f t="shared" si="11"/>
        <v>7609.142578</v>
      </c>
      <c r="E57" s="11">
        <f t="shared" si="11"/>
        <v>8245.5605469999991</v>
      </c>
      <c r="F57" s="11">
        <f t="shared" si="11"/>
        <v>6870.1435549999997</v>
      </c>
      <c r="G57" s="11">
        <f t="shared" si="11"/>
        <v>6411.4604490000002</v>
      </c>
      <c r="H57" s="11">
        <f t="shared" si="11"/>
        <v>8427.6230469999991</v>
      </c>
      <c r="I57" s="11">
        <f t="shared" si="11"/>
        <v>7798.0258789999998</v>
      </c>
      <c r="J57" s="11">
        <f t="shared" si="11"/>
        <v>5839.2778319999998</v>
      </c>
      <c r="K57" s="11">
        <f t="shared" si="11"/>
        <v>7911.7626950000003</v>
      </c>
      <c r="L57" s="11">
        <f t="shared" si="11"/>
        <v>8510.1376949999994</v>
      </c>
      <c r="M57" s="11">
        <f t="shared" si="11"/>
        <v>8133.8652339999999</v>
      </c>
      <c r="N57" s="11">
        <f t="shared" si="11"/>
        <v>9613.4306639999995</v>
      </c>
      <c r="O57" s="11">
        <f t="shared" si="11"/>
        <v>9785.0234380000002</v>
      </c>
      <c r="P57" s="11">
        <f t="shared" si="11"/>
        <v>9199.6455079999996</v>
      </c>
      <c r="Q57" s="11">
        <f t="shared" si="11"/>
        <v>11801.327148</v>
      </c>
      <c r="R57" s="11">
        <f t="shared" si="11"/>
        <v>16440.384765999999</v>
      </c>
      <c r="S57" s="11">
        <f t="shared" si="11"/>
        <v>23741.736327999999</v>
      </c>
      <c r="T57" s="11">
        <f t="shared" si="10"/>
        <v>27316.099609000001</v>
      </c>
      <c r="U57" s="12" cm="1">
        <f t="array" ref="U57">quota_mese*SUMPRODUCT(1/C57:T57)</f>
        <v>16.606317314691196</v>
      </c>
      <c r="V57" s="13">
        <f t="shared" si="7"/>
        <v>453619.81790676614</v>
      </c>
      <c r="W57" s="14">
        <f t="shared" si="2"/>
        <v>2.0241321193784407</v>
      </c>
      <c r="X57" s="13">
        <f t="shared" si="3"/>
        <v>468459.6650352329</v>
      </c>
      <c r="Y57" s="14">
        <f t="shared" si="4"/>
        <v>2.1230644335682194</v>
      </c>
      <c r="Z57" s="6" t="str">
        <f t="shared" si="5"/>
        <v>Il PAC NON conviene</v>
      </c>
    </row>
    <row r="58" spans="1:26" x14ac:dyDescent="0.25">
      <c r="A58" s="7">
        <v>43738</v>
      </c>
      <c r="B58" s="8">
        <v>7609.142578</v>
      </c>
      <c r="C58" s="11">
        <f t="shared" si="0"/>
        <v>7609.142578</v>
      </c>
      <c r="D58" s="11">
        <f t="shared" si="11"/>
        <v>8245.5605469999991</v>
      </c>
      <c r="E58" s="11">
        <f t="shared" si="11"/>
        <v>6870.1435549999997</v>
      </c>
      <c r="F58" s="11">
        <f t="shared" si="11"/>
        <v>6411.4604490000002</v>
      </c>
      <c r="G58" s="11">
        <f t="shared" si="11"/>
        <v>8427.6230469999991</v>
      </c>
      <c r="H58" s="11">
        <f t="shared" si="11"/>
        <v>7798.0258789999998</v>
      </c>
      <c r="I58" s="11">
        <f t="shared" si="11"/>
        <v>5839.2778319999998</v>
      </c>
      <c r="J58" s="11">
        <f t="shared" si="11"/>
        <v>7911.7626950000003</v>
      </c>
      <c r="K58" s="11">
        <f t="shared" si="11"/>
        <v>8510.1376949999994</v>
      </c>
      <c r="L58" s="11">
        <f t="shared" si="11"/>
        <v>8133.8652339999999</v>
      </c>
      <c r="M58" s="11">
        <f t="shared" si="11"/>
        <v>9613.4306639999995</v>
      </c>
      <c r="N58" s="11">
        <f t="shared" si="11"/>
        <v>9785.0234380000002</v>
      </c>
      <c r="O58" s="11">
        <f t="shared" si="11"/>
        <v>9199.6455079999996</v>
      </c>
      <c r="P58" s="11">
        <f t="shared" si="11"/>
        <v>11801.327148</v>
      </c>
      <c r="Q58" s="11">
        <f t="shared" si="11"/>
        <v>16440.384765999999</v>
      </c>
      <c r="R58" s="11">
        <f t="shared" si="11"/>
        <v>23741.736327999999</v>
      </c>
      <c r="S58" s="11">
        <f t="shared" si="11"/>
        <v>27316.099609000001</v>
      </c>
      <c r="T58" s="11">
        <f t="shared" si="10"/>
        <v>37332.503905999998</v>
      </c>
      <c r="U58" s="12" cm="1">
        <f t="array" ref="U58">quota_mese*SUMPRODUCT(1/C58:T58)</f>
        <v>15.876782055176447</v>
      </c>
      <c r="V58" s="13">
        <f t="shared" si="7"/>
        <v>592720.02808958536</v>
      </c>
      <c r="W58" s="14">
        <f t="shared" si="2"/>
        <v>2.9514668539305693</v>
      </c>
      <c r="X58" s="13">
        <f t="shared" si="3"/>
        <v>735940.42015859834</v>
      </c>
      <c r="Y58" s="14">
        <f t="shared" si="4"/>
        <v>3.9062694677239893</v>
      </c>
      <c r="Z58" s="6" t="str">
        <f t="shared" si="5"/>
        <v>Il PAC NON conviene</v>
      </c>
    </row>
    <row r="59" spans="1:26" x14ac:dyDescent="0.25">
      <c r="A59" s="7">
        <v>43769</v>
      </c>
      <c r="B59" s="8">
        <v>8245.5605469999991</v>
      </c>
      <c r="C59" s="11">
        <f t="shared" si="0"/>
        <v>8245.5605469999991</v>
      </c>
      <c r="D59" s="11">
        <f t="shared" si="11"/>
        <v>6870.1435549999997</v>
      </c>
      <c r="E59" s="11">
        <f t="shared" si="11"/>
        <v>6411.4604490000002</v>
      </c>
      <c r="F59" s="11">
        <f t="shared" si="11"/>
        <v>8427.6230469999991</v>
      </c>
      <c r="G59" s="11">
        <f t="shared" si="11"/>
        <v>7798.0258789999998</v>
      </c>
      <c r="H59" s="11">
        <f t="shared" si="11"/>
        <v>5839.2778319999998</v>
      </c>
      <c r="I59" s="11">
        <f t="shared" si="11"/>
        <v>7911.7626950000003</v>
      </c>
      <c r="J59" s="11">
        <f t="shared" si="11"/>
        <v>8510.1376949999994</v>
      </c>
      <c r="K59" s="11">
        <f t="shared" si="11"/>
        <v>8133.8652339999999</v>
      </c>
      <c r="L59" s="11">
        <f t="shared" si="11"/>
        <v>9613.4306639999995</v>
      </c>
      <c r="M59" s="11">
        <f t="shared" si="11"/>
        <v>9785.0234380000002</v>
      </c>
      <c r="N59" s="11">
        <f t="shared" si="11"/>
        <v>9199.6455079999996</v>
      </c>
      <c r="O59" s="11">
        <f t="shared" si="11"/>
        <v>11801.327148</v>
      </c>
      <c r="P59" s="11">
        <f t="shared" si="11"/>
        <v>16440.384765999999</v>
      </c>
      <c r="Q59" s="11">
        <f t="shared" si="11"/>
        <v>23741.736327999999</v>
      </c>
      <c r="R59" s="11">
        <f t="shared" si="11"/>
        <v>27316.099609000001</v>
      </c>
      <c r="S59" s="11">
        <f t="shared" si="11"/>
        <v>37332.503905999998</v>
      </c>
      <c r="T59" s="11">
        <f t="shared" si="10"/>
        <v>50240.558594000002</v>
      </c>
      <c r="U59" s="12" cm="1">
        <f t="array" ref="U59">quota_mese*SUMPRODUCT(1/C59:T59)</f>
        <v>14.947476933266545</v>
      </c>
      <c r="V59" s="13">
        <f t="shared" si="7"/>
        <v>750969.59069824126</v>
      </c>
      <c r="W59" s="14">
        <f t="shared" si="2"/>
        <v>4.0064639379882747</v>
      </c>
      <c r="X59" s="13">
        <f t="shared" si="3"/>
        <v>913956.51589046547</v>
      </c>
      <c r="Y59" s="14">
        <f t="shared" si="4"/>
        <v>5.0930434392697697</v>
      </c>
      <c r="Z59" s="6" t="str">
        <f t="shared" si="5"/>
        <v>Il PAC NON conviene</v>
      </c>
    </row>
    <row r="60" spans="1:26" x14ac:dyDescent="0.25">
      <c r="A60" s="7">
        <v>43799</v>
      </c>
      <c r="B60" s="8">
        <v>6870.1435549999997</v>
      </c>
      <c r="C60" s="11">
        <f t="shared" si="0"/>
        <v>6870.1435549999997</v>
      </c>
      <c r="D60" s="11">
        <f t="shared" si="11"/>
        <v>6411.4604490000002</v>
      </c>
      <c r="E60" s="11">
        <f t="shared" si="11"/>
        <v>8427.6230469999991</v>
      </c>
      <c r="F60" s="11">
        <f t="shared" si="11"/>
        <v>7798.0258789999998</v>
      </c>
      <c r="G60" s="11">
        <f t="shared" si="11"/>
        <v>5839.2778319999998</v>
      </c>
      <c r="H60" s="11">
        <f t="shared" si="11"/>
        <v>7911.7626950000003</v>
      </c>
      <c r="I60" s="11">
        <f t="shared" si="11"/>
        <v>8510.1376949999994</v>
      </c>
      <c r="J60" s="11">
        <f t="shared" si="11"/>
        <v>8133.8652339999999</v>
      </c>
      <c r="K60" s="11">
        <f t="shared" si="11"/>
        <v>9613.4306639999995</v>
      </c>
      <c r="L60" s="11">
        <f t="shared" si="11"/>
        <v>9785.0234380000002</v>
      </c>
      <c r="M60" s="11">
        <f t="shared" si="11"/>
        <v>9199.6455079999996</v>
      </c>
      <c r="N60" s="11">
        <f t="shared" si="11"/>
        <v>11801.327148</v>
      </c>
      <c r="O60" s="11">
        <f t="shared" si="11"/>
        <v>16440.384765999999</v>
      </c>
      <c r="P60" s="11">
        <f t="shared" si="11"/>
        <v>23741.736327999999</v>
      </c>
      <c r="Q60" s="11">
        <f t="shared" si="11"/>
        <v>27316.099609000001</v>
      </c>
      <c r="R60" s="11">
        <f t="shared" si="11"/>
        <v>37332.503905999998</v>
      </c>
      <c r="S60" s="11">
        <f t="shared" si="11"/>
        <v>50240.558594000002</v>
      </c>
      <c r="T60" s="11">
        <f t="shared" si="10"/>
        <v>48047.050780999998</v>
      </c>
      <c r="U60" s="12" cm="1">
        <f t="array" ref="U60">quota_mese*SUMPRODUCT(1/C60:T60)</f>
        <v>14.110273179367043</v>
      </c>
      <c r="V60" s="13">
        <f t="shared" si="7"/>
        <v>677957.01198283059</v>
      </c>
      <c r="W60" s="14">
        <f t="shared" si="2"/>
        <v>3.519713413218871</v>
      </c>
      <c r="X60" s="13">
        <f t="shared" si="3"/>
        <v>1049040.323459442</v>
      </c>
      <c r="Y60" s="14">
        <f t="shared" si="4"/>
        <v>5.99360215639628</v>
      </c>
      <c r="Z60" s="6" t="str">
        <f t="shared" si="5"/>
        <v>Il PAC NON conviene</v>
      </c>
    </row>
    <row r="61" spans="1:26" x14ac:dyDescent="0.25">
      <c r="A61" s="7">
        <v>43830</v>
      </c>
      <c r="B61" s="8">
        <v>6411.4604490000002</v>
      </c>
      <c r="C61" s="11">
        <f t="shared" si="0"/>
        <v>6411.4604490000002</v>
      </c>
      <c r="D61" s="11">
        <f t="shared" si="11"/>
        <v>8427.6230469999991</v>
      </c>
      <c r="E61" s="11">
        <f t="shared" si="11"/>
        <v>7798.0258789999998</v>
      </c>
      <c r="F61" s="11">
        <f t="shared" si="11"/>
        <v>5839.2778319999998</v>
      </c>
      <c r="G61" s="11">
        <f t="shared" si="11"/>
        <v>7911.7626950000003</v>
      </c>
      <c r="H61" s="11">
        <f t="shared" si="11"/>
        <v>8510.1376949999994</v>
      </c>
      <c r="I61" s="11">
        <f t="shared" si="11"/>
        <v>8133.8652339999999</v>
      </c>
      <c r="J61" s="11">
        <f t="shared" si="11"/>
        <v>9613.4306639999995</v>
      </c>
      <c r="K61" s="11">
        <f t="shared" si="11"/>
        <v>9785.0234380000002</v>
      </c>
      <c r="L61" s="11">
        <f t="shared" si="11"/>
        <v>9199.6455079999996</v>
      </c>
      <c r="M61" s="11">
        <f t="shared" si="11"/>
        <v>11801.327148</v>
      </c>
      <c r="N61" s="11">
        <f t="shared" si="11"/>
        <v>16440.384765999999</v>
      </c>
      <c r="O61" s="11">
        <f t="shared" si="11"/>
        <v>23741.736327999999</v>
      </c>
      <c r="P61" s="11">
        <f t="shared" si="11"/>
        <v>27316.099609000001</v>
      </c>
      <c r="Q61" s="11">
        <f t="shared" si="11"/>
        <v>37332.503905999998</v>
      </c>
      <c r="R61" s="11">
        <f t="shared" si="11"/>
        <v>50240.558594000002</v>
      </c>
      <c r="S61" s="11">
        <f t="shared" si="11"/>
        <v>48047.050780999998</v>
      </c>
      <c r="T61" s="11">
        <f t="shared" si="10"/>
        <v>30519.308593999998</v>
      </c>
      <c r="U61" s="12" cm="1">
        <f t="array" ref="U61">quota_mese*SUMPRODUCT(1/C61:T61)</f>
        <v>13.170346312825174</v>
      </c>
      <c r="V61" s="13">
        <f t="shared" si="7"/>
        <v>401949.86341096152</v>
      </c>
      <c r="W61" s="14">
        <f t="shared" si="2"/>
        <v>1.679665756073077</v>
      </c>
      <c r="X61" s="13">
        <f t="shared" si="3"/>
        <v>714017.70712225442</v>
      </c>
      <c r="Y61" s="14">
        <f t="shared" si="4"/>
        <v>3.7601180474816962</v>
      </c>
      <c r="Z61" s="6" t="str">
        <f t="shared" si="5"/>
        <v>Il PAC NON conviene</v>
      </c>
    </row>
    <row r="62" spans="1:26" x14ac:dyDescent="0.25">
      <c r="A62" s="7">
        <v>43861</v>
      </c>
      <c r="B62" s="8">
        <v>8427.6230469999991</v>
      </c>
      <c r="C62" s="11">
        <f t="shared" si="0"/>
        <v>8427.6230469999991</v>
      </c>
      <c r="D62" s="11">
        <f t="shared" si="11"/>
        <v>7798.0258789999998</v>
      </c>
      <c r="E62" s="11">
        <f t="shared" si="11"/>
        <v>5839.2778319999998</v>
      </c>
      <c r="F62" s="11">
        <f t="shared" si="11"/>
        <v>7911.7626950000003</v>
      </c>
      <c r="G62" s="11">
        <f t="shared" si="11"/>
        <v>8510.1376949999994</v>
      </c>
      <c r="H62" s="11">
        <f t="shared" si="11"/>
        <v>8133.8652339999999</v>
      </c>
      <c r="I62" s="11">
        <f t="shared" si="11"/>
        <v>9613.4306639999995</v>
      </c>
      <c r="J62" s="11">
        <f t="shared" si="11"/>
        <v>9785.0234380000002</v>
      </c>
      <c r="K62" s="11">
        <f t="shared" si="11"/>
        <v>9199.6455079999996</v>
      </c>
      <c r="L62" s="11">
        <f t="shared" si="11"/>
        <v>11801.327148</v>
      </c>
      <c r="M62" s="11">
        <f t="shared" si="11"/>
        <v>16440.384765999999</v>
      </c>
      <c r="N62" s="11">
        <f t="shared" si="11"/>
        <v>23741.736327999999</v>
      </c>
      <c r="O62" s="11">
        <f t="shared" si="11"/>
        <v>27316.099609000001</v>
      </c>
      <c r="P62" s="11">
        <f t="shared" si="11"/>
        <v>37332.503905999998</v>
      </c>
      <c r="Q62" s="11">
        <f t="shared" si="11"/>
        <v>50240.558594000002</v>
      </c>
      <c r="R62" s="11">
        <f t="shared" si="11"/>
        <v>48047.050780999998</v>
      </c>
      <c r="S62" s="11">
        <f t="shared" si="11"/>
        <v>30519.308593999998</v>
      </c>
      <c r="T62" s="11">
        <f t="shared" si="10"/>
        <v>29555.054688</v>
      </c>
      <c r="U62" s="12" cm="1">
        <f t="array" ref="U62">quota_mese*SUMPRODUCT(1/C62:T62)</f>
        <v>12.152550111515682</v>
      </c>
      <c r="V62" s="13">
        <f t="shared" si="7"/>
        <v>359169.28314450645</v>
      </c>
      <c r="W62" s="14">
        <f t="shared" si="2"/>
        <v>1.394461887630043</v>
      </c>
      <c r="X62" s="13">
        <f t="shared" si="3"/>
        <v>526038.97664574801</v>
      </c>
      <c r="Y62" s="14">
        <f t="shared" si="4"/>
        <v>2.5069265109716534</v>
      </c>
      <c r="Z62" s="6" t="str">
        <f t="shared" si="5"/>
        <v>Il PAC NON conviene</v>
      </c>
    </row>
    <row r="63" spans="1:26" x14ac:dyDescent="0.25">
      <c r="A63" s="7">
        <v>43890</v>
      </c>
      <c r="B63" s="8">
        <v>7798.0258789999998</v>
      </c>
      <c r="C63" s="11">
        <f t="shared" si="0"/>
        <v>7798.0258789999998</v>
      </c>
      <c r="D63" s="11">
        <f t="shared" si="11"/>
        <v>5839.2778319999998</v>
      </c>
      <c r="E63" s="11">
        <f t="shared" si="11"/>
        <v>7911.7626950000003</v>
      </c>
      <c r="F63" s="11">
        <f t="shared" si="11"/>
        <v>8510.1376949999994</v>
      </c>
      <c r="G63" s="11">
        <f t="shared" si="11"/>
        <v>8133.8652339999999</v>
      </c>
      <c r="H63" s="11">
        <f t="shared" si="11"/>
        <v>9613.4306639999995</v>
      </c>
      <c r="I63" s="11">
        <f t="shared" si="11"/>
        <v>9785.0234380000002</v>
      </c>
      <c r="J63" s="11">
        <f t="shared" si="11"/>
        <v>9199.6455079999996</v>
      </c>
      <c r="K63" s="11">
        <f t="shared" si="11"/>
        <v>11801.327148</v>
      </c>
      <c r="L63" s="11">
        <f t="shared" si="11"/>
        <v>16440.384765999999</v>
      </c>
      <c r="M63" s="11">
        <f t="shared" si="11"/>
        <v>23741.736327999999</v>
      </c>
      <c r="N63" s="11">
        <f t="shared" si="11"/>
        <v>27316.099609000001</v>
      </c>
      <c r="O63" s="11">
        <f t="shared" si="11"/>
        <v>37332.503905999998</v>
      </c>
      <c r="P63" s="11">
        <f t="shared" si="11"/>
        <v>50240.558594000002</v>
      </c>
      <c r="Q63" s="11">
        <f t="shared" si="11"/>
        <v>48047.050780999998</v>
      </c>
      <c r="R63" s="11">
        <f t="shared" si="11"/>
        <v>30519.308593999998</v>
      </c>
      <c r="S63" s="11">
        <f t="shared" si="11"/>
        <v>29555.054688</v>
      </c>
      <c r="T63" s="11">
        <f t="shared" si="10"/>
        <v>35077.269530999998</v>
      </c>
      <c r="U63" s="12" cm="1">
        <f t="array" ref="U63">quota_mese*SUMPRODUCT(1/C63:T63)</f>
        <v>11.401309038521678</v>
      </c>
      <c r="V63" s="13">
        <f t="shared" si="7"/>
        <v>399926.79015045136</v>
      </c>
      <c r="W63" s="14">
        <f t="shared" si="2"/>
        <v>1.6661786010030091</v>
      </c>
      <c r="X63" s="13">
        <f t="shared" si="3"/>
        <v>674733.64557809511</v>
      </c>
      <c r="Y63" s="14">
        <f t="shared" si="4"/>
        <v>3.4982243038539673</v>
      </c>
      <c r="Z63" s="6" t="str">
        <f t="shared" si="5"/>
        <v>Il PAC NON conviene</v>
      </c>
    </row>
    <row r="64" spans="1:26" x14ac:dyDescent="0.25">
      <c r="A64" s="7">
        <v>43921</v>
      </c>
      <c r="B64" s="8">
        <v>5839.2778319999998</v>
      </c>
      <c r="C64" s="11">
        <f t="shared" si="0"/>
        <v>5839.2778319999998</v>
      </c>
      <c r="D64" s="11">
        <f t="shared" si="11"/>
        <v>7911.7626950000003</v>
      </c>
      <c r="E64" s="11">
        <f t="shared" si="11"/>
        <v>8510.1376949999994</v>
      </c>
      <c r="F64" s="11">
        <f t="shared" si="11"/>
        <v>8133.8652339999999</v>
      </c>
      <c r="G64" s="11">
        <f t="shared" si="11"/>
        <v>9613.4306639999995</v>
      </c>
      <c r="H64" s="11">
        <f t="shared" si="11"/>
        <v>9785.0234380000002</v>
      </c>
      <c r="I64" s="11">
        <f t="shared" si="11"/>
        <v>9199.6455079999996</v>
      </c>
      <c r="J64" s="11">
        <f t="shared" si="11"/>
        <v>11801.327148</v>
      </c>
      <c r="K64" s="11">
        <f t="shared" si="11"/>
        <v>16440.384765999999</v>
      </c>
      <c r="L64" s="11">
        <f t="shared" si="11"/>
        <v>23741.736327999999</v>
      </c>
      <c r="M64" s="11">
        <f t="shared" si="11"/>
        <v>27316.099609000001</v>
      </c>
      <c r="N64" s="11">
        <f t="shared" si="11"/>
        <v>37332.503905999998</v>
      </c>
      <c r="O64" s="11">
        <f t="shared" si="11"/>
        <v>50240.558594000002</v>
      </c>
      <c r="P64" s="11">
        <f t="shared" si="11"/>
        <v>48047.050780999998</v>
      </c>
      <c r="Q64" s="11">
        <f t="shared" si="11"/>
        <v>30519.308593999998</v>
      </c>
      <c r="R64" s="11">
        <f t="shared" si="11"/>
        <v>29555.054688</v>
      </c>
      <c r="S64" s="11">
        <f t="shared" ref="S64:T79" si="12">R65</f>
        <v>35077.269530999998</v>
      </c>
      <c r="T64" s="11">
        <f t="shared" si="12"/>
        <v>39937.78125</v>
      </c>
      <c r="U64" s="12" cm="1">
        <f t="array" ref="U64">quota_mese*SUMPRODUCT(1/C64:T64)</f>
        <v>10.541320397958172</v>
      </c>
      <c r="V64" s="13">
        <f t="shared" si="7"/>
        <v>420996.94813981641</v>
      </c>
      <c r="W64" s="14">
        <f t="shared" si="2"/>
        <v>1.8066463209321095</v>
      </c>
      <c r="X64" s="13">
        <f t="shared" si="3"/>
        <v>1025926.0408316876</v>
      </c>
      <c r="Y64" s="14">
        <f t="shared" si="4"/>
        <v>5.8395069388779177</v>
      </c>
      <c r="Z64" s="6" t="str">
        <f t="shared" si="5"/>
        <v>Il PAC NON conviene</v>
      </c>
    </row>
    <row r="65" spans="1:26" x14ac:dyDescent="0.25">
      <c r="A65" s="7">
        <v>43951</v>
      </c>
      <c r="B65" s="8">
        <v>7911.7626950000003</v>
      </c>
      <c r="C65" s="11">
        <f t="shared" si="0"/>
        <v>7911.7626950000003</v>
      </c>
      <c r="D65" s="11">
        <f t="shared" ref="D65:S80" si="13">C66</f>
        <v>8510.1376949999994</v>
      </c>
      <c r="E65" s="11">
        <f t="shared" si="13"/>
        <v>8133.8652339999999</v>
      </c>
      <c r="F65" s="11">
        <f t="shared" si="13"/>
        <v>9613.4306639999995</v>
      </c>
      <c r="G65" s="11">
        <f t="shared" si="13"/>
        <v>9785.0234380000002</v>
      </c>
      <c r="H65" s="11">
        <f t="shared" si="13"/>
        <v>9199.6455079999996</v>
      </c>
      <c r="I65" s="11">
        <f t="shared" si="13"/>
        <v>11801.327148</v>
      </c>
      <c r="J65" s="11">
        <f t="shared" si="13"/>
        <v>16440.384765999999</v>
      </c>
      <c r="K65" s="11">
        <f t="shared" si="13"/>
        <v>23741.736327999999</v>
      </c>
      <c r="L65" s="11">
        <f t="shared" si="13"/>
        <v>27316.099609000001</v>
      </c>
      <c r="M65" s="11">
        <f t="shared" si="13"/>
        <v>37332.503905999998</v>
      </c>
      <c r="N65" s="11">
        <f t="shared" si="13"/>
        <v>50240.558594000002</v>
      </c>
      <c r="O65" s="11">
        <f t="shared" si="13"/>
        <v>48047.050780999998</v>
      </c>
      <c r="P65" s="11">
        <f t="shared" si="13"/>
        <v>30519.308593999998</v>
      </c>
      <c r="Q65" s="11">
        <f t="shared" si="13"/>
        <v>29555.054688</v>
      </c>
      <c r="R65" s="11">
        <f t="shared" si="13"/>
        <v>35077.269530999998</v>
      </c>
      <c r="S65" s="11">
        <f t="shared" si="13"/>
        <v>39937.78125</v>
      </c>
      <c r="T65" s="11">
        <f t="shared" si="12"/>
        <v>37835.902344000002</v>
      </c>
      <c r="U65" s="12" cm="1">
        <f t="array" ref="U65">quota_mese*SUMPRODUCT(1/C65:T65)</f>
        <v>9.3344526444579756</v>
      </c>
      <c r="V65" s="13">
        <f t="shared" si="7"/>
        <v>353177.43869040452</v>
      </c>
      <c r="W65" s="14">
        <f t="shared" si="2"/>
        <v>1.3545162579360301</v>
      </c>
      <c r="X65" s="13">
        <f t="shared" si="3"/>
        <v>717335.13382380339</v>
      </c>
      <c r="Y65" s="14">
        <f t="shared" si="4"/>
        <v>3.7822342254920223</v>
      </c>
      <c r="Z65" s="6" t="str">
        <f t="shared" si="5"/>
        <v>Il PAC NON conviene</v>
      </c>
    </row>
    <row r="66" spans="1:26" x14ac:dyDescent="0.25">
      <c r="A66" s="7">
        <v>43982</v>
      </c>
      <c r="B66" s="8">
        <v>8510.1376949999994</v>
      </c>
      <c r="C66" s="11">
        <f t="shared" ref="C66:C116" si="14">B66</f>
        <v>8510.1376949999994</v>
      </c>
      <c r="D66" s="11">
        <f t="shared" si="13"/>
        <v>8133.8652339999999</v>
      </c>
      <c r="E66" s="11">
        <f t="shared" si="13"/>
        <v>9613.4306639999995</v>
      </c>
      <c r="F66" s="11">
        <f t="shared" si="13"/>
        <v>9785.0234380000002</v>
      </c>
      <c r="G66" s="11">
        <f t="shared" si="13"/>
        <v>9199.6455079999996</v>
      </c>
      <c r="H66" s="11">
        <f t="shared" si="13"/>
        <v>11801.327148</v>
      </c>
      <c r="I66" s="11">
        <f t="shared" si="13"/>
        <v>16440.384765999999</v>
      </c>
      <c r="J66" s="11">
        <f t="shared" si="13"/>
        <v>23741.736327999999</v>
      </c>
      <c r="K66" s="11">
        <f t="shared" si="13"/>
        <v>27316.099609000001</v>
      </c>
      <c r="L66" s="11">
        <f t="shared" si="13"/>
        <v>37332.503905999998</v>
      </c>
      <c r="M66" s="11">
        <f t="shared" si="13"/>
        <v>50240.558594000002</v>
      </c>
      <c r="N66" s="11">
        <f t="shared" si="13"/>
        <v>48047.050780999998</v>
      </c>
      <c r="O66" s="11">
        <f t="shared" si="13"/>
        <v>30519.308593999998</v>
      </c>
      <c r="P66" s="11">
        <f t="shared" si="13"/>
        <v>29555.054688</v>
      </c>
      <c r="Q66" s="11">
        <f t="shared" si="13"/>
        <v>35077.269530999998</v>
      </c>
      <c r="R66" s="11">
        <f t="shared" si="13"/>
        <v>39937.78125</v>
      </c>
      <c r="S66" s="11">
        <f t="shared" si="13"/>
        <v>37835.902344000002</v>
      </c>
      <c r="T66" s="11">
        <f t="shared" si="12"/>
        <v>53060.582030999998</v>
      </c>
      <c r="U66" s="12" cm="1">
        <f t="array" ref="U66">quota_mese*SUMPRODUCT(1/C66:T66)</f>
        <v>8.4382217933450931</v>
      </c>
      <c r="V66" s="13">
        <f t="shared" si="7"/>
        <v>447736.9596615592</v>
      </c>
      <c r="W66" s="14">
        <f t="shared" ref="W66:W99" si="15">V66/capitale -1</f>
        <v>1.9849130644103945</v>
      </c>
      <c r="X66" s="13">
        <f t="shared" ref="X66:X99" si="16">(capitale/C66)*T66</f>
        <v>935247.77035349736</v>
      </c>
      <c r="Y66" s="14">
        <f t="shared" ref="Y66:Y99" si="17">X66/capitale -1</f>
        <v>5.2349851356899828</v>
      </c>
      <c r="Z66" s="6" t="str">
        <f t="shared" ref="Z66:Z99" si="18">IF(ABS((X66-V66)/X66)&lt;=2.5%, "In Linea", IF(X66&gt;V66, "Il PAC NON conviene", "Il PAC conviene"))</f>
        <v>Il PAC NON conviene</v>
      </c>
    </row>
    <row r="67" spans="1:26" x14ac:dyDescent="0.25">
      <c r="A67" s="7">
        <v>44012</v>
      </c>
      <c r="B67" s="8">
        <v>8133.8652339999999</v>
      </c>
      <c r="C67" s="11">
        <f t="shared" si="14"/>
        <v>8133.8652339999999</v>
      </c>
      <c r="D67" s="11">
        <f t="shared" si="13"/>
        <v>9613.4306639999995</v>
      </c>
      <c r="E67" s="11">
        <f t="shared" si="13"/>
        <v>9785.0234380000002</v>
      </c>
      <c r="F67" s="11">
        <f t="shared" si="13"/>
        <v>9199.6455079999996</v>
      </c>
      <c r="G67" s="11">
        <f t="shared" si="13"/>
        <v>11801.327148</v>
      </c>
      <c r="H67" s="11">
        <f t="shared" si="13"/>
        <v>16440.384765999999</v>
      </c>
      <c r="I67" s="11">
        <f t="shared" si="13"/>
        <v>23741.736327999999</v>
      </c>
      <c r="J67" s="11">
        <f t="shared" si="13"/>
        <v>27316.099609000001</v>
      </c>
      <c r="K67" s="11">
        <f t="shared" si="13"/>
        <v>37332.503905999998</v>
      </c>
      <c r="L67" s="11">
        <f t="shared" si="13"/>
        <v>50240.558594000002</v>
      </c>
      <c r="M67" s="11">
        <f t="shared" si="13"/>
        <v>48047.050780999998</v>
      </c>
      <c r="N67" s="11">
        <f t="shared" si="13"/>
        <v>30519.308593999998</v>
      </c>
      <c r="O67" s="11">
        <f t="shared" si="13"/>
        <v>29555.054688</v>
      </c>
      <c r="P67" s="11">
        <f t="shared" si="13"/>
        <v>35077.269530999998</v>
      </c>
      <c r="Q67" s="11">
        <f t="shared" si="13"/>
        <v>39937.78125</v>
      </c>
      <c r="R67" s="11">
        <f t="shared" si="13"/>
        <v>37835.902344000002</v>
      </c>
      <c r="S67" s="11">
        <f t="shared" si="13"/>
        <v>53060.582030999998</v>
      </c>
      <c r="T67" s="11">
        <f t="shared" si="12"/>
        <v>50313.386719000002</v>
      </c>
      <c r="U67" s="12" cm="1">
        <f t="array" ref="U67">quota_mese*SUMPRODUCT(1/C67:T67)</f>
        <v>7.6246260787908868</v>
      </c>
      <c r="V67" s="13">
        <f t="shared" ref="V67:V99" si="19">U67*T67</f>
        <v>383620.76048997848</v>
      </c>
      <c r="W67" s="14">
        <f t="shared" si="15"/>
        <v>1.5574717365998567</v>
      </c>
      <c r="X67" s="13">
        <f t="shared" si="16"/>
        <v>927850.14144359017</v>
      </c>
      <c r="Y67" s="14">
        <f t="shared" si="17"/>
        <v>5.185667609623934</v>
      </c>
      <c r="Z67" s="6" t="str">
        <f t="shared" si="18"/>
        <v>Il PAC NON conviene</v>
      </c>
    </row>
    <row r="68" spans="1:26" x14ac:dyDescent="0.25">
      <c r="A68" s="7">
        <v>44043</v>
      </c>
      <c r="B68" s="8">
        <v>9613.4306639999995</v>
      </c>
      <c r="C68" s="11">
        <f t="shared" si="14"/>
        <v>9613.4306639999995</v>
      </c>
      <c r="D68" s="11">
        <f t="shared" si="13"/>
        <v>9785.0234380000002</v>
      </c>
      <c r="E68" s="11">
        <f t="shared" si="13"/>
        <v>9199.6455079999996</v>
      </c>
      <c r="F68" s="11">
        <f t="shared" si="13"/>
        <v>11801.327148</v>
      </c>
      <c r="G68" s="11">
        <f t="shared" si="13"/>
        <v>16440.384765999999</v>
      </c>
      <c r="H68" s="11">
        <f t="shared" si="13"/>
        <v>23741.736327999999</v>
      </c>
      <c r="I68" s="11">
        <f t="shared" si="13"/>
        <v>27316.099609000001</v>
      </c>
      <c r="J68" s="11">
        <f t="shared" si="13"/>
        <v>37332.503905999998</v>
      </c>
      <c r="K68" s="11">
        <f t="shared" si="13"/>
        <v>50240.558594000002</v>
      </c>
      <c r="L68" s="11">
        <f t="shared" si="13"/>
        <v>48047.050780999998</v>
      </c>
      <c r="M68" s="11">
        <f t="shared" si="13"/>
        <v>30519.308593999998</v>
      </c>
      <c r="N68" s="11">
        <f t="shared" si="13"/>
        <v>29555.054688</v>
      </c>
      <c r="O68" s="11">
        <f t="shared" si="13"/>
        <v>35077.269530999998</v>
      </c>
      <c r="P68" s="11">
        <f t="shared" si="13"/>
        <v>39937.78125</v>
      </c>
      <c r="Q68" s="11">
        <f t="shared" si="13"/>
        <v>37835.902344000002</v>
      </c>
      <c r="R68" s="11">
        <f t="shared" si="13"/>
        <v>53060.582030999998</v>
      </c>
      <c r="S68" s="11">
        <f t="shared" si="13"/>
        <v>50313.386719000002</v>
      </c>
      <c r="T68" s="11">
        <f t="shared" si="12"/>
        <v>40712.71875</v>
      </c>
      <c r="U68" s="12" cm="1">
        <f t="array" ref="U68">quota_mese*SUMPRODUCT(1/C68:T68)</f>
        <v>6.804789156536061</v>
      </c>
      <c r="V68" s="13">
        <f t="shared" si="19"/>
        <v>277041.46708310238</v>
      </c>
      <c r="W68" s="14">
        <f t="shared" si="15"/>
        <v>0.84694311388734933</v>
      </c>
      <c r="X68" s="13">
        <f t="shared" si="16"/>
        <v>635247.50174450316</v>
      </c>
      <c r="Y68" s="14">
        <f t="shared" si="17"/>
        <v>3.2349833449633545</v>
      </c>
      <c r="Z68" s="6" t="str">
        <f t="shared" si="18"/>
        <v>Il PAC NON conviene</v>
      </c>
    </row>
    <row r="69" spans="1:26" x14ac:dyDescent="0.25">
      <c r="A69" s="7">
        <v>44074</v>
      </c>
      <c r="B69" s="8">
        <v>9785.0234380000002</v>
      </c>
      <c r="C69" s="11">
        <f t="shared" si="14"/>
        <v>9785.0234380000002</v>
      </c>
      <c r="D69" s="11">
        <f t="shared" si="13"/>
        <v>9199.6455079999996</v>
      </c>
      <c r="E69" s="11">
        <f t="shared" si="13"/>
        <v>11801.327148</v>
      </c>
      <c r="F69" s="11">
        <f t="shared" si="13"/>
        <v>16440.384765999999</v>
      </c>
      <c r="G69" s="11">
        <f t="shared" si="13"/>
        <v>23741.736327999999</v>
      </c>
      <c r="H69" s="11">
        <f t="shared" si="13"/>
        <v>27316.099609000001</v>
      </c>
      <c r="I69" s="11">
        <f t="shared" si="13"/>
        <v>37332.503905999998</v>
      </c>
      <c r="J69" s="11">
        <f t="shared" si="13"/>
        <v>50240.558594000002</v>
      </c>
      <c r="K69" s="11">
        <f t="shared" si="13"/>
        <v>48047.050780999998</v>
      </c>
      <c r="L69" s="11">
        <f t="shared" si="13"/>
        <v>30519.308593999998</v>
      </c>
      <c r="M69" s="11">
        <f t="shared" si="13"/>
        <v>29555.054688</v>
      </c>
      <c r="N69" s="11">
        <f t="shared" si="13"/>
        <v>35077.269530999998</v>
      </c>
      <c r="O69" s="11">
        <f t="shared" si="13"/>
        <v>39937.78125</v>
      </c>
      <c r="P69" s="11">
        <f t="shared" si="13"/>
        <v>37835.902344000002</v>
      </c>
      <c r="Q69" s="11">
        <f t="shared" si="13"/>
        <v>53060.582030999998</v>
      </c>
      <c r="R69" s="11">
        <f t="shared" si="13"/>
        <v>50313.386719000002</v>
      </c>
      <c r="S69" s="11">
        <f t="shared" si="13"/>
        <v>40712.71875</v>
      </c>
      <c r="T69" s="11">
        <f t="shared" si="12"/>
        <v>34270.417969000002</v>
      </c>
      <c r="U69" s="12" cm="1">
        <f t="array" ref="U69">quota_mese*SUMPRODUCT(1/C69:T69)</f>
        <v>6.1811103793080395</v>
      </c>
      <c r="V69" s="13">
        <f t="shared" si="19"/>
        <v>211829.23621141067</v>
      </c>
      <c r="W69" s="14">
        <f t="shared" si="15"/>
        <v>0.41219490807607118</v>
      </c>
      <c r="X69" s="13">
        <f t="shared" si="16"/>
        <v>525350.0646086036</v>
      </c>
      <c r="Y69" s="14">
        <f t="shared" si="17"/>
        <v>2.5023337640573575</v>
      </c>
      <c r="Z69" s="6" t="str">
        <f t="shared" si="18"/>
        <v>Il PAC NON conviene</v>
      </c>
    </row>
    <row r="70" spans="1:26" x14ac:dyDescent="0.25">
      <c r="A70" s="7">
        <v>44104</v>
      </c>
      <c r="B70" s="8">
        <v>9199.6455079999996</v>
      </c>
      <c r="C70" s="11">
        <f t="shared" si="14"/>
        <v>9199.6455079999996</v>
      </c>
      <c r="D70" s="11">
        <f t="shared" si="13"/>
        <v>11801.327148</v>
      </c>
      <c r="E70" s="11">
        <f t="shared" si="13"/>
        <v>16440.384765999999</v>
      </c>
      <c r="F70" s="11">
        <f t="shared" si="13"/>
        <v>23741.736327999999</v>
      </c>
      <c r="G70" s="11">
        <f t="shared" si="13"/>
        <v>27316.099609000001</v>
      </c>
      <c r="H70" s="11">
        <f t="shared" si="13"/>
        <v>37332.503905999998</v>
      </c>
      <c r="I70" s="11">
        <f t="shared" si="13"/>
        <v>50240.558594000002</v>
      </c>
      <c r="J70" s="11">
        <f t="shared" si="13"/>
        <v>48047.050780999998</v>
      </c>
      <c r="K70" s="11">
        <f t="shared" si="13"/>
        <v>30519.308593999998</v>
      </c>
      <c r="L70" s="11">
        <f t="shared" si="13"/>
        <v>29555.054688</v>
      </c>
      <c r="M70" s="11">
        <f t="shared" si="13"/>
        <v>35077.269530999998</v>
      </c>
      <c r="N70" s="11">
        <f t="shared" si="13"/>
        <v>39937.78125</v>
      </c>
      <c r="O70" s="11">
        <f t="shared" si="13"/>
        <v>37835.902344000002</v>
      </c>
      <c r="P70" s="11">
        <f t="shared" si="13"/>
        <v>53060.582030999998</v>
      </c>
      <c r="Q70" s="11">
        <f t="shared" si="13"/>
        <v>50313.386719000002</v>
      </c>
      <c r="R70" s="11">
        <f t="shared" si="13"/>
        <v>40712.71875</v>
      </c>
      <c r="S70" s="11">
        <f t="shared" si="13"/>
        <v>34270.417969000002</v>
      </c>
      <c r="T70" s="11">
        <f t="shared" si="12"/>
        <v>38516.011719000002</v>
      </c>
      <c r="U70" s="12" cm="1">
        <f t="array" ref="U70">quota_mese*SUMPRODUCT(1/C70:T70)</f>
        <v>5.5458289816075492</v>
      </c>
      <c r="V70" s="13">
        <f t="shared" si="19"/>
        <v>213603.2140471662</v>
      </c>
      <c r="W70" s="14">
        <f t="shared" si="15"/>
        <v>0.42402142698110801</v>
      </c>
      <c r="X70" s="13">
        <f t="shared" si="16"/>
        <v>628002.64997449948</v>
      </c>
      <c r="Y70" s="14">
        <f t="shared" si="17"/>
        <v>3.1866843331633294</v>
      </c>
      <c r="Z70" s="6" t="str">
        <f t="shared" si="18"/>
        <v>Il PAC NON conviene</v>
      </c>
    </row>
    <row r="71" spans="1:26" x14ac:dyDescent="0.25">
      <c r="A71" s="7">
        <v>44135</v>
      </c>
      <c r="B71" s="8">
        <v>11801.327148</v>
      </c>
      <c r="C71" s="11">
        <f t="shared" si="14"/>
        <v>11801.327148</v>
      </c>
      <c r="D71" s="11">
        <f t="shared" si="13"/>
        <v>16440.384765999999</v>
      </c>
      <c r="E71" s="11">
        <f t="shared" si="13"/>
        <v>23741.736327999999</v>
      </c>
      <c r="F71" s="11">
        <f t="shared" si="13"/>
        <v>27316.099609000001</v>
      </c>
      <c r="G71" s="11">
        <f t="shared" si="13"/>
        <v>37332.503905999998</v>
      </c>
      <c r="H71" s="11">
        <f t="shared" si="13"/>
        <v>50240.558594000002</v>
      </c>
      <c r="I71" s="11">
        <f t="shared" si="13"/>
        <v>48047.050780999998</v>
      </c>
      <c r="J71" s="11">
        <f t="shared" si="13"/>
        <v>30519.308593999998</v>
      </c>
      <c r="K71" s="11">
        <f t="shared" si="13"/>
        <v>29555.054688</v>
      </c>
      <c r="L71" s="11">
        <f t="shared" si="13"/>
        <v>35077.269530999998</v>
      </c>
      <c r="M71" s="11">
        <f t="shared" si="13"/>
        <v>39937.78125</v>
      </c>
      <c r="N71" s="11">
        <f t="shared" si="13"/>
        <v>37835.902344000002</v>
      </c>
      <c r="O71" s="11">
        <f t="shared" si="13"/>
        <v>53060.582030999998</v>
      </c>
      <c r="P71" s="11">
        <f t="shared" si="13"/>
        <v>50313.386719000002</v>
      </c>
      <c r="Q71" s="11">
        <f t="shared" si="13"/>
        <v>40712.71875</v>
      </c>
      <c r="R71" s="11">
        <f t="shared" si="13"/>
        <v>34270.417969000002</v>
      </c>
      <c r="S71" s="11">
        <f t="shared" si="13"/>
        <v>38516.011719000002</v>
      </c>
      <c r="T71" s="11">
        <f t="shared" si="12"/>
        <v>41124.796875</v>
      </c>
      <c r="U71" s="12" cm="1">
        <f t="array" ref="U71">quota_mese*SUMPRODUCT(1/C71:T71)</f>
        <v>4.8426322229211864</v>
      </c>
      <c r="V71" s="13">
        <f t="shared" si="19"/>
        <v>199152.2665079635</v>
      </c>
      <c r="W71" s="14">
        <f t="shared" si="15"/>
        <v>0.32768177671975662</v>
      </c>
      <c r="X71" s="13">
        <f t="shared" si="16"/>
        <v>522714.05189334386</v>
      </c>
      <c r="Y71" s="14">
        <f t="shared" si="17"/>
        <v>2.4847603459556256</v>
      </c>
      <c r="Z71" s="6" t="str">
        <f t="shared" si="18"/>
        <v>Il PAC NON conviene</v>
      </c>
    </row>
    <row r="72" spans="1:26" x14ac:dyDescent="0.25">
      <c r="A72" s="7">
        <v>44165</v>
      </c>
      <c r="B72" s="8">
        <v>16440.384765999999</v>
      </c>
      <c r="C72" s="11">
        <f t="shared" si="14"/>
        <v>16440.384765999999</v>
      </c>
      <c r="D72" s="11">
        <f t="shared" si="13"/>
        <v>23741.736327999999</v>
      </c>
      <c r="E72" s="11">
        <f t="shared" si="13"/>
        <v>27316.099609000001</v>
      </c>
      <c r="F72" s="11">
        <f t="shared" si="13"/>
        <v>37332.503905999998</v>
      </c>
      <c r="G72" s="11">
        <f t="shared" si="13"/>
        <v>50240.558594000002</v>
      </c>
      <c r="H72" s="11">
        <f t="shared" si="13"/>
        <v>48047.050780999998</v>
      </c>
      <c r="I72" s="11">
        <f t="shared" si="13"/>
        <v>30519.308593999998</v>
      </c>
      <c r="J72" s="11">
        <f t="shared" si="13"/>
        <v>29555.054688</v>
      </c>
      <c r="K72" s="11">
        <f t="shared" si="13"/>
        <v>35077.269530999998</v>
      </c>
      <c r="L72" s="11">
        <f t="shared" si="13"/>
        <v>39937.78125</v>
      </c>
      <c r="M72" s="11">
        <f t="shared" si="13"/>
        <v>37835.902344000002</v>
      </c>
      <c r="N72" s="11">
        <f t="shared" si="13"/>
        <v>53060.582030999998</v>
      </c>
      <c r="O72" s="11">
        <f t="shared" si="13"/>
        <v>50313.386719000002</v>
      </c>
      <c r="P72" s="11">
        <f t="shared" si="13"/>
        <v>40712.71875</v>
      </c>
      <c r="Q72" s="11">
        <f t="shared" si="13"/>
        <v>34270.417969000002</v>
      </c>
      <c r="R72" s="11">
        <f t="shared" si="13"/>
        <v>38516.011719000002</v>
      </c>
      <c r="S72" s="11">
        <f t="shared" si="13"/>
        <v>41124.796875</v>
      </c>
      <c r="T72" s="11">
        <f t="shared" si="12"/>
        <v>35770.070312999997</v>
      </c>
      <c r="U72" s="12" cm="1">
        <f t="array" ref="U72">quota_mese*SUMPRODUCT(1/C72:T72)</f>
        <v>4.3694663951505923</v>
      </c>
      <c r="V72" s="13">
        <f t="shared" si="19"/>
        <v>156296.1201848273</v>
      </c>
      <c r="W72" s="14">
        <f t="shared" si="15"/>
        <v>4.1974134565515353E-2</v>
      </c>
      <c r="X72" s="13">
        <f t="shared" si="16"/>
        <v>326361.61642921489</v>
      </c>
      <c r="Y72" s="14">
        <f t="shared" si="17"/>
        <v>1.1757441095280994</v>
      </c>
      <c r="Z72" s="6" t="str">
        <f t="shared" si="18"/>
        <v>Il PAC NON conviene</v>
      </c>
    </row>
    <row r="73" spans="1:26" x14ac:dyDescent="0.25">
      <c r="A73" s="7">
        <v>44196</v>
      </c>
      <c r="B73" s="8">
        <v>23741.736327999999</v>
      </c>
      <c r="C73" s="11">
        <f t="shared" si="14"/>
        <v>23741.736327999999</v>
      </c>
      <c r="D73" s="11">
        <f t="shared" si="13"/>
        <v>27316.099609000001</v>
      </c>
      <c r="E73" s="11">
        <f t="shared" si="13"/>
        <v>37332.503905999998</v>
      </c>
      <c r="F73" s="11">
        <f t="shared" si="13"/>
        <v>50240.558594000002</v>
      </c>
      <c r="G73" s="11">
        <f t="shared" si="13"/>
        <v>48047.050780999998</v>
      </c>
      <c r="H73" s="11">
        <f t="shared" si="13"/>
        <v>30519.308593999998</v>
      </c>
      <c r="I73" s="11">
        <f t="shared" si="13"/>
        <v>29555.054688</v>
      </c>
      <c r="J73" s="11">
        <f t="shared" si="13"/>
        <v>35077.269530999998</v>
      </c>
      <c r="K73" s="11">
        <f t="shared" si="13"/>
        <v>39937.78125</v>
      </c>
      <c r="L73" s="11">
        <f t="shared" si="13"/>
        <v>37835.902344000002</v>
      </c>
      <c r="M73" s="11">
        <f t="shared" si="13"/>
        <v>53060.582030999998</v>
      </c>
      <c r="N73" s="11">
        <f t="shared" si="13"/>
        <v>50313.386719000002</v>
      </c>
      <c r="O73" s="11">
        <f t="shared" si="13"/>
        <v>40712.71875</v>
      </c>
      <c r="P73" s="11">
        <f t="shared" si="13"/>
        <v>34270.417969000002</v>
      </c>
      <c r="Q73" s="11">
        <f t="shared" si="13"/>
        <v>38516.011719000002</v>
      </c>
      <c r="R73" s="11">
        <f t="shared" si="13"/>
        <v>41124.796875</v>
      </c>
      <c r="S73" s="11">
        <f t="shared" si="13"/>
        <v>35770.070312999997</v>
      </c>
      <c r="T73" s="11">
        <f t="shared" si="12"/>
        <v>29616.634765999999</v>
      </c>
      <c r="U73" s="12" cm="1">
        <f t="array" ref="U73">quota_mese*SUMPRODUCT(1/C73:T73)</f>
        <v>4.1439579070803161</v>
      </c>
      <c r="V73" s="13">
        <f t="shared" si="19"/>
        <v>122730.08781967548</v>
      </c>
      <c r="W73" s="14">
        <f t="shared" si="15"/>
        <v>-0.18179941453549686</v>
      </c>
      <c r="X73" s="13">
        <f t="shared" si="16"/>
        <v>187117.5365409441</v>
      </c>
      <c r="Y73" s="14">
        <f t="shared" si="17"/>
        <v>0.24745024360629397</v>
      </c>
      <c r="Z73" s="6" t="str">
        <f t="shared" si="18"/>
        <v>Il PAC NON conviene</v>
      </c>
    </row>
    <row r="74" spans="1:26" x14ac:dyDescent="0.25">
      <c r="A74" s="7">
        <v>44227</v>
      </c>
      <c r="B74" s="8">
        <v>27316.099609000001</v>
      </c>
      <c r="C74" s="11">
        <f t="shared" si="14"/>
        <v>27316.099609000001</v>
      </c>
      <c r="D74" s="11">
        <f t="shared" si="13"/>
        <v>37332.503905999998</v>
      </c>
      <c r="E74" s="11">
        <f t="shared" si="13"/>
        <v>50240.558594000002</v>
      </c>
      <c r="F74" s="11">
        <f t="shared" si="13"/>
        <v>48047.050780999998</v>
      </c>
      <c r="G74" s="11">
        <f t="shared" si="13"/>
        <v>30519.308593999998</v>
      </c>
      <c r="H74" s="11">
        <f t="shared" si="13"/>
        <v>29555.054688</v>
      </c>
      <c r="I74" s="11">
        <f t="shared" si="13"/>
        <v>35077.269530999998</v>
      </c>
      <c r="J74" s="11">
        <f t="shared" si="13"/>
        <v>39937.78125</v>
      </c>
      <c r="K74" s="11">
        <f t="shared" si="13"/>
        <v>37835.902344000002</v>
      </c>
      <c r="L74" s="11">
        <f t="shared" si="13"/>
        <v>53060.582030999998</v>
      </c>
      <c r="M74" s="11">
        <f t="shared" si="13"/>
        <v>50313.386719000002</v>
      </c>
      <c r="N74" s="11">
        <f t="shared" si="13"/>
        <v>40712.71875</v>
      </c>
      <c r="O74" s="11">
        <f t="shared" si="13"/>
        <v>34270.417969000002</v>
      </c>
      <c r="P74" s="11">
        <f t="shared" si="13"/>
        <v>38516.011719000002</v>
      </c>
      <c r="Q74" s="11">
        <f t="shared" si="13"/>
        <v>41124.796875</v>
      </c>
      <c r="R74" s="11">
        <f t="shared" si="13"/>
        <v>35770.070312999997</v>
      </c>
      <c r="S74" s="11">
        <f t="shared" si="13"/>
        <v>29616.634765999999</v>
      </c>
      <c r="T74" s="11">
        <f t="shared" si="12"/>
        <v>18881.335938</v>
      </c>
      <c r="U74" s="12" cm="1">
        <f t="array" ref="U74">quota_mese*SUMPRODUCT(1/C74:T74)</f>
        <v>4.2343115368691384</v>
      </c>
      <c r="V74" s="13">
        <f t="shared" si="19"/>
        <v>79949.458593775271</v>
      </c>
      <c r="W74" s="14">
        <f t="shared" si="15"/>
        <v>-0.46700360937483154</v>
      </c>
      <c r="X74" s="13">
        <f t="shared" si="16"/>
        <v>103682.45947407724</v>
      </c>
      <c r="Y74" s="14">
        <f t="shared" si="17"/>
        <v>-0.30878360350615175</v>
      </c>
      <c r="Z74" s="6" t="str">
        <f t="shared" si="18"/>
        <v>Il PAC NON conviene</v>
      </c>
    </row>
    <row r="75" spans="1:26" x14ac:dyDescent="0.25">
      <c r="A75" s="7">
        <v>44255</v>
      </c>
      <c r="B75" s="8">
        <v>37332.503905999998</v>
      </c>
      <c r="C75" s="11">
        <f t="shared" si="14"/>
        <v>37332.503905999998</v>
      </c>
      <c r="D75" s="11">
        <f t="shared" si="13"/>
        <v>50240.558594000002</v>
      </c>
      <c r="E75" s="11">
        <f t="shared" si="13"/>
        <v>48047.050780999998</v>
      </c>
      <c r="F75" s="11">
        <f t="shared" si="13"/>
        <v>30519.308593999998</v>
      </c>
      <c r="G75" s="11">
        <f t="shared" si="13"/>
        <v>29555.054688</v>
      </c>
      <c r="H75" s="11">
        <f t="shared" si="13"/>
        <v>35077.269530999998</v>
      </c>
      <c r="I75" s="11">
        <f t="shared" si="13"/>
        <v>39937.78125</v>
      </c>
      <c r="J75" s="11">
        <f t="shared" si="13"/>
        <v>37835.902344000002</v>
      </c>
      <c r="K75" s="11">
        <f t="shared" si="13"/>
        <v>53060.582030999998</v>
      </c>
      <c r="L75" s="11">
        <f t="shared" si="13"/>
        <v>50313.386719000002</v>
      </c>
      <c r="M75" s="11">
        <f t="shared" si="13"/>
        <v>40712.71875</v>
      </c>
      <c r="N75" s="11">
        <f t="shared" si="13"/>
        <v>34270.417969000002</v>
      </c>
      <c r="O75" s="11">
        <f t="shared" si="13"/>
        <v>38516.011719000002</v>
      </c>
      <c r="P75" s="11">
        <f t="shared" si="13"/>
        <v>41124.796875</v>
      </c>
      <c r="Q75" s="11">
        <f t="shared" si="13"/>
        <v>35770.070312999997</v>
      </c>
      <c r="R75" s="11">
        <f t="shared" si="13"/>
        <v>29616.634765999999</v>
      </c>
      <c r="S75" s="11">
        <f t="shared" si="13"/>
        <v>18881.335938</v>
      </c>
      <c r="T75" s="11">
        <f t="shared" si="12"/>
        <v>22855.736327999999</v>
      </c>
      <c r="U75" s="12" cm="1">
        <f t="array" ref="U75">quota_mese*SUMPRODUCT(1/C75:T75)</f>
        <v>4.2938469101465122</v>
      </c>
      <c r="V75" s="13">
        <f t="shared" si="19"/>
        <v>98139.032811106183</v>
      </c>
      <c r="W75" s="14">
        <f t="shared" si="15"/>
        <v>-0.34573978125929217</v>
      </c>
      <c r="X75" s="13">
        <f t="shared" si="16"/>
        <v>91833.123699184871</v>
      </c>
      <c r="Y75" s="14">
        <f t="shared" si="17"/>
        <v>-0.38777917533876749</v>
      </c>
      <c r="Z75" s="6" t="str">
        <f t="shared" si="18"/>
        <v>Il PAC conviene</v>
      </c>
    </row>
    <row r="76" spans="1:26" x14ac:dyDescent="0.25">
      <c r="A76" s="7">
        <v>44286</v>
      </c>
      <c r="B76" s="8">
        <v>50240.558594000002</v>
      </c>
      <c r="C76" s="11">
        <f t="shared" si="14"/>
        <v>50240.558594000002</v>
      </c>
      <c r="D76" s="11">
        <f t="shared" si="13"/>
        <v>48047.050780999998</v>
      </c>
      <c r="E76" s="11">
        <f t="shared" si="13"/>
        <v>30519.308593999998</v>
      </c>
      <c r="F76" s="11">
        <f t="shared" si="13"/>
        <v>29555.054688</v>
      </c>
      <c r="G76" s="11">
        <f t="shared" si="13"/>
        <v>35077.269530999998</v>
      </c>
      <c r="H76" s="11">
        <f t="shared" si="13"/>
        <v>39937.78125</v>
      </c>
      <c r="I76" s="11">
        <f t="shared" si="13"/>
        <v>37835.902344000002</v>
      </c>
      <c r="J76" s="11">
        <f t="shared" si="13"/>
        <v>53060.582030999998</v>
      </c>
      <c r="K76" s="11">
        <f t="shared" si="13"/>
        <v>50313.386719000002</v>
      </c>
      <c r="L76" s="11">
        <f t="shared" si="13"/>
        <v>40712.71875</v>
      </c>
      <c r="M76" s="11">
        <f t="shared" si="13"/>
        <v>34270.417969000002</v>
      </c>
      <c r="N76" s="11">
        <f t="shared" si="13"/>
        <v>38516.011719000002</v>
      </c>
      <c r="O76" s="11">
        <f t="shared" si="13"/>
        <v>41124.796875</v>
      </c>
      <c r="P76" s="11">
        <f t="shared" si="13"/>
        <v>35770.070312999997</v>
      </c>
      <c r="Q76" s="11">
        <f t="shared" si="13"/>
        <v>29616.634765999999</v>
      </c>
      <c r="R76" s="11">
        <f t="shared" si="13"/>
        <v>18881.335938</v>
      </c>
      <c r="S76" s="11">
        <f t="shared" si="13"/>
        <v>22855.736327999999</v>
      </c>
      <c r="T76" s="11">
        <f t="shared" si="12"/>
        <v>19973.794922000001</v>
      </c>
      <c r="U76" s="12" cm="1">
        <f t="array" ref="U76">quota_mese*SUMPRODUCT(1/C76:T76)</f>
        <v>4.4878409872631222</v>
      </c>
      <c r="V76" s="13">
        <f t="shared" si="19"/>
        <v>89639.215522139624</v>
      </c>
      <c r="W76" s="14">
        <f t="shared" si="15"/>
        <v>-0.40240522985240246</v>
      </c>
      <c r="X76" s="13">
        <f t="shared" si="16"/>
        <v>59634.473066105733</v>
      </c>
      <c r="Y76" s="14">
        <f t="shared" si="17"/>
        <v>-0.60243684622596172</v>
      </c>
      <c r="Z76" s="6" t="str">
        <f t="shared" si="18"/>
        <v>Il PAC conviene</v>
      </c>
    </row>
    <row r="77" spans="1:26" x14ac:dyDescent="0.25">
      <c r="A77" s="7">
        <v>44316</v>
      </c>
      <c r="B77" s="8">
        <v>48047.050780999998</v>
      </c>
      <c r="C77" s="11">
        <f t="shared" si="14"/>
        <v>48047.050780999998</v>
      </c>
      <c r="D77" s="11">
        <f t="shared" si="13"/>
        <v>30519.308593999998</v>
      </c>
      <c r="E77" s="11">
        <f t="shared" si="13"/>
        <v>29555.054688</v>
      </c>
      <c r="F77" s="11">
        <f t="shared" si="13"/>
        <v>35077.269530999998</v>
      </c>
      <c r="G77" s="11">
        <f t="shared" si="13"/>
        <v>39937.78125</v>
      </c>
      <c r="H77" s="11">
        <f t="shared" si="13"/>
        <v>37835.902344000002</v>
      </c>
      <c r="I77" s="11">
        <f t="shared" si="13"/>
        <v>53060.582030999998</v>
      </c>
      <c r="J77" s="11">
        <f t="shared" si="13"/>
        <v>50313.386719000002</v>
      </c>
      <c r="K77" s="11">
        <f t="shared" si="13"/>
        <v>40712.71875</v>
      </c>
      <c r="L77" s="11">
        <f t="shared" si="13"/>
        <v>34270.417969000002</v>
      </c>
      <c r="M77" s="11">
        <f t="shared" si="13"/>
        <v>38516.011719000002</v>
      </c>
      <c r="N77" s="11">
        <f t="shared" si="13"/>
        <v>41124.796875</v>
      </c>
      <c r="O77" s="11">
        <f t="shared" si="13"/>
        <v>35770.070312999997</v>
      </c>
      <c r="P77" s="11">
        <f t="shared" si="13"/>
        <v>29616.634765999999</v>
      </c>
      <c r="Q77" s="11">
        <f t="shared" si="13"/>
        <v>18881.335938</v>
      </c>
      <c r="R77" s="11">
        <f t="shared" si="13"/>
        <v>22855.736327999999</v>
      </c>
      <c r="S77" s="11">
        <f t="shared" si="13"/>
        <v>19973.794922000001</v>
      </c>
      <c r="T77" s="11">
        <f t="shared" si="12"/>
        <v>19824.3125</v>
      </c>
      <c r="U77" s="12" cm="1">
        <f t="array" ref="U77">quota_mese*SUMPRODUCT(1/C77:T77)</f>
        <v>4.7423316031943674</v>
      </c>
      <c r="V77" s="13">
        <f t="shared" si="19"/>
        <v>94013.463680351138</v>
      </c>
      <c r="W77" s="14">
        <f t="shared" si="15"/>
        <v>-0.37324357546432574</v>
      </c>
      <c r="X77" s="13">
        <f t="shared" si="16"/>
        <v>61890.310157723892</v>
      </c>
      <c r="Y77" s="14">
        <f t="shared" si="17"/>
        <v>-0.58739793228184078</v>
      </c>
      <c r="Z77" s="6" t="str">
        <f t="shared" si="18"/>
        <v>Il PAC conviene</v>
      </c>
    </row>
    <row r="78" spans="1:26" x14ac:dyDescent="0.25">
      <c r="A78" s="7">
        <v>44347</v>
      </c>
      <c r="B78" s="8">
        <v>30519.308593999998</v>
      </c>
      <c r="C78" s="11">
        <f t="shared" si="14"/>
        <v>30519.308593999998</v>
      </c>
      <c r="D78" s="11">
        <f t="shared" si="13"/>
        <v>29555.054688</v>
      </c>
      <c r="E78" s="11">
        <f t="shared" si="13"/>
        <v>35077.269530999998</v>
      </c>
      <c r="F78" s="11">
        <f t="shared" si="13"/>
        <v>39937.78125</v>
      </c>
      <c r="G78" s="11">
        <f t="shared" si="13"/>
        <v>37835.902344000002</v>
      </c>
      <c r="H78" s="11">
        <f t="shared" si="13"/>
        <v>53060.582030999998</v>
      </c>
      <c r="I78" s="11">
        <f t="shared" si="13"/>
        <v>50313.386719000002</v>
      </c>
      <c r="J78" s="11">
        <f t="shared" si="13"/>
        <v>40712.71875</v>
      </c>
      <c r="K78" s="11">
        <f t="shared" si="13"/>
        <v>34270.417969000002</v>
      </c>
      <c r="L78" s="11">
        <f t="shared" si="13"/>
        <v>38516.011719000002</v>
      </c>
      <c r="M78" s="11">
        <f t="shared" si="13"/>
        <v>41124.796875</v>
      </c>
      <c r="N78" s="11">
        <f t="shared" si="13"/>
        <v>35770.070312999997</v>
      </c>
      <c r="O78" s="11">
        <f t="shared" si="13"/>
        <v>29616.634765999999</v>
      </c>
      <c r="P78" s="11">
        <f t="shared" si="13"/>
        <v>18881.335938</v>
      </c>
      <c r="Q78" s="11">
        <f t="shared" si="13"/>
        <v>22855.736327999999</v>
      </c>
      <c r="R78" s="11">
        <f t="shared" si="13"/>
        <v>19973.794922000001</v>
      </c>
      <c r="S78" s="11">
        <f t="shared" si="13"/>
        <v>19824.3125</v>
      </c>
      <c r="T78" s="11">
        <f t="shared" si="12"/>
        <v>20732.398438</v>
      </c>
      <c r="U78" s="12" cm="1">
        <f t="array" ref="U78">quota_mese*SUMPRODUCT(1/C78:T78)</f>
        <v>4.9708378881431434</v>
      </c>
      <c r="V78" s="13">
        <f t="shared" si="19"/>
        <v>103057.39166769013</v>
      </c>
      <c r="W78" s="14">
        <f t="shared" si="15"/>
        <v>-0.3129507222153991</v>
      </c>
      <c r="X78" s="13">
        <f t="shared" si="16"/>
        <v>101898.10677137649</v>
      </c>
      <c r="Y78" s="14">
        <f t="shared" si="17"/>
        <v>-0.32067928819082336</v>
      </c>
      <c r="Z78" s="6" t="str">
        <f t="shared" si="18"/>
        <v>In Linea</v>
      </c>
    </row>
    <row r="79" spans="1:26" x14ac:dyDescent="0.25">
      <c r="A79" s="7">
        <v>44377</v>
      </c>
      <c r="B79" s="8">
        <v>29555.054688</v>
      </c>
      <c r="C79" s="11">
        <f t="shared" si="14"/>
        <v>29555.054688</v>
      </c>
      <c r="D79" s="11">
        <f t="shared" si="13"/>
        <v>35077.269530999998</v>
      </c>
      <c r="E79" s="11">
        <f t="shared" si="13"/>
        <v>39937.78125</v>
      </c>
      <c r="F79" s="11">
        <f t="shared" si="13"/>
        <v>37835.902344000002</v>
      </c>
      <c r="G79" s="11">
        <f t="shared" si="13"/>
        <v>53060.582030999998</v>
      </c>
      <c r="H79" s="11">
        <f t="shared" si="13"/>
        <v>50313.386719000002</v>
      </c>
      <c r="I79" s="11">
        <f t="shared" si="13"/>
        <v>40712.71875</v>
      </c>
      <c r="J79" s="11">
        <f t="shared" si="13"/>
        <v>34270.417969000002</v>
      </c>
      <c r="K79" s="11">
        <f t="shared" si="13"/>
        <v>38516.011719000002</v>
      </c>
      <c r="L79" s="11">
        <f t="shared" si="13"/>
        <v>41124.796875</v>
      </c>
      <c r="M79" s="11">
        <f t="shared" si="13"/>
        <v>35770.070312999997</v>
      </c>
      <c r="N79" s="11">
        <f t="shared" si="13"/>
        <v>29616.634765999999</v>
      </c>
      <c r="O79" s="11">
        <f t="shared" si="13"/>
        <v>18881.335938</v>
      </c>
      <c r="P79" s="11">
        <f t="shared" si="13"/>
        <v>22855.736327999999</v>
      </c>
      <c r="Q79" s="11">
        <f t="shared" si="13"/>
        <v>19973.794922000001</v>
      </c>
      <c r="R79" s="11">
        <f t="shared" si="13"/>
        <v>19824.3125</v>
      </c>
      <c r="S79" s="11">
        <f t="shared" si="13"/>
        <v>20732.398438</v>
      </c>
      <c r="T79" s="11">
        <f t="shared" si="12"/>
        <v>16471.539063</v>
      </c>
      <c r="U79" s="12" cm="1">
        <f t="array" ref="U79">quota_mese*SUMPRODUCT(1/C79:T79)</f>
        <v>5.2037098791749976</v>
      </c>
      <c r="V79" s="13">
        <f t="shared" si="19"/>
        <v>85713.110547349977</v>
      </c>
      <c r="W79" s="14">
        <f t="shared" si="15"/>
        <v>-0.4285792630176668</v>
      </c>
      <c r="X79" s="13">
        <f t="shared" si="16"/>
        <v>83597.57359722197</v>
      </c>
      <c r="Y79" s="14">
        <f t="shared" si="17"/>
        <v>-0.44268284268518687</v>
      </c>
      <c r="Z79" s="6" t="str">
        <f t="shared" si="18"/>
        <v>Il PAC conviene</v>
      </c>
    </row>
    <row r="80" spans="1:26" x14ac:dyDescent="0.25">
      <c r="A80" s="7">
        <v>44408</v>
      </c>
      <c r="B80" s="8">
        <v>35077.269530999998</v>
      </c>
      <c r="C80" s="11">
        <f t="shared" si="14"/>
        <v>35077.269530999998</v>
      </c>
      <c r="D80" s="11">
        <f t="shared" si="13"/>
        <v>39937.78125</v>
      </c>
      <c r="E80" s="11">
        <f t="shared" si="13"/>
        <v>37835.902344000002</v>
      </c>
      <c r="F80" s="11">
        <f t="shared" si="13"/>
        <v>53060.582030999998</v>
      </c>
      <c r="G80" s="11">
        <f t="shared" si="13"/>
        <v>50313.386719000002</v>
      </c>
      <c r="H80" s="11">
        <f t="shared" si="13"/>
        <v>40712.71875</v>
      </c>
      <c r="I80" s="11">
        <f t="shared" si="13"/>
        <v>34270.417969000002</v>
      </c>
      <c r="J80" s="11">
        <f t="shared" si="13"/>
        <v>38516.011719000002</v>
      </c>
      <c r="K80" s="11">
        <f t="shared" si="13"/>
        <v>41124.796875</v>
      </c>
      <c r="L80" s="11">
        <f t="shared" si="13"/>
        <v>35770.070312999997</v>
      </c>
      <c r="M80" s="11">
        <f t="shared" si="13"/>
        <v>29616.634765999999</v>
      </c>
      <c r="N80" s="11">
        <f t="shared" si="13"/>
        <v>18881.335938</v>
      </c>
      <c r="O80" s="11">
        <f t="shared" si="13"/>
        <v>22855.736327999999</v>
      </c>
      <c r="P80" s="11">
        <f t="shared" si="13"/>
        <v>19973.794922000001</v>
      </c>
      <c r="Q80" s="11">
        <f t="shared" si="13"/>
        <v>19824.3125</v>
      </c>
      <c r="R80" s="11">
        <f t="shared" si="13"/>
        <v>20732.398438</v>
      </c>
      <c r="S80" s="11">
        <f t="shared" ref="S80:T95" si="20">R81</f>
        <v>16471.539063</v>
      </c>
      <c r="T80" s="11">
        <f t="shared" si="20"/>
        <v>15426.75</v>
      </c>
      <c r="U80" s="12" cm="1">
        <f t="array" ref="U80">quota_mese*SUMPRODUCT(1/C80:T80)</f>
        <v>5.4619374425796758</v>
      </c>
      <c r="V80" s="13">
        <f t="shared" si="19"/>
        <v>84259.943442316013</v>
      </c>
      <c r="W80" s="14">
        <f t="shared" si="15"/>
        <v>-0.43826704371789327</v>
      </c>
      <c r="X80" s="13">
        <f t="shared" si="16"/>
        <v>65969.003030722248</v>
      </c>
      <c r="Y80" s="14">
        <f t="shared" si="17"/>
        <v>-0.5602066464618517</v>
      </c>
      <c r="Z80" s="6" t="str">
        <f t="shared" si="18"/>
        <v>Il PAC conviene</v>
      </c>
    </row>
    <row r="81" spans="1:26" x14ac:dyDescent="0.25">
      <c r="A81" s="7">
        <v>44439</v>
      </c>
      <c r="B81" s="8">
        <v>39937.78125</v>
      </c>
      <c r="C81" s="11">
        <f t="shared" si="14"/>
        <v>39937.78125</v>
      </c>
      <c r="D81" s="11">
        <f t="shared" ref="D81:S96" si="21">C82</f>
        <v>37835.902344000002</v>
      </c>
      <c r="E81" s="11">
        <f t="shared" si="21"/>
        <v>53060.582030999998</v>
      </c>
      <c r="F81" s="11">
        <f t="shared" si="21"/>
        <v>50313.386719000002</v>
      </c>
      <c r="G81" s="11">
        <f t="shared" si="21"/>
        <v>40712.71875</v>
      </c>
      <c r="H81" s="11">
        <f t="shared" si="21"/>
        <v>34270.417969000002</v>
      </c>
      <c r="I81" s="11">
        <f t="shared" si="21"/>
        <v>38516.011719000002</v>
      </c>
      <c r="J81" s="11">
        <f t="shared" si="21"/>
        <v>41124.796875</v>
      </c>
      <c r="K81" s="11">
        <f t="shared" si="21"/>
        <v>35770.070312999997</v>
      </c>
      <c r="L81" s="11">
        <f t="shared" si="21"/>
        <v>29616.634765999999</v>
      </c>
      <c r="M81" s="11">
        <f t="shared" si="21"/>
        <v>18881.335938</v>
      </c>
      <c r="N81" s="11">
        <f t="shared" si="21"/>
        <v>22855.736327999999</v>
      </c>
      <c r="O81" s="11">
        <f t="shared" si="21"/>
        <v>19973.794922000001</v>
      </c>
      <c r="P81" s="11">
        <f t="shared" si="21"/>
        <v>19824.3125</v>
      </c>
      <c r="Q81" s="11">
        <f t="shared" si="21"/>
        <v>20732.398438</v>
      </c>
      <c r="R81" s="11">
        <f t="shared" si="21"/>
        <v>16471.539063</v>
      </c>
      <c r="S81" s="11">
        <f t="shared" si="21"/>
        <v>15426.75</v>
      </c>
      <c r="T81" s="11">
        <f t="shared" si="20"/>
        <v>21305.564452999999</v>
      </c>
      <c r="U81" s="12" cm="1">
        <f t="array" ref="U81">quota_mese*SUMPRODUCT(1/C81:T81)</f>
        <v>5.6155008157433857</v>
      </c>
      <c r="V81" s="13">
        <f t="shared" si="19"/>
        <v>119641.41456569478</v>
      </c>
      <c r="W81" s="14">
        <f t="shared" si="15"/>
        <v>-0.20239056956203483</v>
      </c>
      <c r="X81" s="13">
        <f t="shared" si="16"/>
        <v>80020.335830498851</v>
      </c>
      <c r="Y81" s="14">
        <f t="shared" si="17"/>
        <v>-0.46653109446334096</v>
      </c>
      <c r="Z81" s="6" t="str">
        <f t="shared" si="18"/>
        <v>Il PAC conviene</v>
      </c>
    </row>
    <row r="82" spans="1:26" x14ac:dyDescent="0.25">
      <c r="A82" s="7">
        <v>44469</v>
      </c>
      <c r="B82" s="8">
        <v>37835.902344000002</v>
      </c>
      <c r="C82" s="11">
        <f t="shared" si="14"/>
        <v>37835.902344000002</v>
      </c>
      <c r="D82" s="11">
        <f t="shared" si="21"/>
        <v>53060.582030999998</v>
      </c>
      <c r="E82" s="11">
        <f t="shared" si="21"/>
        <v>50313.386719000002</v>
      </c>
      <c r="F82" s="11">
        <f t="shared" si="21"/>
        <v>40712.71875</v>
      </c>
      <c r="G82" s="11">
        <f t="shared" si="21"/>
        <v>34270.417969000002</v>
      </c>
      <c r="H82" s="11">
        <f t="shared" si="21"/>
        <v>38516.011719000002</v>
      </c>
      <c r="I82" s="11">
        <f t="shared" si="21"/>
        <v>41124.796875</v>
      </c>
      <c r="J82" s="11">
        <f t="shared" si="21"/>
        <v>35770.070312999997</v>
      </c>
      <c r="K82" s="11">
        <f t="shared" si="21"/>
        <v>29616.634765999999</v>
      </c>
      <c r="L82" s="11">
        <f t="shared" si="21"/>
        <v>18881.335938</v>
      </c>
      <c r="M82" s="11">
        <f t="shared" si="21"/>
        <v>22855.736327999999</v>
      </c>
      <c r="N82" s="11">
        <f t="shared" si="21"/>
        <v>19973.794922000001</v>
      </c>
      <c r="O82" s="11">
        <f t="shared" si="21"/>
        <v>19824.3125</v>
      </c>
      <c r="P82" s="11">
        <f t="shared" si="21"/>
        <v>20732.398438</v>
      </c>
      <c r="Q82" s="11">
        <f t="shared" si="21"/>
        <v>16471.539063</v>
      </c>
      <c r="R82" s="11">
        <f t="shared" si="21"/>
        <v>15426.75</v>
      </c>
      <c r="S82" s="11">
        <f t="shared" si="21"/>
        <v>21305.564452999999</v>
      </c>
      <c r="T82" s="11">
        <f t="shared" si="20"/>
        <v>21885.335938</v>
      </c>
      <c r="U82" s="12" cm="1">
        <f t="array" ref="U82">quota_mese*SUMPRODUCT(1/C82:T82)</f>
        <v>5.7876153875297485</v>
      </c>
      <c r="V82" s="13">
        <f t="shared" si="19"/>
        <v>126663.90703602661</v>
      </c>
      <c r="W82" s="14">
        <f t="shared" si="15"/>
        <v>-0.15557395309315591</v>
      </c>
      <c r="X82" s="13">
        <f t="shared" si="16"/>
        <v>86764.162801064653</v>
      </c>
      <c r="Y82" s="14">
        <f t="shared" si="17"/>
        <v>-0.42157224799290227</v>
      </c>
      <c r="Z82" s="6" t="str">
        <f t="shared" si="18"/>
        <v>Il PAC conviene</v>
      </c>
    </row>
    <row r="83" spans="1:26" x14ac:dyDescent="0.25">
      <c r="A83" s="7">
        <v>44500</v>
      </c>
      <c r="B83" s="8">
        <v>53060.582030999998</v>
      </c>
      <c r="C83" s="11">
        <f t="shared" si="14"/>
        <v>53060.582030999998</v>
      </c>
      <c r="D83" s="11">
        <f t="shared" si="21"/>
        <v>50313.386719000002</v>
      </c>
      <c r="E83" s="11">
        <f t="shared" si="21"/>
        <v>40712.71875</v>
      </c>
      <c r="F83" s="11">
        <f t="shared" si="21"/>
        <v>34270.417969000002</v>
      </c>
      <c r="G83" s="11">
        <f t="shared" si="21"/>
        <v>38516.011719000002</v>
      </c>
      <c r="H83" s="11">
        <f t="shared" si="21"/>
        <v>41124.796875</v>
      </c>
      <c r="I83" s="11">
        <f t="shared" si="21"/>
        <v>35770.070312999997</v>
      </c>
      <c r="J83" s="11">
        <f t="shared" si="21"/>
        <v>29616.634765999999</v>
      </c>
      <c r="K83" s="11">
        <f t="shared" si="21"/>
        <v>18881.335938</v>
      </c>
      <c r="L83" s="11">
        <f t="shared" si="21"/>
        <v>22855.736327999999</v>
      </c>
      <c r="M83" s="11">
        <f t="shared" si="21"/>
        <v>19973.794922000001</v>
      </c>
      <c r="N83" s="11">
        <f t="shared" si="21"/>
        <v>19824.3125</v>
      </c>
      <c r="O83" s="11">
        <f t="shared" si="21"/>
        <v>20732.398438</v>
      </c>
      <c r="P83" s="11">
        <f t="shared" si="21"/>
        <v>16471.539063</v>
      </c>
      <c r="Q83" s="11">
        <f t="shared" si="21"/>
        <v>15426.75</v>
      </c>
      <c r="R83" s="11">
        <f t="shared" si="21"/>
        <v>21305.564452999999</v>
      </c>
      <c r="S83" s="11">
        <f t="shared" si="21"/>
        <v>21885.335938</v>
      </c>
      <c r="T83" s="11">
        <f t="shared" si="20"/>
        <v>25708.375</v>
      </c>
      <c r="U83" s="12" cm="1">
        <f t="array" ref="U83">quota_mese*SUMPRODUCT(1/C83:T83)</f>
        <v>5.8915146092496373</v>
      </c>
      <c r="V83" s="13">
        <f t="shared" si="19"/>
        <v>151461.26689256815</v>
      </c>
      <c r="W83" s="14">
        <f t="shared" si="15"/>
        <v>9.7417792837877215E-3</v>
      </c>
      <c r="X83" s="13">
        <f t="shared" si="16"/>
        <v>72676.478515577342</v>
      </c>
      <c r="Y83" s="14">
        <f t="shared" si="17"/>
        <v>-0.51549014322948439</v>
      </c>
      <c r="Z83" s="6" t="str">
        <f t="shared" si="18"/>
        <v>Il PAC conviene</v>
      </c>
    </row>
    <row r="84" spans="1:26" x14ac:dyDescent="0.25">
      <c r="A84" s="7">
        <v>44530</v>
      </c>
      <c r="B84" s="8">
        <v>50313.386719000002</v>
      </c>
      <c r="C84" s="11">
        <f t="shared" si="14"/>
        <v>50313.386719000002</v>
      </c>
      <c r="D84" s="11">
        <f t="shared" si="21"/>
        <v>40712.71875</v>
      </c>
      <c r="E84" s="11">
        <f t="shared" si="21"/>
        <v>34270.417969000002</v>
      </c>
      <c r="F84" s="11">
        <f t="shared" si="21"/>
        <v>38516.011719000002</v>
      </c>
      <c r="G84" s="11">
        <f t="shared" si="21"/>
        <v>41124.796875</v>
      </c>
      <c r="H84" s="11">
        <f t="shared" si="21"/>
        <v>35770.070312999997</v>
      </c>
      <c r="I84" s="11">
        <f t="shared" si="21"/>
        <v>29616.634765999999</v>
      </c>
      <c r="J84" s="11">
        <f t="shared" si="21"/>
        <v>18881.335938</v>
      </c>
      <c r="K84" s="11">
        <f t="shared" si="21"/>
        <v>22855.736327999999</v>
      </c>
      <c r="L84" s="11">
        <f t="shared" si="21"/>
        <v>19973.794922000001</v>
      </c>
      <c r="M84" s="11">
        <f t="shared" si="21"/>
        <v>19824.3125</v>
      </c>
      <c r="N84" s="11">
        <f t="shared" si="21"/>
        <v>20732.398438</v>
      </c>
      <c r="O84" s="11">
        <f t="shared" si="21"/>
        <v>16471.539063</v>
      </c>
      <c r="P84" s="11">
        <f t="shared" si="21"/>
        <v>15426.75</v>
      </c>
      <c r="Q84" s="11">
        <f t="shared" si="21"/>
        <v>21305.564452999999</v>
      </c>
      <c r="R84" s="11">
        <f t="shared" si="21"/>
        <v>21885.335938</v>
      </c>
      <c r="S84" s="11">
        <f t="shared" si="21"/>
        <v>25708.375</v>
      </c>
      <c r="T84" s="11">
        <f t="shared" si="20"/>
        <v>26284.855468999998</v>
      </c>
      <c r="U84" s="12" cm="1">
        <f t="array" ref="U84">quota_mese*SUMPRODUCT(1/C84:T84)</f>
        <v>6.0515007695532592</v>
      </c>
      <c r="V84" s="13">
        <f t="shared" si="19"/>
        <v>159062.82309824968</v>
      </c>
      <c r="W84" s="14">
        <f t="shared" si="15"/>
        <v>6.0418820654997818E-2</v>
      </c>
      <c r="X84" s="13">
        <f t="shared" si="16"/>
        <v>78363.405396860224</v>
      </c>
      <c r="Y84" s="14">
        <f t="shared" si="17"/>
        <v>-0.47757729735426513</v>
      </c>
      <c r="Z84" s="6" t="str">
        <f t="shared" si="18"/>
        <v>Il PAC conviene</v>
      </c>
    </row>
    <row r="85" spans="1:26" x14ac:dyDescent="0.25">
      <c r="A85" s="7">
        <v>44561</v>
      </c>
      <c r="B85" s="8">
        <v>40712.71875</v>
      </c>
      <c r="C85" s="11">
        <f t="shared" si="14"/>
        <v>40712.71875</v>
      </c>
      <c r="D85" s="11">
        <f t="shared" si="21"/>
        <v>34270.417969000002</v>
      </c>
      <c r="E85" s="11">
        <f t="shared" si="21"/>
        <v>38516.011719000002</v>
      </c>
      <c r="F85" s="11">
        <f t="shared" si="21"/>
        <v>41124.796875</v>
      </c>
      <c r="G85" s="11">
        <f t="shared" si="21"/>
        <v>35770.070312999997</v>
      </c>
      <c r="H85" s="11">
        <f t="shared" si="21"/>
        <v>29616.634765999999</v>
      </c>
      <c r="I85" s="11">
        <f t="shared" si="21"/>
        <v>18881.335938</v>
      </c>
      <c r="J85" s="11">
        <f t="shared" si="21"/>
        <v>22855.736327999999</v>
      </c>
      <c r="K85" s="11">
        <f t="shared" si="21"/>
        <v>19973.794922000001</v>
      </c>
      <c r="L85" s="11">
        <f t="shared" si="21"/>
        <v>19824.3125</v>
      </c>
      <c r="M85" s="11">
        <f t="shared" si="21"/>
        <v>20732.398438</v>
      </c>
      <c r="N85" s="11">
        <f t="shared" si="21"/>
        <v>16471.539063</v>
      </c>
      <c r="O85" s="11">
        <f t="shared" si="21"/>
        <v>15426.75</v>
      </c>
      <c r="P85" s="11">
        <f t="shared" si="21"/>
        <v>21305.564452999999</v>
      </c>
      <c r="Q85" s="11">
        <f t="shared" si="21"/>
        <v>21885.335938</v>
      </c>
      <c r="R85" s="11">
        <f t="shared" si="21"/>
        <v>25708.375</v>
      </c>
      <c r="S85" s="11">
        <f t="shared" si="21"/>
        <v>26284.855468999998</v>
      </c>
      <c r="T85" s="11">
        <f t="shared" si="20"/>
        <v>25813.796875</v>
      </c>
      <c r="U85" s="12" cm="1">
        <f t="array" ref="U85">quota_mese*SUMPRODUCT(1/C85:T85)</f>
        <v>6.2086970000516271</v>
      </c>
      <c r="V85" s="13">
        <f t="shared" si="19"/>
        <v>160270.04321775457</v>
      </c>
      <c r="W85" s="14">
        <f t="shared" si="15"/>
        <v>6.8466954785030509E-2</v>
      </c>
      <c r="X85" s="13">
        <f t="shared" si="16"/>
        <v>95107.122543861071</v>
      </c>
      <c r="Y85" s="14">
        <f t="shared" si="17"/>
        <v>-0.36595251637425952</v>
      </c>
      <c r="Z85" s="6" t="str">
        <f t="shared" si="18"/>
        <v>Il PAC conviene</v>
      </c>
    </row>
    <row r="86" spans="1:26" x14ac:dyDescent="0.25">
      <c r="A86" s="7">
        <v>44592</v>
      </c>
      <c r="B86" s="8">
        <v>34270.417969000002</v>
      </c>
      <c r="C86" s="11">
        <f t="shared" si="14"/>
        <v>34270.417969000002</v>
      </c>
      <c r="D86" s="11">
        <f t="shared" si="21"/>
        <v>38516.011719000002</v>
      </c>
      <c r="E86" s="11">
        <f t="shared" si="21"/>
        <v>41124.796875</v>
      </c>
      <c r="F86" s="11">
        <f t="shared" si="21"/>
        <v>35770.070312999997</v>
      </c>
      <c r="G86" s="11">
        <f t="shared" si="21"/>
        <v>29616.634765999999</v>
      </c>
      <c r="H86" s="11">
        <f t="shared" si="21"/>
        <v>18881.335938</v>
      </c>
      <c r="I86" s="11">
        <f t="shared" si="21"/>
        <v>22855.736327999999</v>
      </c>
      <c r="J86" s="11">
        <f t="shared" si="21"/>
        <v>19973.794922000001</v>
      </c>
      <c r="K86" s="11">
        <f t="shared" si="21"/>
        <v>19824.3125</v>
      </c>
      <c r="L86" s="11">
        <f t="shared" si="21"/>
        <v>20732.398438</v>
      </c>
      <c r="M86" s="11">
        <f t="shared" si="21"/>
        <v>16471.539063</v>
      </c>
      <c r="N86" s="11">
        <f t="shared" si="21"/>
        <v>15426.75</v>
      </c>
      <c r="O86" s="11">
        <f t="shared" si="21"/>
        <v>21305.564452999999</v>
      </c>
      <c r="P86" s="11">
        <f t="shared" si="21"/>
        <v>21885.335938</v>
      </c>
      <c r="Q86" s="11">
        <f t="shared" si="21"/>
        <v>25708.375</v>
      </c>
      <c r="R86" s="11">
        <f t="shared" si="21"/>
        <v>26284.855468999998</v>
      </c>
      <c r="S86" s="11">
        <f t="shared" si="21"/>
        <v>25813.796875</v>
      </c>
      <c r="T86" s="11">
        <f t="shared" si="20"/>
        <v>28014.898438</v>
      </c>
      <c r="U86" s="12" cm="1">
        <f t="array" ref="U86">quota_mese*SUMPRODUCT(1/C86:T86)</f>
        <v>6.3014715323392121</v>
      </c>
      <c r="V86" s="13">
        <f t="shared" si="19"/>
        <v>176535.08498843125</v>
      </c>
      <c r="W86" s="14">
        <f t="shared" si="15"/>
        <v>0.17690056658954156</v>
      </c>
      <c r="X86" s="13">
        <f t="shared" si="16"/>
        <v>122619.8866177009</v>
      </c>
      <c r="Y86" s="14">
        <f t="shared" si="17"/>
        <v>-0.18253408921532732</v>
      </c>
      <c r="Z86" s="6" t="str">
        <f t="shared" si="18"/>
        <v>Il PAC conviene</v>
      </c>
    </row>
    <row r="87" spans="1:26" x14ac:dyDescent="0.25">
      <c r="A87" s="7">
        <v>44620</v>
      </c>
      <c r="B87" s="8">
        <v>38516.011719000002</v>
      </c>
      <c r="C87" s="11">
        <f t="shared" si="14"/>
        <v>38516.011719000002</v>
      </c>
      <c r="D87" s="11">
        <f t="shared" si="21"/>
        <v>41124.796875</v>
      </c>
      <c r="E87" s="11">
        <f t="shared" si="21"/>
        <v>35770.070312999997</v>
      </c>
      <c r="F87" s="11">
        <f t="shared" si="21"/>
        <v>29616.634765999999</v>
      </c>
      <c r="G87" s="11">
        <f t="shared" si="21"/>
        <v>18881.335938</v>
      </c>
      <c r="H87" s="11">
        <f t="shared" si="21"/>
        <v>22855.736327999999</v>
      </c>
      <c r="I87" s="11">
        <f t="shared" si="21"/>
        <v>19973.794922000001</v>
      </c>
      <c r="J87" s="11">
        <f t="shared" si="21"/>
        <v>19824.3125</v>
      </c>
      <c r="K87" s="11">
        <f t="shared" si="21"/>
        <v>20732.398438</v>
      </c>
      <c r="L87" s="11">
        <f t="shared" si="21"/>
        <v>16471.539063</v>
      </c>
      <c r="M87" s="11">
        <f t="shared" si="21"/>
        <v>15426.75</v>
      </c>
      <c r="N87" s="11">
        <f t="shared" si="21"/>
        <v>21305.564452999999</v>
      </c>
      <c r="O87" s="11">
        <f t="shared" si="21"/>
        <v>21885.335938</v>
      </c>
      <c r="P87" s="11">
        <f t="shared" si="21"/>
        <v>25708.375</v>
      </c>
      <c r="Q87" s="11">
        <f t="shared" si="21"/>
        <v>26284.855468999998</v>
      </c>
      <c r="R87" s="11">
        <f t="shared" si="21"/>
        <v>25813.796875</v>
      </c>
      <c r="S87" s="11">
        <f t="shared" si="21"/>
        <v>28014.898438</v>
      </c>
      <c r="T87" s="11">
        <f t="shared" si="20"/>
        <v>26556.158202999999</v>
      </c>
      <c r="U87" s="12" cm="1">
        <f t="array" ref="U87">quota_mese*SUMPRODUCT(1/C87:T87)</f>
        <v>6.372107900998552</v>
      </c>
      <c r="V87" s="13">
        <f t="shared" si="19"/>
        <v>169218.70550550381</v>
      </c>
      <c r="W87" s="14">
        <f t="shared" si="15"/>
        <v>0.12812470337002546</v>
      </c>
      <c r="X87" s="13">
        <f t="shared" si="16"/>
        <v>103422.53916401661</v>
      </c>
      <c r="Y87" s="14">
        <f t="shared" si="17"/>
        <v>-0.31051640557322258</v>
      </c>
      <c r="Z87" s="6" t="str">
        <f t="shared" si="18"/>
        <v>Il PAC conviene</v>
      </c>
    </row>
    <row r="88" spans="1:26" x14ac:dyDescent="0.25">
      <c r="A88" s="7">
        <v>44651</v>
      </c>
      <c r="B88" s="8">
        <v>41124.796875</v>
      </c>
      <c r="C88" s="11">
        <f t="shared" si="14"/>
        <v>41124.796875</v>
      </c>
      <c r="D88" s="11">
        <f t="shared" si="21"/>
        <v>35770.070312999997</v>
      </c>
      <c r="E88" s="11">
        <f t="shared" si="21"/>
        <v>29616.634765999999</v>
      </c>
      <c r="F88" s="11">
        <f t="shared" si="21"/>
        <v>18881.335938</v>
      </c>
      <c r="G88" s="11">
        <f t="shared" si="21"/>
        <v>22855.736327999999</v>
      </c>
      <c r="H88" s="11">
        <f t="shared" si="21"/>
        <v>19973.794922000001</v>
      </c>
      <c r="I88" s="11">
        <f t="shared" si="21"/>
        <v>19824.3125</v>
      </c>
      <c r="J88" s="11">
        <f t="shared" si="21"/>
        <v>20732.398438</v>
      </c>
      <c r="K88" s="11">
        <f t="shared" si="21"/>
        <v>16471.539063</v>
      </c>
      <c r="L88" s="11">
        <f t="shared" si="21"/>
        <v>15426.75</v>
      </c>
      <c r="M88" s="11">
        <f t="shared" si="21"/>
        <v>21305.564452999999</v>
      </c>
      <c r="N88" s="11">
        <f t="shared" si="21"/>
        <v>21885.335938</v>
      </c>
      <c r="O88" s="11">
        <f t="shared" si="21"/>
        <v>25708.375</v>
      </c>
      <c r="P88" s="11">
        <f t="shared" si="21"/>
        <v>26284.855468999998</v>
      </c>
      <c r="Q88" s="11">
        <f t="shared" si="21"/>
        <v>25813.796875</v>
      </c>
      <c r="R88" s="11">
        <f t="shared" si="21"/>
        <v>28014.898438</v>
      </c>
      <c r="S88" s="11">
        <f t="shared" si="21"/>
        <v>26556.158202999999</v>
      </c>
      <c r="T88" s="11">
        <f t="shared" si="20"/>
        <v>23914.73</v>
      </c>
      <c r="U88" s="12" cm="1">
        <f t="array" ref="U88">quota_mese*SUMPRODUCT(1/C88:T88)</f>
        <v>6.5042079388799889</v>
      </c>
      <c r="V88" s="13">
        <f t="shared" si="19"/>
        <v>155546.37672217144</v>
      </c>
      <c r="W88" s="14">
        <f t="shared" si="15"/>
        <v>3.6975844814476355E-2</v>
      </c>
      <c r="X88" s="13">
        <f t="shared" si="16"/>
        <v>87227.409557873951</v>
      </c>
      <c r="Y88" s="14">
        <f t="shared" si="17"/>
        <v>-0.41848393628084035</v>
      </c>
      <c r="Z88" s="6" t="str">
        <f t="shared" si="18"/>
        <v>Il PAC conviene</v>
      </c>
    </row>
    <row r="89" spans="1:26" x14ac:dyDescent="0.25">
      <c r="A89" s="7">
        <v>44681</v>
      </c>
      <c r="B89" s="8">
        <v>35770.070312999997</v>
      </c>
      <c r="C89" s="11">
        <f t="shared" si="14"/>
        <v>35770.070312999997</v>
      </c>
      <c r="D89" s="11">
        <f t="shared" si="21"/>
        <v>29616.634765999999</v>
      </c>
      <c r="E89" s="11">
        <f t="shared" si="21"/>
        <v>18881.335938</v>
      </c>
      <c r="F89" s="11">
        <f t="shared" si="21"/>
        <v>22855.736327999999</v>
      </c>
      <c r="G89" s="11">
        <f t="shared" si="21"/>
        <v>19973.794922000001</v>
      </c>
      <c r="H89" s="11">
        <f t="shared" si="21"/>
        <v>19824.3125</v>
      </c>
      <c r="I89" s="11">
        <f t="shared" si="21"/>
        <v>20732.398438</v>
      </c>
      <c r="J89" s="11">
        <f t="shared" si="21"/>
        <v>16471.539063</v>
      </c>
      <c r="K89" s="11">
        <f t="shared" si="21"/>
        <v>15426.75</v>
      </c>
      <c r="L89" s="11">
        <f t="shared" si="21"/>
        <v>21305.564452999999</v>
      </c>
      <c r="M89" s="11">
        <f t="shared" si="21"/>
        <v>21885.335938</v>
      </c>
      <c r="N89" s="11">
        <f t="shared" si="21"/>
        <v>25708.375</v>
      </c>
      <c r="O89" s="11">
        <f t="shared" si="21"/>
        <v>26284.855468999998</v>
      </c>
      <c r="P89" s="11">
        <f t="shared" si="21"/>
        <v>25813.796875</v>
      </c>
      <c r="Q89" s="11">
        <f t="shared" si="21"/>
        <v>28014.898438</v>
      </c>
      <c r="R89" s="11">
        <f t="shared" si="21"/>
        <v>26556.158202999999</v>
      </c>
      <c r="S89" s="11">
        <f t="shared" si="21"/>
        <v>23914.73</v>
      </c>
      <c r="T89" s="11">
        <f t="shared" si="20"/>
        <v>25505.25</v>
      </c>
      <c r="U89" s="12" cm="1">
        <f t="array" ref="U89">quota_mese*SUMPRODUCT(1/C89:T89)</f>
        <v>6.6283028104900907</v>
      </c>
      <c r="V89" s="13">
        <f t="shared" si="19"/>
        <v>169056.52025725238</v>
      </c>
      <c r="W89" s="14">
        <f t="shared" si="15"/>
        <v>0.12704346838168257</v>
      </c>
      <c r="X89" s="13">
        <f t="shared" si="16"/>
        <v>106954.98964701744</v>
      </c>
      <c r="Y89" s="14">
        <f t="shared" si="17"/>
        <v>-0.2869667356865504</v>
      </c>
      <c r="Z89" s="6" t="str">
        <f t="shared" si="18"/>
        <v>Il PAC conviene</v>
      </c>
    </row>
    <row r="90" spans="1:26" x14ac:dyDescent="0.25">
      <c r="A90" s="7">
        <v>44712</v>
      </c>
      <c r="B90" s="8">
        <v>29616.634765999999</v>
      </c>
      <c r="C90" s="11">
        <f t="shared" si="14"/>
        <v>29616.634765999999</v>
      </c>
      <c r="D90" s="11">
        <f t="shared" si="21"/>
        <v>18881.335938</v>
      </c>
      <c r="E90" s="11">
        <f t="shared" si="21"/>
        <v>22855.736327999999</v>
      </c>
      <c r="F90" s="11">
        <f t="shared" si="21"/>
        <v>19973.794922000001</v>
      </c>
      <c r="G90" s="11">
        <f t="shared" si="21"/>
        <v>19824.3125</v>
      </c>
      <c r="H90" s="11">
        <f t="shared" si="21"/>
        <v>20732.398438</v>
      </c>
      <c r="I90" s="11">
        <f t="shared" si="21"/>
        <v>16471.539063</v>
      </c>
      <c r="J90" s="11">
        <f t="shared" si="21"/>
        <v>15426.75</v>
      </c>
      <c r="K90" s="11">
        <f t="shared" si="21"/>
        <v>21305.564452999999</v>
      </c>
      <c r="L90" s="11">
        <f t="shared" si="21"/>
        <v>21885.335938</v>
      </c>
      <c r="M90" s="11">
        <f t="shared" si="21"/>
        <v>25708.375</v>
      </c>
      <c r="N90" s="11">
        <f t="shared" si="21"/>
        <v>26284.855468999998</v>
      </c>
      <c r="O90" s="11">
        <f t="shared" si="21"/>
        <v>25813.796875</v>
      </c>
      <c r="P90" s="11">
        <f t="shared" si="21"/>
        <v>28014.898438</v>
      </c>
      <c r="Q90" s="11">
        <f t="shared" si="21"/>
        <v>26556.158202999999</v>
      </c>
      <c r="R90" s="11">
        <f t="shared" si="21"/>
        <v>23914.73</v>
      </c>
      <c r="S90" s="11">
        <f t="shared" si="21"/>
        <v>25505.25</v>
      </c>
      <c r="T90" s="11">
        <f t="shared" si="20"/>
        <v>32769.07</v>
      </c>
      <c r="U90" s="12" cm="1">
        <f t="array" ref="U90">quota_mese*SUMPRODUCT(1/C90:T90)</f>
        <v>6.6496382151685269</v>
      </c>
      <c r="V90" s="13">
        <f t="shared" si="19"/>
        <v>217902.46014753252</v>
      </c>
      <c r="W90" s="14">
        <f t="shared" si="15"/>
        <v>0.45268306765021671</v>
      </c>
      <c r="X90" s="13">
        <f t="shared" si="16"/>
        <v>165966.20577712802</v>
      </c>
      <c r="Y90" s="14">
        <f t="shared" si="17"/>
        <v>0.10644137184752012</v>
      </c>
      <c r="Z90" s="6" t="str">
        <f t="shared" si="18"/>
        <v>Il PAC conviene</v>
      </c>
    </row>
    <row r="91" spans="1:26" x14ac:dyDescent="0.25">
      <c r="A91" s="7">
        <v>44742</v>
      </c>
      <c r="B91" s="8">
        <v>18881.335938</v>
      </c>
      <c r="C91" s="11">
        <f t="shared" si="14"/>
        <v>18881.335938</v>
      </c>
      <c r="D91" s="11">
        <f t="shared" si="21"/>
        <v>22855.736327999999</v>
      </c>
      <c r="E91" s="11">
        <f t="shared" si="21"/>
        <v>19973.794922000001</v>
      </c>
      <c r="F91" s="11">
        <f t="shared" si="21"/>
        <v>19824.3125</v>
      </c>
      <c r="G91" s="11">
        <f t="shared" si="21"/>
        <v>20732.398438</v>
      </c>
      <c r="H91" s="11">
        <f t="shared" si="21"/>
        <v>16471.539063</v>
      </c>
      <c r="I91" s="11">
        <f t="shared" si="21"/>
        <v>15426.75</v>
      </c>
      <c r="J91" s="11">
        <f t="shared" si="21"/>
        <v>21305.564452999999</v>
      </c>
      <c r="K91" s="11">
        <f t="shared" si="21"/>
        <v>21885.335938</v>
      </c>
      <c r="L91" s="11">
        <f t="shared" si="21"/>
        <v>25708.375</v>
      </c>
      <c r="M91" s="11">
        <f t="shared" si="21"/>
        <v>26284.855468999998</v>
      </c>
      <c r="N91" s="11">
        <f t="shared" si="21"/>
        <v>25813.796875</v>
      </c>
      <c r="O91" s="11">
        <f t="shared" si="21"/>
        <v>28014.898438</v>
      </c>
      <c r="P91" s="11">
        <f t="shared" si="21"/>
        <v>26556.158202999999</v>
      </c>
      <c r="Q91" s="11">
        <f t="shared" si="21"/>
        <v>23914.73</v>
      </c>
      <c r="R91" s="11">
        <f t="shared" si="21"/>
        <v>25505.25</v>
      </c>
      <c r="S91" s="11">
        <f t="shared" si="21"/>
        <v>32769.07</v>
      </c>
      <c r="T91" s="11">
        <f t="shared" si="20"/>
        <v>34649.51</v>
      </c>
      <c r="U91" s="12" cm="1">
        <f t="array" ref="U91">quota_mese*SUMPRODUCT(1/C91:T91)</f>
        <v>6.6087684529262303</v>
      </c>
      <c r="V91" s="13">
        <f t="shared" si="19"/>
        <v>228990.58859735195</v>
      </c>
      <c r="W91" s="14">
        <f t="shared" si="15"/>
        <v>0.52660392398234634</v>
      </c>
      <c r="X91" s="13">
        <f t="shared" si="16"/>
        <v>275267.94274868118</v>
      </c>
      <c r="Y91" s="14">
        <f t="shared" si="17"/>
        <v>0.83511961832454107</v>
      </c>
      <c r="Z91" s="6" t="str">
        <f t="shared" si="18"/>
        <v>Il PAC NON conviene</v>
      </c>
    </row>
    <row r="92" spans="1:26" x14ac:dyDescent="0.25">
      <c r="A92" s="7">
        <v>44773</v>
      </c>
      <c r="B92" s="8">
        <v>22855.736327999999</v>
      </c>
      <c r="C92" s="11">
        <f t="shared" si="14"/>
        <v>22855.736327999999</v>
      </c>
      <c r="D92" s="11">
        <f t="shared" si="21"/>
        <v>19973.794922000001</v>
      </c>
      <c r="E92" s="11">
        <f t="shared" si="21"/>
        <v>19824.3125</v>
      </c>
      <c r="F92" s="11">
        <f t="shared" si="21"/>
        <v>20732.398438</v>
      </c>
      <c r="G92" s="11">
        <f t="shared" si="21"/>
        <v>16471.539063</v>
      </c>
      <c r="H92" s="11">
        <f t="shared" si="21"/>
        <v>15426.75</v>
      </c>
      <c r="I92" s="11">
        <f t="shared" si="21"/>
        <v>21305.564452999999</v>
      </c>
      <c r="J92" s="11">
        <f t="shared" si="21"/>
        <v>21885.335938</v>
      </c>
      <c r="K92" s="11">
        <f t="shared" si="21"/>
        <v>25708.375</v>
      </c>
      <c r="L92" s="11">
        <f t="shared" si="21"/>
        <v>26284.855468999998</v>
      </c>
      <c r="M92" s="11">
        <f t="shared" si="21"/>
        <v>25813.796875</v>
      </c>
      <c r="N92" s="11">
        <f t="shared" si="21"/>
        <v>28014.898438</v>
      </c>
      <c r="O92" s="11">
        <f t="shared" si="21"/>
        <v>26556.158202999999</v>
      </c>
      <c r="P92" s="11">
        <f t="shared" si="21"/>
        <v>23914.73</v>
      </c>
      <c r="Q92" s="11">
        <f t="shared" si="21"/>
        <v>25505.25</v>
      </c>
      <c r="R92" s="11">
        <f t="shared" si="21"/>
        <v>32769.07</v>
      </c>
      <c r="S92" s="11">
        <f t="shared" si="21"/>
        <v>34649.51</v>
      </c>
      <c r="T92" s="11">
        <f t="shared" si="20"/>
        <v>38425.589999999997</v>
      </c>
      <c r="U92" s="12" cm="1">
        <f t="array" ref="U92">quota_mese*SUMPRODUCT(1/C92:T92)</f>
        <v>6.3842848678057011</v>
      </c>
      <c r="V92" s="13">
        <f t="shared" si="19"/>
        <v>245319.91277350605</v>
      </c>
      <c r="W92" s="14">
        <f t="shared" si="15"/>
        <v>0.63546608515670688</v>
      </c>
      <c r="X92" s="13">
        <f t="shared" si="16"/>
        <v>252183.45264767791</v>
      </c>
      <c r="Y92" s="14">
        <f t="shared" si="17"/>
        <v>0.6812230176511862</v>
      </c>
      <c r="Z92" s="6" t="str">
        <f t="shared" si="18"/>
        <v>Il PAC NON conviene</v>
      </c>
    </row>
    <row r="93" spans="1:26" x14ac:dyDescent="0.25">
      <c r="A93" s="7">
        <v>44804</v>
      </c>
      <c r="B93" s="8">
        <v>19973.794922000001</v>
      </c>
      <c r="C93" s="11">
        <f t="shared" si="14"/>
        <v>19973.794922000001</v>
      </c>
      <c r="D93" s="11">
        <f t="shared" si="21"/>
        <v>19824.3125</v>
      </c>
      <c r="E93" s="11">
        <f t="shared" si="21"/>
        <v>20732.398438</v>
      </c>
      <c r="F93" s="11">
        <f t="shared" si="21"/>
        <v>16471.539063</v>
      </c>
      <c r="G93" s="11">
        <f t="shared" si="21"/>
        <v>15426.75</v>
      </c>
      <c r="H93" s="11">
        <f t="shared" si="21"/>
        <v>21305.564452999999</v>
      </c>
      <c r="I93" s="11">
        <f t="shared" si="21"/>
        <v>21885.335938</v>
      </c>
      <c r="J93" s="11">
        <f t="shared" si="21"/>
        <v>25708.375</v>
      </c>
      <c r="K93" s="11">
        <f t="shared" si="21"/>
        <v>26284.855468999998</v>
      </c>
      <c r="L93" s="11">
        <f t="shared" si="21"/>
        <v>25813.796875</v>
      </c>
      <c r="M93" s="11">
        <f t="shared" si="21"/>
        <v>28014.898438</v>
      </c>
      <c r="N93" s="11">
        <f t="shared" si="21"/>
        <v>26556.158202999999</v>
      </c>
      <c r="O93" s="11">
        <f t="shared" si="21"/>
        <v>23914.73</v>
      </c>
      <c r="P93" s="11">
        <f t="shared" si="21"/>
        <v>25505.25</v>
      </c>
      <c r="Q93" s="11">
        <f t="shared" si="21"/>
        <v>32769.07</v>
      </c>
      <c r="R93" s="11">
        <f t="shared" si="21"/>
        <v>34649.51</v>
      </c>
      <c r="S93" s="11">
        <f t="shared" si="21"/>
        <v>38425.589999999997</v>
      </c>
      <c r="T93" s="11">
        <f t="shared" si="20"/>
        <v>39410.58</v>
      </c>
      <c r="U93" s="12" cm="1">
        <f t="array" ref="U93">quota_mese*SUMPRODUCT(1/C93:T93)</f>
        <v>6.2311282403870898</v>
      </c>
      <c r="V93" s="13">
        <f t="shared" si="19"/>
        <v>245572.37800803463</v>
      </c>
      <c r="W93" s="14">
        <f t="shared" si="15"/>
        <v>0.6371491867202308</v>
      </c>
      <c r="X93" s="13">
        <f t="shared" si="16"/>
        <v>295967.14210221125</v>
      </c>
      <c r="Y93" s="14">
        <f t="shared" si="17"/>
        <v>0.97311428068140837</v>
      </c>
      <c r="Z93" s="6" t="str">
        <f t="shared" si="18"/>
        <v>Il PAC NON conviene</v>
      </c>
    </row>
    <row r="94" spans="1:26" x14ac:dyDescent="0.25">
      <c r="A94" s="7">
        <v>44834</v>
      </c>
      <c r="B94" s="8">
        <v>19824.3125</v>
      </c>
      <c r="C94" s="11">
        <f t="shared" si="14"/>
        <v>19824.3125</v>
      </c>
      <c r="D94" s="11">
        <f t="shared" si="21"/>
        <v>20732.398438</v>
      </c>
      <c r="E94" s="11">
        <f t="shared" si="21"/>
        <v>16471.539063</v>
      </c>
      <c r="F94" s="11">
        <f t="shared" si="21"/>
        <v>15426.75</v>
      </c>
      <c r="G94" s="11">
        <f t="shared" si="21"/>
        <v>21305.564452999999</v>
      </c>
      <c r="H94" s="11">
        <f t="shared" si="21"/>
        <v>21885.335938</v>
      </c>
      <c r="I94" s="11">
        <f t="shared" si="21"/>
        <v>25708.375</v>
      </c>
      <c r="J94" s="11">
        <f t="shared" si="21"/>
        <v>26284.855468999998</v>
      </c>
      <c r="K94" s="11">
        <f t="shared" si="21"/>
        <v>25813.796875</v>
      </c>
      <c r="L94" s="11">
        <f t="shared" si="21"/>
        <v>28014.898438</v>
      </c>
      <c r="M94" s="11">
        <f t="shared" si="21"/>
        <v>26556.158202999999</v>
      </c>
      <c r="N94" s="11">
        <f t="shared" si="21"/>
        <v>23914.73</v>
      </c>
      <c r="O94" s="11">
        <f t="shared" si="21"/>
        <v>25505.25</v>
      </c>
      <c r="P94" s="11">
        <f t="shared" si="21"/>
        <v>32769.07</v>
      </c>
      <c r="Q94" s="11">
        <f t="shared" si="21"/>
        <v>34649.51</v>
      </c>
      <c r="R94" s="11">
        <f t="shared" si="21"/>
        <v>38425.589999999997</v>
      </c>
      <c r="S94" s="11">
        <f t="shared" si="21"/>
        <v>39410.58</v>
      </c>
      <c r="T94" s="11">
        <f t="shared" si="20"/>
        <v>56477.23</v>
      </c>
      <c r="U94" s="12" cm="1">
        <f t="array" ref="U94">quota_mese*SUMPRODUCT(1/C94:T94)</f>
        <v>5.9614670085049157</v>
      </c>
      <c r="V94" s="13">
        <f t="shared" si="19"/>
        <v>336687.14337674412</v>
      </c>
      <c r="W94" s="14">
        <f t="shared" si="15"/>
        <v>1.244580955844961</v>
      </c>
      <c r="X94" s="13">
        <f t="shared" si="16"/>
        <v>427333.07901598106</v>
      </c>
      <c r="Y94" s="14">
        <f t="shared" si="17"/>
        <v>1.8488871934398738</v>
      </c>
      <c r="Z94" s="6" t="str">
        <f t="shared" si="18"/>
        <v>Il PAC NON conviene</v>
      </c>
    </row>
    <row r="95" spans="1:26" x14ac:dyDescent="0.25">
      <c r="A95" s="7">
        <v>44865</v>
      </c>
      <c r="B95" s="8">
        <v>20732.398438</v>
      </c>
      <c r="C95" s="11">
        <f t="shared" si="14"/>
        <v>20732.398438</v>
      </c>
      <c r="D95" s="11">
        <f t="shared" si="21"/>
        <v>16471.539063</v>
      </c>
      <c r="E95" s="11">
        <f t="shared" si="21"/>
        <v>15426.75</v>
      </c>
      <c r="F95" s="11">
        <f t="shared" si="21"/>
        <v>21305.564452999999</v>
      </c>
      <c r="G95" s="11">
        <f t="shared" si="21"/>
        <v>21885.335938</v>
      </c>
      <c r="H95" s="11">
        <f t="shared" si="21"/>
        <v>25708.375</v>
      </c>
      <c r="I95" s="11">
        <f t="shared" si="21"/>
        <v>26284.855468999998</v>
      </c>
      <c r="J95" s="11">
        <f t="shared" si="21"/>
        <v>25813.796875</v>
      </c>
      <c r="K95" s="11">
        <f t="shared" si="21"/>
        <v>28014.898438</v>
      </c>
      <c r="L95" s="11">
        <f t="shared" si="21"/>
        <v>26556.158202999999</v>
      </c>
      <c r="M95" s="11">
        <f t="shared" si="21"/>
        <v>23914.73</v>
      </c>
      <c r="N95" s="11">
        <f t="shared" si="21"/>
        <v>25505.25</v>
      </c>
      <c r="O95" s="11">
        <f t="shared" si="21"/>
        <v>32769.07</v>
      </c>
      <c r="P95" s="11">
        <f t="shared" si="21"/>
        <v>34649.51</v>
      </c>
      <c r="Q95" s="11">
        <f t="shared" si="21"/>
        <v>38425.589999999997</v>
      </c>
      <c r="R95" s="11">
        <f t="shared" si="21"/>
        <v>39410.58</v>
      </c>
      <c r="S95" s="11">
        <f t="shared" si="21"/>
        <v>56477.23</v>
      </c>
      <c r="T95" s="11">
        <f t="shared" si="20"/>
        <v>66099.78</v>
      </c>
      <c r="U95" s="12" cm="1">
        <f t="array" ref="U95">quota_mese*SUMPRODUCT(1/C95:T95)</f>
        <v>5.6671797767413779</v>
      </c>
      <c r="V95" s="13">
        <f t="shared" si="19"/>
        <v>374599.33646305418</v>
      </c>
      <c r="W95" s="14">
        <f t="shared" si="15"/>
        <v>1.4973289097536946</v>
      </c>
      <c r="X95" s="13">
        <f t="shared" si="16"/>
        <v>478235.40675482358</v>
      </c>
      <c r="Y95" s="14">
        <f t="shared" si="17"/>
        <v>2.188236045032157</v>
      </c>
      <c r="Z95" s="6" t="str">
        <f t="shared" si="18"/>
        <v>Il PAC NON conviene</v>
      </c>
    </row>
    <row r="96" spans="1:26" x14ac:dyDescent="0.25">
      <c r="A96" s="7">
        <v>44895</v>
      </c>
      <c r="B96" s="8">
        <v>16471.539063</v>
      </c>
      <c r="C96" s="11">
        <f t="shared" si="14"/>
        <v>16471.539063</v>
      </c>
      <c r="D96" s="11">
        <f t="shared" si="21"/>
        <v>15426.75</v>
      </c>
      <c r="E96" s="11">
        <f t="shared" si="21"/>
        <v>21305.564452999999</v>
      </c>
      <c r="F96" s="11">
        <f t="shared" si="21"/>
        <v>21885.335938</v>
      </c>
      <c r="G96" s="11">
        <f t="shared" si="21"/>
        <v>25708.375</v>
      </c>
      <c r="H96" s="11">
        <f t="shared" si="21"/>
        <v>26284.855468999998</v>
      </c>
      <c r="I96" s="11">
        <f t="shared" si="21"/>
        <v>25813.796875</v>
      </c>
      <c r="J96" s="11">
        <f t="shared" si="21"/>
        <v>28014.898438</v>
      </c>
      <c r="K96" s="11">
        <f t="shared" si="21"/>
        <v>26556.158202999999</v>
      </c>
      <c r="L96" s="11">
        <f t="shared" si="21"/>
        <v>23914.73</v>
      </c>
      <c r="M96" s="11">
        <f t="shared" si="21"/>
        <v>25505.25</v>
      </c>
      <c r="N96" s="11">
        <f t="shared" si="21"/>
        <v>32769.07</v>
      </c>
      <c r="O96" s="11">
        <f t="shared" si="21"/>
        <v>34649.51</v>
      </c>
      <c r="P96" s="11">
        <f t="shared" si="21"/>
        <v>38425.589999999997</v>
      </c>
      <c r="Q96" s="11">
        <f t="shared" si="21"/>
        <v>39410.58</v>
      </c>
      <c r="R96" s="11">
        <f t="shared" si="21"/>
        <v>56477.23</v>
      </c>
      <c r="S96" s="11">
        <f t="shared" ref="S96:T111" si="22">R97</f>
        <v>66099.78</v>
      </c>
      <c r="T96" s="11">
        <f t="shared" si="22"/>
        <v>56852.59</v>
      </c>
      <c r="U96" s="12" cm="1">
        <f t="array" ref="U96">quota_mese*SUMPRODUCT(1/C96:T96)</f>
        <v>5.4118102933497667</v>
      </c>
      <c r="V96" s="13">
        <f t="shared" si="19"/>
        <v>307675.431765594</v>
      </c>
      <c r="W96" s="14">
        <f t="shared" si="15"/>
        <v>1.05116954510396</v>
      </c>
      <c r="X96" s="13">
        <f t="shared" si="16"/>
        <v>517734.77070859674</v>
      </c>
      <c r="Y96" s="14">
        <f t="shared" si="17"/>
        <v>2.4515651380573118</v>
      </c>
      <c r="Z96" s="6" t="str">
        <f t="shared" si="18"/>
        <v>Il PAC NON conviene</v>
      </c>
    </row>
    <row r="97" spans="1:26" x14ac:dyDescent="0.25">
      <c r="A97" s="7">
        <v>44926</v>
      </c>
      <c r="B97" s="8">
        <v>15426.75</v>
      </c>
      <c r="C97" s="11">
        <f t="shared" si="14"/>
        <v>15426.75</v>
      </c>
      <c r="D97" s="11">
        <f t="shared" ref="D97:S112" si="23">C98</f>
        <v>21305.564452999999</v>
      </c>
      <c r="E97" s="11">
        <f t="shared" si="23"/>
        <v>21885.335938</v>
      </c>
      <c r="F97" s="11">
        <f t="shared" si="23"/>
        <v>25708.375</v>
      </c>
      <c r="G97" s="11">
        <f t="shared" si="23"/>
        <v>26284.855468999998</v>
      </c>
      <c r="H97" s="11">
        <f t="shared" si="23"/>
        <v>25813.796875</v>
      </c>
      <c r="I97" s="11">
        <f t="shared" si="23"/>
        <v>28014.898438</v>
      </c>
      <c r="J97" s="11">
        <f t="shared" si="23"/>
        <v>26556.158202999999</v>
      </c>
      <c r="K97" s="11">
        <f t="shared" si="23"/>
        <v>23914.73</v>
      </c>
      <c r="L97" s="11">
        <f t="shared" si="23"/>
        <v>25505.25</v>
      </c>
      <c r="M97" s="11">
        <f t="shared" si="23"/>
        <v>32769.07</v>
      </c>
      <c r="N97" s="11">
        <f t="shared" si="23"/>
        <v>34649.51</v>
      </c>
      <c r="O97" s="11">
        <f t="shared" si="23"/>
        <v>38425.589999999997</v>
      </c>
      <c r="P97" s="11">
        <f t="shared" si="23"/>
        <v>39410.58</v>
      </c>
      <c r="Q97" s="11">
        <f t="shared" si="23"/>
        <v>56477.23</v>
      </c>
      <c r="R97" s="11">
        <f t="shared" si="23"/>
        <v>66099.78</v>
      </c>
      <c r="S97" s="11">
        <f t="shared" si="23"/>
        <v>56852.59</v>
      </c>
      <c r="T97" s="11">
        <f t="shared" si="22"/>
        <v>62230.86</v>
      </c>
      <c r="U97" s="12" cm="1">
        <f t="array" ref="U97">quota_mese*SUMPRODUCT(1/C97:T97)</f>
        <v>5.0397971006013869</v>
      </c>
      <c r="V97" s="13">
        <f t="shared" si="19"/>
        <v>313630.90779593081</v>
      </c>
      <c r="W97" s="14">
        <f t="shared" si="15"/>
        <v>1.0908727186395386</v>
      </c>
      <c r="X97" s="13">
        <f t="shared" si="16"/>
        <v>605093.68467110698</v>
      </c>
      <c r="Y97" s="14">
        <f t="shared" si="17"/>
        <v>3.0339578978073796</v>
      </c>
      <c r="Z97" s="6" t="str">
        <f t="shared" si="18"/>
        <v>Il PAC NON conviene</v>
      </c>
    </row>
    <row r="98" spans="1:26" x14ac:dyDescent="0.25">
      <c r="A98" s="7">
        <v>44957</v>
      </c>
      <c r="B98" s="8">
        <v>21305.564452999999</v>
      </c>
      <c r="C98" s="11">
        <f t="shared" si="14"/>
        <v>21305.564452999999</v>
      </c>
      <c r="D98" s="11">
        <f t="shared" si="23"/>
        <v>21885.335938</v>
      </c>
      <c r="E98" s="11">
        <f t="shared" si="23"/>
        <v>25708.375</v>
      </c>
      <c r="F98" s="11">
        <f t="shared" si="23"/>
        <v>26284.855468999998</v>
      </c>
      <c r="G98" s="11">
        <f t="shared" si="23"/>
        <v>25813.796875</v>
      </c>
      <c r="H98" s="11">
        <f t="shared" si="23"/>
        <v>28014.898438</v>
      </c>
      <c r="I98" s="11">
        <f t="shared" si="23"/>
        <v>26556.158202999999</v>
      </c>
      <c r="J98" s="11">
        <f t="shared" si="23"/>
        <v>23914.73</v>
      </c>
      <c r="K98" s="11">
        <f t="shared" si="23"/>
        <v>25505.25</v>
      </c>
      <c r="L98" s="11">
        <f t="shared" si="23"/>
        <v>32769.07</v>
      </c>
      <c r="M98" s="11">
        <f t="shared" si="23"/>
        <v>34649.51</v>
      </c>
      <c r="N98" s="11">
        <f t="shared" si="23"/>
        <v>38425.589999999997</v>
      </c>
      <c r="O98" s="11">
        <f t="shared" si="23"/>
        <v>39410.58</v>
      </c>
      <c r="P98" s="11">
        <f t="shared" si="23"/>
        <v>56477.23</v>
      </c>
      <c r="Q98" s="11">
        <f t="shared" si="23"/>
        <v>66099.78</v>
      </c>
      <c r="R98" s="11">
        <f t="shared" si="23"/>
        <v>56852.59</v>
      </c>
      <c r="S98" s="11">
        <f t="shared" si="23"/>
        <v>62230.86</v>
      </c>
      <c r="T98" s="11">
        <f t="shared" si="22"/>
        <v>58407.41</v>
      </c>
      <c r="U98" s="12" cm="1">
        <f t="array" ref="U98">quota_mese*SUMPRODUCT(1/C98:T98)</f>
        <v>4.6422858324007406</v>
      </c>
      <c r="V98" s="13">
        <f t="shared" si="19"/>
        <v>271143.89195022138</v>
      </c>
      <c r="W98" s="14">
        <f t="shared" si="15"/>
        <v>0.80762594633480922</v>
      </c>
      <c r="X98" s="13">
        <f t="shared" si="16"/>
        <v>411212.36282319494</v>
      </c>
      <c r="Y98" s="14">
        <f t="shared" si="17"/>
        <v>1.7414157521546327</v>
      </c>
      <c r="Z98" s="6" t="str">
        <f t="shared" si="18"/>
        <v>Il PAC NON conviene</v>
      </c>
    </row>
    <row r="99" spans="1:26" x14ac:dyDescent="0.25">
      <c r="A99" s="7">
        <v>44985</v>
      </c>
      <c r="B99" s="8">
        <v>21885.335938</v>
      </c>
      <c r="C99" s="11">
        <f t="shared" si="14"/>
        <v>21885.335938</v>
      </c>
      <c r="D99" s="11">
        <f t="shared" si="23"/>
        <v>25708.375</v>
      </c>
      <c r="E99" s="11">
        <f t="shared" si="23"/>
        <v>26284.855468999998</v>
      </c>
      <c r="F99" s="11">
        <f t="shared" si="23"/>
        <v>25813.796875</v>
      </c>
      <c r="G99" s="11">
        <f t="shared" si="23"/>
        <v>28014.898438</v>
      </c>
      <c r="H99" s="11">
        <f t="shared" si="23"/>
        <v>26556.158202999999</v>
      </c>
      <c r="I99" s="11">
        <f t="shared" si="23"/>
        <v>23914.73</v>
      </c>
      <c r="J99" s="11">
        <f t="shared" si="23"/>
        <v>25505.25</v>
      </c>
      <c r="K99" s="11">
        <f t="shared" si="23"/>
        <v>32769.07</v>
      </c>
      <c r="L99" s="11">
        <f t="shared" si="23"/>
        <v>34649.51</v>
      </c>
      <c r="M99" s="11">
        <f t="shared" si="23"/>
        <v>38425.589999999997</v>
      </c>
      <c r="N99" s="11">
        <f t="shared" si="23"/>
        <v>39410.58</v>
      </c>
      <c r="O99" s="11">
        <f t="shared" si="23"/>
        <v>56477.23</v>
      </c>
      <c r="P99" s="11">
        <f t="shared" si="23"/>
        <v>66099.78</v>
      </c>
      <c r="Q99" s="11">
        <f t="shared" si="23"/>
        <v>56852.59</v>
      </c>
      <c r="R99" s="11">
        <f t="shared" si="23"/>
        <v>62230.86</v>
      </c>
      <c r="S99" s="11">
        <f t="shared" si="23"/>
        <v>58407.41</v>
      </c>
      <c r="T99" s="11">
        <f t="shared" si="22"/>
        <v>52621.93</v>
      </c>
      <c r="U99" s="12" cm="1">
        <f t="array" ref="U99">quota_mese*SUMPRODUCT(1/C99:T99)</f>
        <v>4.4095140722093396</v>
      </c>
      <c r="V99" s="13">
        <f t="shared" si="19"/>
        <v>232037.14084181481</v>
      </c>
      <c r="W99" s="14">
        <f t="shared" si="15"/>
        <v>0.54691427227876543</v>
      </c>
      <c r="X99" s="13">
        <f t="shared" si="16"/>
        <v>360665.67688799807</v>
      </c>
      <c r="Y99" s="14">
        <f t="shared" si="17"/>
        <v>1.4044378459199871</v>
      </c>
      <c r="Z99" s="6" t="str">
        <f t="shared" si="18"/>
        <v>Il PAC NON conviene</v>
      </c>
    </row>
    <row r="100" spans="1:26" x14ac:dyDescent="0.25">
      <c r="A100" s="7">
        <v>45016</v>
      </c>
      <c r="B100" s="8">
        <v>25708.375</v>
      </c>
      <c r="C100" s="11">
        <f t="shared" si="14"/>
        <v>25708.375</v>
      </c>
      <c r="D100" s="11">
        <f t="shared" si="23"/>
        <v>26284.855468999998</v>
      </c>
      <c r="E100" s="11">
        <f t="shared" si="23"/>
        <v>25813.796875</v>
      </c>
      <c r="F100" s="11">
        <f t="shared" si="23"/>
        <v>28014.898438</v>
      </c>
      <c r="G100" s="11">
        <f t="shared" si="23"/>
        <v>26556.158202999999</v>
      </c>
      <c r="H100" s="11">
        <f t="shared" si="23"/>
        <v>23914.73</v>
      </c>
      <c r="I100" s="11">
        <f t="shared" si="23"/>
        <v>25505.25</v>
      </c>
      <c r="J100" s="11">
        <f t="shared" si="23"/>
        <v>32769.07</v>
      </c>
      <c r="K100" s="11">
        <f t="shared" si="23"/>
        <v>34649.51</v>
      </c>
      <c r="L100" s="11">
        <f t="shared" si="23"/>
        <v>38425.589999999997</v>
      </c>
      <c r="M100" s="11">
        <f t="shared" si="23"/>
        <v>39410.58</v>
      </c>
      <c r="N100" s="11">
        <f t="shared" si="23"/>
        <v>56477.23</v>
      </c>
      <c r="O100" s="11">
        <f t="shared" si="23"/>
        <v>66099.78</v>
      </c>
      <c r="P100" s="11">
        <f t="shared" si="23"/>
        <v>56852.59</v>
      </c>
      <c r="Q100" s="11">
        <f t="shared" si="23"/>
        <v>62230.86</v>
      </c>
      <c r="R100" s="11">
        <f t="shared" si="23"/>
        <v>58407.41</v>
      </c>
      <c r="S100" s="11">
        <f t="shared" si="23"/>
        <v>52621.93</v>
      </c>
      <c r="T100" s="11" t="e">
        <f t="shared" si="22"/>
        <v>#REF!</v>
      </c>
      <c r="U100" s="12"/>
      <c r="V100" s="13"/>
      <c r="W100" s="14"/>
      <c r="X100" s="13"/>
      <c r="Y100" s="14"/>
      <c r="Z100" s="6"/>
    </row>
    <row r="101" spans="1:26" x14ac:dyDescent="0.25">
      <c r="A101" s="7">
        <v>45046</v>
      </c>
      <c r="B101" s="8">
        <v>26284.855468999998</v>
      </c>
      <c r="C101" s="11">
        <f t="shared" si="14"/>
        <v>26284.855468999998</v>
      </c>
      <c r="D101" s="11">
        <f t="shared" si="23"/>
        <v>25813.796875</v>
      </c>
      <c r="E101" s="11">
        <f t="shared" si="23"/>
        <v>28014.898438</v>
      </c>
      <c r="F101" s="11">
        <f t="shared" si="23"/>
        <v>26556.158202999999</v>
      </c>
      <c r="G101" s="11">
        <f t="shared" si="23"/>
        <v>23914.73</v>
      </c>
      <c r="H101" s="11">
        <f t="shared" si="23"/>
        <v>25505.25</v>
      </c>
      <c r="I101" s="11">
        <f t="shared" si="23"/>
        <v>32769.07</v>
      </c>
      <c r="J101" s="11">
        <f t="shared" si="23"/>
        <v>34649.51</v>
      </c>
      <c r="K101" s="11">
        <f t="shared" si="23"/>
        <v>38425.589999999997</v>
      </c>
      <c r="L101" s="11">
        <f t="shared" si="23"/>
        <v>39410.58</v>
      </c>
      <c r="M101" s="11">
        <f t="shared" si="23"/>
        <v>56477.23</v>
      </c>
      <c r="N101" s="11">
        <f t="shared" si="23"/>
        <v>66099.78</v>
      </c>
      <c r="O101" s="11">
        <f t="shared" si="23"/>
        <v>56852.59</v>
      </c>
      <c r="P101" s="11">
        <f t="shared" si="23"/>
        <v>62230.86</v>
      </c>
      <c r="Q101" s="11">
        <f t="shared" si="23"/>
        <v>58407.41</v>
      </c>
      <c r="R101" s="11">
        <f t="shared" si="23"/>
        <v>52621.93</v>
      </c>
      <c r="S101" s="11" t="e">
        <f t="shared" si="23"/>
        <v>#REF!</v>
      </c>
      <c r="T101" s="11" t="e">
        <f t="shared" si="22"/>
        <v>#REF!</v>
      </c>
      <c r="U101" s="12"/>
      <c r="V101" s="13"/>
      <c r="W101" s="14"/>
      <c r="X101" s="13"/>
      <c r="Y101" s="14"/>
      <c r="Z101" s="6"/>
    </row>
    <row r="102" spans="1:26" x14ac:dyDescent="0.25">
      <c r="A102" s="7">
        <v>45077</v>
      </c>
      <c r="B102" s="8">
        <v>25813.796875</v>
      </c>
      <c r="C102" s="11">
        <f t="shared" si="14"/>
        <v>25813.796875</v>
      </c>
      <c r="D102" s="11">
        <f t="shared" si="23"/>
        <v>28014.898438</v>
      </c>
      <c r="E102" s="11">
        <f t="shared" si="23"/>
        <v>26556.158202999999</v>
      </c>
      <c r="F102" s="11">
        <f t="shared" si="23"/>
        <v>23914.73</v>
      </c>
      <c r="G102" s="11">
        <f t="shared" si="23"/>
        <v>25505.25</v>
      </c>
      <c r="H102" s="11">
        <f t="shared" si="23"/>
        <v>32769.07</v>
      </c>
      <c r="I102" s="11">
        <f t="shared" si="23"/>
        <v>34649.51</v>
      </c>
      <c r="J102" s="11">
        <f t="shared" si="23"/>
        <v>38425.589999999997</v>
      </c>
      <c r="K102" s="11">
        <f t="shared" si="23"/>
        <v>39410.58</v>
      </c>
      <c r="L102" s="11">
        <f t="shared" si="23"/>
        <v>56477.23</v>
      </c>
      <c r="M102" s="11">
        <f t="shared" si="23"/>
        <v>66099.78</v>
      </c>
      <c r="N102" s="11">
        <f t="shared" si="23"/>
        <v>56852.59</v>
      </c>
      <c r="O102" s="11">
        <f t="shared" si="23"/>
        <v>62230.86</v>
      </c>
      <c r="P102" s="11">
        <f t="shared" si="23"/>
        <v>58407.41</v>
      </c>
      <c r="Q102" s="11">
        <f t="shared" si="23"/>
        <v>52621.93</v>
      </c>
      <c r="R102" s="11" t="e">
        <f t="shared" si="23"/>
        <v>#REF!</v>
      </c>
      <c r="S102" s="11" t="e">
        <f t="shared" si="23"/>
        <v>#REF!</v>
      </c>
      <c r="T102" s="11" t="e">
        <f t="shared" si="22"/>
        <v>#REF!</v>
      </c>
      <c r="U102" s="12"/>
      <c r="V102" s="13"/>
      <c r="W102" s="14"/>
      <c r="X102" s="13"/>
      <c r="Y102" s="14"/>
      <c r="Z102" s="6"/>
    </row>
    <row r="103" spans="1:26" x14ac:dyDescent="0.25">
      <c r="A103" s="7">
        <v>45107</v>
      </c>
      <c r="B103" s="8">
        <v>28014.898438</v>
      </c>
      <c r="C103" s="11">
        <f t="shared" si="14"/>
        <v>28014.898438</v>
      </c>
      <c r="D103" s="11">
        <f t="shared" si="23"/>
        <v>26556.158202999999</v>
      </c>
      <c r="E103" s="11">
        <f t="shared" si="23"/>
        <v>23914.73</v>
      </c>
      <c r="F103" s="11">
        <f t="shared" si="23"/>
        <v>25505.25</v>
      </c>
      <c r="G103" s="11">
        <f t="shared" si="23"/>
        <v>32769.07</v>
      </c>
      <c r="H103" s="11">
        <f t="shared" si="23"/>
        <v>34649.51</v>
      </c>
      <c r="I103" s="11">
        <f t="shared" si="23"/>
        <v>38425.589999999997</v>
      </c>
      <c r="J103" s="11">
        <f t="shared" si="23"/>
        <v>39410.58</v>
      </c>
      <c r="K103" s="11">
        <f t="shared" si="23"/>
        <v>56477.23</v>
      </c>
      <c r="L103" s="11">
        <f t="shared" si="23"/>
        <v>66099.78</v>
      </c>
      <c r="M103" s="11">
        <f t="shared" si="23"/>
        <v>56852.59</v>
      </c>
      <c r="N103" s="11">
        <f t="shared" si="23"/>
        <v>62230.86</v>
      </c>
      <c r="O103" s="11">
        <f t="shared" si="23"/>
        <v>58407.41</v>
      </c>
      <c r="P103" s="11">
        <f t="shared" si="23"/>
        <v>52621.93</v>
      </c>
      <c r="Q103" s="11" t="e">
        <f t="shared" si="23"/>
        <v>#REF!</v>
      </c>
      <c r="R103" s="11" t="e">
        <f t="shared" si="23"/>
        <v>#REF!</v>
      </c>
      <c r="S103" s="11" t="e">
        <f t="shared" si="23"/>
        <v>#REF!</v>
      </c>
      <c r="T103" s="11" t="e">
        <f t="shared" si="22"/>
        <v>#REF!</v>
      </c>
      <c r="U103" s="12"/>
      <c r="V103" s="13"/>
      <c r="W103" s="14"/>
      <c r="X103" s="13"/>
      <c r="Y103" s="14"/>
      <c r="Z103" s="6"/>
    </row>
    <row r="104" spans="1:26" x14ac:dyDescent="0.25">
      <c r="A104" s="7">
        <v>45138</v>
      </c>
      <c r="B104" s="8">
        <v>26556.158202999999</v>
      </c>
      <c r="C104" s="11">
        <f t="shared" si="14"/>
        <v>26556.158202999999</v>
      </c>
      <c r="D104" s="11">
        <f t="shared" si="23"/>
        <v>23914.73</v>
      </c>
      <c r="E104" s="11">
        <f t="shared" si="23"/>
        <v>25505.25</v>
      </c>
      <c r="F104" s="11">
        <f t="shared" si="23"/>
        <v>32769.07</v>
      </c>
      <c r="G104" s="11">
        <f t="shared" si="23"/>
        <v>34649.51</v>
      </c>
      <c r="H104" s="11">
        <f t="shared" si="23"/>
        <v>38425.589999999997</v>
      </c>
      <c r="I104" s="11">
        <f t="shared" si="23"/>
        <v>39410.58</v>
      </c>
      <c r="J104" s="11">
        <f t="shared" si="23"/>
        <v>56477.23</v>
      </c>
      <c r="K104" s="11">
        <f t="shared" si="23"/>
        <v>66099.78</v>
      </c>
      <c r="L104" s="11">
        <f t="shared" si="23"/>
        <v>56852.59</v>
      </c>
      <c r="M104" s="11">
        <f t="shared" si="23"/>
        <v>62230.86</v>
      </c>
      <c r="N104" s="11">
        <f t="shared" si="23"/>
        <v>58407.41</v>
      </c>
      <c r="O104" s="11">
        <f t="shared" si="23"/>
        <v>52621.93</v>
      </c>
      <c r="P104" s="11" t="e">
        <f t="shared" si="23"/>
        <v>#REF!</v>
      </c>
      <c r="Q104" s="11" t="e">
        <f t="shared" si="23"/>
        <v>#REF!</v>
      </c>
      <c r="R104" s="11" t="e">
        <f t="shared" si="23"/>
        <v>#REF!</v>
      </c>
      <c r="S104" s="11" t="e">
        <f t="shared" si="23"/>
        <v>#REF!</v>
      </c>
      <c r="T104" s="11" t="e">
        <f t="shared" si="22"/>
        <v>#REF!</v>
      </c>
      <c r="U104" s="12"/>
      <c r="V104" s="13"/>
      <c r="W104" s="14"/>
      <c r="X104" s="13"/>
      <c r="Y104" s="14"/>
      <c r="Z104" s="6"/>
    </row>
    <row r="105" spans="1:26" x14ac:dyDescent="0.25">
      <c r="A105" s="7">
        <v>45169</v>
      </c>
      <c r="B105" s="8">
        <v>23914.73</v>
      </c>
      <c r="C105" s="11">
        <f t="shared" si="14"/>
        <v>23914.73</v>
      </c>
      <c r="D105" s="11">
        <f t="shared" si="23"/>
        <v>25505.25</v>
      </c>
      <c r="E105" s="11">
        <f t="shared" si="23"/>
        <v>32769.07</v>
      </c>
      <c r="F105" s="11">
        <f t="shared" si="23"/>
        <v>34649.51</v>
      </c>
      <c r="G105" s="11">
        <f t="shared" si="23"/>
        <v>38425.589999999997</v>
      </c>
      <c r="H105" s="11">
        <f t="shared" si="23"/>
        <v>39410.58</v>
      </c>
      <c r="I105" s="11">
        <f t="shared" si="23"/>
        <v>56477.23</v>
      </c>
      <c r="J105" s="11">
        <f t="shared" si="23"/>
        <v>66099.78</v>
      </c>
      <c r="K105" s="11">
        <f t="shared" si="23"/>
        <v>56852.59</v>
      </c>
      <c r="L105" s="11">
        <f t="shared" si="23"/>
        <v>62230.86</v>
      </c>
      <c r="M105" s="11">
        <f t="shared" si="23"/>
        <v>58407.41</v>
      </c>
      <c r="N105" s="11">
        <f t="shared" si="23"/>
        <v>52621.93</v>
      </c>
      <c r="O105" s="11" t="e">
        <f t="shared" si="23"/>
        <v>#REF!</v>
      </c>
      <c r="P105" s="11" t="e">
        <f t="shared" si="23"/>
        <v>#REF!</v>
      </c>
      <c r="Q105" s="11" t="e">
        <f t="shared" si="23"/>
        <v>#REF!</v>
      </c>
      <c r="R105" s="11" t="e">
        <f t="shared" si="23"/>
        <v>#REF!</v>
      </c>
      <c r="S105" s="11" t="e">
        <f t="shared" si="23"/>
        <v>#REF!</v>
      </c>
      <c r="T105" s="11" t="e">
        <f t="shared" si="22"/>
        <v>#REF!</v>
      </c>
      <c r="U105" s="12"/>
      <c r="V105" s="13"/>
      <c r="W105" s="14"/>
      <c r="X105" s="13"/>
      <c r="Y105" s="14"/>
      <c r="Z105" s="6"/>
    </row>
    <row r="106" spans="1:26" x14ac:dyDescent="0.25">
      <c r="A106" s="7">
        <v>45199</v>
      </c>
      <c r="B106" s="8">
        <v>25505.25</v>
      </c>
      <c r="C106" s="11">
        <f t="shared" si="14"/>
        <v>25505.25</v>
      </c>
      <c r="D106" s="11">
        <f t="shared" si="23"/>
        <v>32769.07</v>
      </c>
      <c r="E106" s="11">
        <f t="shared" si="23"/>
        <v>34649.51</v>
      </c>
      <c r="F106" s="11">
        <f t="shared" si="23"/>
        <v>38425.589999999997</v>
      </c>
      <c r="G106" s="11">
        <f t="shared" si="23"/>
        <v>39410.58</v>
      </c>
      <c r="H106" s="11">
        <f t="shared" si="23"/>
        <v>56477.23</v>
      </c>
      <c r="I106" s="11">
        <f t="shared" si="23"/>
        <v>66099.78</v>
      </c>
      <c r="J106" s="11">
        <f t="shared" si="23"/>
        <v>56852.59</v>
      </c>
      <c r="K106" s="11">
        <f t="shared" si="23"/>
        <v>62230.86</v>
      </c>
      <c r="L106" s="11">
        <f t="shared" si="23"/>
        <v>58407.41</v>
      </c>
      <c r="M106" s="11">
        <f t="shared" si="23"/>
        <v>52621.93</v>
      </c>
      <c r="N106" s="11" t="e">
        <f t="shared" si="23"/>
        <v>#REF!</v>
      </c>
      <c r="O106" s="11" t="e">
        <f t="shared" si="23"/>
        <v>#REF!</v>
      </c>
      <c r="P106" s="11" t="e">
        <f t="shared" si="23"/>
        <v>#REF!</v>
      </c>
      <c r="Q106" s="11" t="e">
        <f t="shared" si="23"/>
        <v>#REF!</v>
      </c>
      <c r="R106" s="11" t="e">
        <f t="shared" si="23"/>
        <v>#REF!</v>
      </c>
      <c r="S106" s="11" t="e">
        <f t="shared" si="23"/>
        <v>#REF!</v>
      </c>
      <c r="T106" s="11" t="e">
        <f t="shared" si="22"/>
        <v>#REF!</v>
      </c>
      <c r="U106" s="12"/>
      <c r="V106" s="13"/>
      <c r="W106" s="14"/>
      <c r="X106" s="13"/>
      <c r="Y106" s="14"/>
      <c r="Z106" s="6"/>
    </row>
    <row r="107" spans="1:26" x14ac:dyDescent="0.25">
      <c r="A107" s="7">
        <v>45230</v>
      </c>
      <c r="B107" s="8">
        <v>32769.07</v>
      </c>
      <c r="C107" s="11">
        <f t="shared" si="14"/>
        <v>32769.07</v>
      </c>
      <c r="D107" s="11">
        <f t="shared" si="23"/>
        <v>34649.51</v>
      </c>
      <c r="E107" s="11">
        <f t="shared" si="23"/>
        <v>38425.589999999997</v>
      </c>
      <c r="F107" s="11">
        <f t="shared" si="23"/>
        <v>39410.58</v>
      </c>
      <c r="G107" s="11">
        <f t="shared" si="23"/>
        <v>56477.23</v>
      </c>
      <c r="H107" s="11">
        <f t="shared" si="23"/>
        <v>66099.78</v>
      </c>
      <c r="I107" s="11">
        <f t="shared" si="23"/>
        <v>56852.59</v>
      </c>
      <c r="J107" s="11">
        <f t="shared" si="23"/>
        <v>62230.86</v>
      </c>
      <c r="K107" s="11">
        <f t="shared" si="23"/>
        <v>58407.41</v>
      </c>
      <c r="L107" s="11">
        <f t="shared" si="23"/>
        <v>52621.93</v>
      </c>
      <c r="M107" s="11" t="e">
        <f t="shared" si="23"/>
        <v>#REF!</v>
      </c>
      <c r="N107" s="11" t="e">
        <f t="shared" si="23"/>
        <v>#REF!</v>
      </c>
      <c r="O107" s="11" t="e">
        <f t="shared" si="23"/>
        <v>#REF!</v>
      </c>
      <c r="P107" s="11" t="e">
        <f t="shared" si="23"/>
        <v>#REF!</v>
      </c>
      <c r="Q107" s="11" t="e">
        <f t="shared" si="23"/>
        <v>#REF!</v>
      </c>
      <c r="R107" s="11" t="e">
        <f t="shared" si="23"/>
        <v>#REF!</v>
      </c>
      <c r="S107" s="11" t="e">
        <f t="shared" si="23"/>
        <v>#REF!</v>
      </c>
      <c r="T107" s="11" t="e">
        <f t="shared" si="22"/>
        <v>#REF!</v>
      </c>
      <c r="U107" s="12"/>
      <c r="V107" s="13"/>
      <c r="W107" s="14"/>
      <c r="X107" s="13"/>
      <c r="Y107" s="14"/>
      <c r="Z107" s="6"/>
    </row>
    <row r="108" spans="1:26" x14ac:dyDescent="0.25">
      <c r="A108" s="7">
        <v>45260</v>
      </c>
      <c r="B108" s="8">
        <v>34649.51</v>
      </c>
      <c r="C108" s="11">
        <f t="shared" si="14"/>
        <v>34649.51</v>
      </c>
      <c r="D108" s="11">
        <f t="shared" si="23"/>
        <v>38425.589999999997</v>
      </c>
      <c r="E108" s="11">
        <f t="shared" si="23"/>
        <v>39410.58</v>
      </c>
      <c r="F108" s="11">
        <f t="shared" si="23"/>
        <v>56477.23</v>
      </c>
      <c r="G108" s="11">
        <f t="shared" si="23"/>
        <v>66099.78</v>
      </c>
      <c r="H108" s="11">
        <f t="shared" si="23"/>
        <v>56852.59</v>
      </c>
      <c r="I108" s="11">
        <f t="shared" si="23"/>
        <v>62230.86</v>
      </c>
      <c r="J108" s="11">
        <f t="shared" si="23"/>
        <v>58407.41</v>
      </c>
      <c r="K108" s="11">
        <f t="shared" si="23"/>
        <v>52621.93</v>
      </c>
      <c r="L108" s="11" t="e">
        <f t="shared" si="23"/>
        <v>#REF!</v>
      </c>
      <c r="M108" s="11" t="e">
        <f t="shared" si="23"/>
        <v>#REF!</v>
      </c>
      <c r="N108" s="11" t="e">
        <f t="shared" si="23"/>
        <v>#REF!</v>
      </c>
      <c r="O108" s="11" t="e">
        <f t="shared" si="23"/>
        <v>#REF!</v>
      </c>
      <c r="P108" s="11" t="e">
        <f t="shared" si="23"/>
        <v>#REF!</v>
      </c>
      <c r="Q108" s="11" t="e">
        <f t="shared" si="23"/>
        <v>#REF!</v>
      </c>
      <c r="R108" s="11" t="e">
        <f t="shared" si="23"/>
        <v>#REF!</v>
      </c>
      <c r="S108" s="11" t="e">
        <f t="shared" si="23"/>
        <v>#REF!</v>
      </c>
      <c r="T108" s="11" t="e">
        <f t="shared" si="22"/>
        <v>#REF!</v>
      </c>
      <c r="U108" s="12"/>
      <c r="V108" s="13"/>
      <c r="W108" s="14"/>
      <c r="X108" s="13"/>
      <c r="Y108" s="14"/>
      <c r="Z108" s="6"/>
    </row>
    <row r="109" spans="1:26" x14ac:dyDescent="0.25">
      <c r="A109" s="7">
        <v>45291</v>
      </c>
      <c r="B109" s="8">
        <v>38425.589999999997</v>
      </c>
      <c r="C109" s="11">
        <f t="shared" si="14"/>
        <v>38425.589999999997</v>
      </c>
      <c r="D109" s="11">
        <f t="shared" si="23"/>
        <v>39410.58</v>
      </c>
      <c r="E109" s="11">
        <f t="shared" si="23"/>
        <v>56477.23</v>
      </c>
      <c r="F109" s="11">
        <f t="shared" si="23"/>
        <v>66099.78</v>
      </c>
      <c r="G109" s="11">
        <f t="shared" si="23"/>
        <v>56852.59</v>
      </c>
      <c r="H109" s="11">
        <f t="shared" si="23"/>
        <v>62230.86</v>
      </c>
      <c r="I109" s="11">
        <f t="shared" si="23"/>
        <v>58407.41</v>
      </c>
      <c r="J109" s="11">
        <f t="shared" si="23"/>
        <v>52621.93</v>
      </c>
      <c r="K109" s="11" t="e">
        <f t="shared" si="23"/>
        <v>#REF!</v>
      </c>
      <c r="L109" s="11" t="e">
        <f t="shared" si="23"/>
        <v>#REF!</v>
      </c>
      <c r="M109" s="11" t="e">
        <f t="shared" si="23"/>
        <v>#REF!</v>
      </c>
      <c r="N109" s="11" t="e">
        <f t="shared" si="23"/>
        <v>#REF!</v>
      </c>
      <c r="O109" s="11" t="e">
        <f t="shared" si="23"/>
        <v>#REF!</v>
      </c>
      <c r="P109" s="11" t="e">
        <f t="shared" si="23"/>
        <v>#REF!</v>
      </c>
      <c r="Q109" s="11" t="e">
        <f t="shared" si="23"/>
        <v>#REF!</v>
      </c>
      <c r="R109" s="11" t="e">
        <f t="shared" si="23"/>
        <v>#REF!</v>
      </c>
      <c r="S109" s="11" t="e">
        <f t="shared" si="23"/>
        <v>#REF!</v>
      </c>
      <c r="T109" s="11" t="e">
        <f t="shared" si="22"/>
        <v>#REF!</v>
      </c>
      <c r="U109" s="12"/>
      <c r="V109" s="13"/>
      <c r="W109" s="14"/>
      <c r="X109" s="13"/>
      <c r="Y109" s="14"/>
      <c r="Z109" s="6"/>
    </row>
    <row r="110" spans="1:26" x14ac:dyDescent="0.25">
      <c r="A110" s="7">
        <v>45322</v>
      </c>
      <c r="B110" s="8">
        <v>39410.58</v>
      </c>
      <c r="C110" s="11">
        <f t="shared" si="14"/>
        <v>39410.58</v>
      </c>
      <c r="D110" s="11">
        <f t="shared" si="23"/>
        <v>56477.23</v>
      </c>
      <c r="E110" s="11">
        <f t="shared" si="23"/>
        <v>66099.78</v>
      </c>
      <c r="F110" s="11">
        <f t="shared" si="23"/>
        <v>56852.59</v>
      </c>
      <c r="G110" s="11">
        <f t="shared" si="23"/>
        <v>62230.86</v>
      </c>
      <c r="H110" s="11">
        <f t="shared" si="23"/>
        <v>58407.41</v>
      </c>
      <c r="I110" s="11">
        <f t="shared" si="23"/>
        <v>52621.93</v>
      </c>
      <c r="J110" s="11" t="e">
        <f t="shared" si="23"/>
        <v>#REF!</v>
      </c>
      <c r="K110" s="11" t="e">
        <f t="shared" si="23"/>
        <v>#REF!</v>
      </c>
      <c r="L110" s="11" t="e">
        <f t="shared" si="23"/>
        <v>#REF!</v>
      </c>
      <c r="M110" s="11" t="e">
        <f t="shared" si="23"/>
        <v>#REF!</v>
      </c>
      <c r="N110" s="11" t="e">
        <f t="shared" si="23"/>
        <v>#REF!</v>
      </c>
      <c r="O110" s="11" t="e">
        <f t="shared" si="23"/>
        <v>#REF!</v>
      </c>
      <c r="P110" s="11" t="e">
        <f t="shared" si="23"/>
        <v>#REF!</v>
      </c>
      <c r="Q110" s="11" t="e">
        <f t="shared" si="23"/>
        <v>#REF!</v>
      </c>
      <c r="R110" s="11" t="e">
        <f t="shared" si="23"/>
        <v>#REF!</v>
      </c>
      <c r="S110" s="11" t="e">
        <f t="shared" si="23"/>
        <v>#REF!</v>
      </c>
      <c r="T110" s="11" t="e">
        <f t="shared" si="22"/>
        <v>#REF!</v>
      </c>
      <c r="U110" s="12"/>
      <c r="V110" s="13"/>
      <c r="W110" s="14"/>
      <c r="X110" s="13"/>
      <c r="Y110" s="14"/>
      <c r="Z110" s="6"/>
    </row>
    <row r="111" spans="1:26" x14ac:dyDescent="0.25">
      <c r="A111" s="7">
        <v>45351</v>
      </c>
      <c r="B111" s="8">
        <v>56477.23</v>
      </c>
      <c r="C111" s="11">
        <f t="shared" si="14"/>
        <v>56477.23</v>
      </c>
      <c r="D111" s="11">
        <f t="shared" si="23"/>
        <v>66099.78</v>
      </c>
      <c r="E111" s="11">
        <f t="shared" si="23"/>
        <v>56852.59</v>
      </c>
      <c r="F111" s="11">
        <f t="shared" si="23"/>
        <v>62230.86</v>
      </c>
      <c r="G111" s="11">
        <f t="shared" si="23"/>
        <v>58407.41</v>
      </c>
      <c r="H111" s="11">
        <f t="shared" si="23"/>
        <v>52621.93</v>
      </c>
      <c r="I111" s="11" t="e">
        <f t="shared" si="23"/>
        <v>#REF!</v>
      </c>
      <c r="J111" s="11" t="e">
        <f t="shared" si="23"/>
        <v>#REF!</v>
      </c>
      <c r="K111" s="11" t="e">
        <f t="shared" si="23"/>
        <v>#REF!</v>
      </c>
      <c r="L111" s="11" t="e">
        <f t="shared" si="23"/>
        <v>#REF!</v>
      </c>
      <c r="M111" s="11" t="e">
        <f t="shared" si="23"/>
        <v>#REF!</v>
      </c>
      <c r="N111" s="11" t="e">
        <f t="shared" si="23"/>
        <v>#REF!</v>
      </c>
      <c r="O111" s="11" t="e">
        <f t="shared" si="23"/>
        <v>#REF!</v>
      </c>
      <c r="P111" s="11" t="e">
        <f t="shared" si="23"/>
        <v>#REF!</v>
      </c>
      <c r="Q111" s="11" t="e">
        <f t="shared" si="23"/>
        <v>#REF!</v>
      </c>
      <c r="R111" s="11" t="e">
        <f t="shared" si="23"/>
        <v>#REF!</v>
      </c>
      <c r="S111" s="11" t="e">
        <f t="shared" si="23"/>
        <v>#REF!</v>
      </c>
      <c r="T111" s="11" t="e">
        <f t="shared" si="22"/>
        <v>#REF!</v>
      </c>
      <c r="U111" s="12"/>
      <c r="V111" s="13"/>
      <c r="W111" s="14"/>
      <c r="X111" s="13"/>
      <c r="Y111" s="14"/>
      <c r="Z111" s="6"/>
    </row>
    <row r="112" spans="1:26" x14ac:dyDescent="0.25">
      <c r="A112" s="7">
        <v>45382</v>
      </c>
      <c r="B112" s="8">
        <v>66099.78</v>
      </c>
      <c r="C112" s="11">
        <f t="shared" si="14"/>
        <v>66099.78</v>
      </c>
      <c r="D112" s="11">
        <f t="shared" si="23"/>
        <v>56852.59</v>
      </c>
      <c r="E112" s="11">
        <f t="shared" si="23"/>
        <v>62230.86</v>
      </c>
      <c r="F112" s="11">
        <f t="shared" si="23"/>
        <v>58407.41</v>
      </c>
      <c r="G112" s="11">
        <f t="shared" si="23"/>
        <v>52621.93</v>
      </c>
      <c r="H112" s="11" t="e">
        <f t="shared" si="23"/>
        <v>#REF!</v>
      </c>
      <c r="I112" s="11" t="e">
        <f t="shared" si="23"/>
        <v>#REF!</v>
      </c>
      <c r="J112" s="11" t="e">
        <f t="shared" si="23"/>
        <v>#REF!</v>
      </c>
      <c r="K112" s="11" t="e">
        <f t="shared" si="23"/>
        <v>#REF!</v>
      </c>
      <c r="L112" s="11" t="e">
        <f t="shared" si="23"/>
        <v>#REF!</v>
      </c>
      <c r="M112" s="11" t="e">
        <f t="shared" si="23"/>
        <v>#REF!</v>
      </c>
      <c r="N112" s="11" t="e">
        <f t="shared" si="23"/>
        <v>#REF!</v>
      </c>
      <c r="O112" s="11" t="e">
        <f t="shared" si="23"/>
        <v>#REF!</v>
      </c>
      <c r="P112" s="11" t="e">
        <f t="shared" si="23"/>
        <v>#REF!</v>
      </c>
      <c r="Q112" s="11" t="e">
        <f t="shared" si="23"/>
        <v>#REF!</v>
      </c>
      <c r="R112" s="11" t="e">
        <f t="shared" si="23"/>
        <v>#REF!</v>
      </c>
      <c r="S112" s="11" t="e">
        <f t="shared" ref="S112:T115" si="24">R113</f>
        <v>#REF!</v>
      </c>
      <c r="T112" s="11" t="e">
        <f t="shared" si="24"/>
        <v>#REF!</v>
      </c>
      <c r="U112" s="12"/>
      <c r="V112" s="13"/>
      <c r="W112" s="14"/>
      <c r="X112" s="13"/>
      <c r="Y112" s="14"/>
      <c r="Z112" s="6"/>
    </row>
    <row r="113" spans="1:26" x14ac:dyDescent="0.25">
      <c r="A113" s="7">
        <v>45412</v>
      </c>
      <c r="B113" s="8">
        <v>56852.59</v>
      </c>
      <c r="C113" s="11">
        <f t="shared" si="14"/>
        <v>56852.59</v>
      </c>
      <c r="D113" s="11">
        <f t="shared" ref="D113:S115" si="25">C114</f>
        <v>62230.86</v>
      </c>
      <c r="E113" s="11">
        <f t="shared" si="25"/>
        <v>58407.41</v>
      </c>
      <c r="F113" s="11">
        <f t="shared" si="25"/>
        <v>52621.93</v>
      </c>
      <c r="G113" s="11" t="e">
        <f t="shared" si="25"/>
        <v>#REF!</v>
      </c>
      <c r="H113" s="11" t="e">
        <f t="shared" si="25"/>
        <v>#REF!</v>
      </c>
      <c r="I113" s="11" t="e">
        <f t="shared" si="25"/>
        <v>#REF!</v>
      </c>
      <c r="J113" s="11" t="e">
        <f t="shared" si="25"/>
        <v>#REF!</v>
      </c>
      <c r="K113" s="11" t="e">
        <f t="shared" si="25"/>
        <v>#REF!</v>
      </c>
      <c r="L113" s="11" t="e">
        <f t="shared" si="25"/>
        <v>#REF!</v>
      </c>
      <c r="M113" s="11" t="e">
        <f t="shared" si="25"/>
        <v>#REF!</v>
      </c>
      <c r="N113" s="11" t="e">
        <f t="shared" si="25"/>
        <v>#REF!</v>
      </c>
      <c r="O113" s="11" t="e">
        <f t="shared" si="25"/>
        <v>#REF!</v>
      </c>
      <c r="P113" s="11" t="e">
        <f t="shared" si="25"/>
        <v>#REF!</v>
      </c>
      <c r="Q113" s="11" t="e">
        <f t="shared" si="25"/>
        <v>#REF!</v>
      </c>
      <c r="R113" s="11" t="e">
        <f t="shared" si="25"/>
        <v>#REF!</v>
      </c>
      <c r="S113" s="11" t="e">
        <f t="shared" si="25"/>
        <v>#REF!</v>
      </c>
      <c r="T113" s="11" t="e">
        <f t="shared" si="24"/>
        <v>#REF!</v>
      </c>
      <c r="U113" s="12"/>
      <c r="V113" s="13"/>
      <c r="W113" s="14"/>
      <c r="X113" s="13"/>
      <c r="Y113" s="14"/>
      <c r="Z113" s="6"/>
    </row>
    <row r="114" spans="1:26" x14ac:dyDescent="0.25">
      <c r="A114" s="7">
        <v>45443</v>
      </c>
      <c r="B114" s="8">
        <v>62230.86</v>
      </c>
      <c r="C114" s="11">
        <f t="shared" si="14"/>
        <v>62230.86</v>
      </c>
      <c r="D114" s="11">
        <f t="shared" si="25"/>
        <v>58407.41</v>
      </c>
      <c r="E114" s="11">
        <f t="shared" si="25"/>
        <v>52621.93</v>
      </c>
      <c r="F114" s="11" t="e">
        <f t="shared" si="25"/>
        <v>#REF!</v>
      </c>
      <c r="G114" s="11" t="e">
        <f t="shared" si="25"/>
        <v>#REF!</v>
      </c>
      <c r="H114" s="11" t="e">
        <f t="shared" si="25"/>
        <v>#REF!</v>
      </c>
      <c r="I114" s="11" t="e">
        <f t="shared" si="25"/>
        <v>#REF!</v>
      </c>
      <c r="J114" s="11" t="e">
        <f t="shared" si="25"/>
        <v>#REF!</v>
      </c>
      <c r="K114" s="11" t="e">
        <f t="shared" si="25"/>
        <v>#REF!</v>
      </c>
      <c r="L114" s="11" t="e">
        <f t="shared" si="25"/>
        <v>#REF!</v>
      </c>
      <c r="M114" s="11" t="e">
        <f t="shared" si="25"/>
        <v>#REF!</v>
      </c>
      <c r="N114" s="11" t="e">
        <f t="shared" si="25"/>
        <v>#REF!</v>
      </c>
      <c r="O114" s="11" t="e">
        <f t="shared" si="25"/>
        <v>#REF!</v>
      </c>
      <c r="P114" s="11" t="e">
        <f t="shared" si="25"/>
        <v>#REF!</v>
      </c>
      <c r="Q114" s="11" t="e">
        <f t="shared" si="25"/>
        <v>#REF!</v>
      </c>
      <c r="R114" s="11" t="e">
        <f t="shared" si="25"/>
        <v>#REF!</v>
      </c>
      <c r="S114" s="11" t="e">
        <f t="shared" si="25"/>
        <v>#REF!</v>
      </c>
      <c r="T114" s="11" t="e">
        <f t="shared" si="24"/>
        <v>#REF!</v>
      </c>
      <c r="U114" s="12"/>
      <c r="V114" s="13"/>
      <c r="W114" s="14"/>
      <c r="X114" s="13"/>
      <c r="Y114" s="14"/>
      <c r="Z114" s="6"/>
    </row>
    <row r="115" spans="1:26" x14ac:dyDescent="0.25">
      <c r="A115" s="7">
        <v>45473</v>
      </c>
      <c r="B115" s="8">
        <v>58407.41</v>
      </c>
      <c r="C115" s="11">
        <f t="shared" si="14"/>
        <v>58407.41</v>
      </c>
      <c r="D115" s="11">
        <f t="shared" si="25"/>
        <v>52621.93</v>
      </c>
      <c r="E115" s="11" t="e">
        <f t="shared" si="25"/>
        <v>#REF!</v>
      </c>
      <c r="F115" s="11" t="e">
        <f t="shared" si="25"/>
        <v>#REF!</v>
      </c>
      <c r="G115" s="11" t="e">
        <f t="shared" si="25"/>
        <v>#REF!</v>
      </c>
      <c r="H115" s="11" t="e">
        <f t="shared" si="25"/>
        <v>#REF!</v>
      </c>
      <c r="I115" s="11" t="e">
        <f t="shared" si="25"/>
        <v>#REF!</v>
      </c>
      <c r="J115" s="11" t="e">
        <f t="shared" si="25"/>
        <v>#REF!</v>
      </c>
      <c r="K115" s="11" t="e">
        <f t="shared" si="25"/>
        <v>#REF!</v>
      </c>
      <c r="L115" s="11" t="e">
        <f t="shared" si="25"/>
        <v>#REF!</v>
      </c>
      <c r="M115" s="11" t="e">
        <f t="shared" si="25"/>
        <v>#REF!</v>
      </c>
      <c r="N115" s="11" t="e">
        <f t="shared" si="25"/>
        <v>#REF!</v>
      </c>
      <c r="O115" s="11" t="e">
        <f t="shared" si="25"/>
        <v>#REF!</v>
      </c>
      <c r="P115" s="11" t="e">
        <f t="shared" si="25"/>
        <v>#REF!</v>
      </c>
      <c r="Q115" s="11" t="e">
        <f t="shared" si="25"/>
        <v>#REF!</v>
      </c>
      <c r="R115" s="11" t="e">
        <f t="shared" si="25"/>
        <v>#REF!</v>
      </c>
      <c r="S115" s="11" t="e">
        <f t="shared" si="25"/>
        <v>#REF!</v>
      </c>
      <c r="T115" s="11" t="e">
        <f t="shared" si="24"/>
        <v>#REF!</v>
      </c>
      <c r="U115" s="12"/>
      <c r="V115" s="13"/>
      <c r="W115" s="14"/>
      <c r="X115" s="13"/>
      <c r="Y115" s="14"/>
      <c r="Z115" s="6"/>
    </row>
    <row r="116" spans="1:26" x14ac:dyDescent="0.25">
      <c r="A116" s="7">
        <v>45485</v>
      </c>
      <c r="B116" s="8">
        <v>52621.93</v>
      </c>
      <c r="C116" s="11">
        <f t="shared" si="14"/>
        <v>52621.93</v>
      </c>
      <c r="D116" s="11" t="e">
        <f>#REF!</f>
        <v>#REF!</v>
      </c>
      <c r="E116" s="11" t="e">
        <f>#REF!</f>
        <v>#REF!</v>
      </c>
      <c r="F116" s="11" t="e">
        <f>#REF!</f>
        <v>#REF!</v>
      </c>
      <c r="G116" s="11" t="e">
        <f>#REF!</f>
        <v>#REF!</v>
      </c>
      <c r="H116" s="11" t="e">
        <f>#REF!</f>
        <v>#REF!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  <c r="O116" s="11" t="e">
        <f>#REF!</f>
        <v>#REF!</v>
      </c>
      <c r="P116" s="11" t="e">
        <f>#REF!</f>
        <v>#REF!</v>
      </c>
      <c r="Q116" s="11" t="e">
        <f>#REF!</f>
        <v>#REF!</v>
      </c>
      <c r="R116" s="11" t="e">
        <f>#REF!</f>
        <v>#REF!</v>
      </c>
      <c r="S116" s="11" t="e">
        <f>#REF!</f>
        <v>#REF!</v>
      </c>
      <c r="T116" s="11" t="e">
        <f>#REF!</f>
        <v>#REF!</v>
      </c>
      <c r="U116" s="12"/>
      <c r="V116" s="13"/>
      <c r="W116" s="14"/>
      <c r="X116" s="13"/>
      <c r="Y116" s="14"/>
      <c r="Z116" s="6"/>
    </row>
  </sheetData>
  <autoFilter ref="A1:Z116" xr:uid="{CD638CA0-352E-4620-A323-B2DA8DC2E53C}"/>
  <dataConsolidate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6D14-B653-4BCD-A8B9-1E0D59C133D4}">
  <sheetPr>
    <tabColor rgb="FFFFFF00"/>
  </sheetPr>
  <dimension ref="A1:C37"/>
  <sheetViews>
    <sheetView workbookViewId="0">
      <selection activeCell="B2" sqref="B2"/>
    </sheetView>
  </sheetViews>
  <sheetFormatPr defaultRowHeight="15" x14ac:dyDescent="0.25"/>
  <cols>
    <col min="2" max="2" width="9.42578125" bestFit="1" customWidth="1"/>
  </cols>
  <sheetData>
    <row r="1" spans="1:3" x14ac:dyDescent="0.25">
      <c r="A1" s="6"/>
      <c r="B1" s="6" t="s">
        <v>22</v>
      </c>
      <c r="C1" s="6" t="s">
        <v>24</v>
      </c>
    </row>
    <row r="2" spans="1:3" x14ac:dyDescent="0.25">
      <c r="A2" s="26" t="s">
        <v>44</v>
      </c>
      <c r="B2" s="6">
        <f>COUNTIF('BTC EUR'!W:W,"&lt;-65%")</f>
        <v>0</v>
      </c>
      <c r="C2" s="6">
        <f>COUNTIF('BTC EUR'!Y:Y,"&lt;-65%")</f>
        <v>0</v>
      </c>
    </row>
    <row r="3" spans="1:3" x14ac:dyDescent="0.25">
      <c r="A3" s="27">
        <v>-0.6</v>
      </c>
      <c r="B3" s="6">
        <f>COUNTIFS('BTC EUR'!W:W,"&lt;"&amp;$A3,'BTC EUR'!W:W,"&gt;=-65%")</f>
        <v>0</v>
      </c>
      <c r="C3" s="6">
        <f>COUNTIFS('BTC EUR'!Y:Y,"&lt;"&amp;$A3,'BTC EUR'!Y:Y,"&gt;=-65%")</f>
        <v>1</v>
      </c>
    </row>
    <row r="4" spans="1:3" x14ac:dyDescent="0.25">
      <c r="A4" s="27">
        <v>-0.55000000000000004</v>
      </c>
      <c r="B4" s="6">
        <f>COUNTIFS('BTC EUR'!W:W,"&lt;"&amp;$A4,'BTC EUR'!W:W,"&gt;="&amp;$A3)</f>
        <v>0</v>
      </c>
      <c r="C4" s="6">
        <f>COUNTIFS('BTC EUR'!Y:Y,"&lt;"&amp;$A4,'BTC EUR'!Y:Y,"&gt;="&amp;$A3)</f>
        <v>2</v>
      </c>
    </row>
    <row r="5" spans="1:3" x14ac:dyDescent="0.25">
      <c r="A5" s="27">
        <v>-0.5</v>
      </c>
      <c r="B5" s="6">
        <f>COUNTIFS('BTC EUR'!W:W,"&lt;"&amp;$A5,'BTC EUR'!W:W,"&gt;="&amp;$A4)</f>
        <v>0</v>
      </c>
      <c r="C5" s="6">
        <f>COUNTIFS('BTC EUR'!Y:Y,"&lt;"&amp;$A5,'BTC EUR'!Y:Y,"&gt;="&amp;$A4)</f>
        <v>1</v>
      </c>
    </row>
    <row r="6" spans="1:3" x14ac:dyDescent="0.25">
      <c r="A6" s="27">
        <v>-0.45</v>
      </c>
      <c r="B6" s="6">
        <f>COUNTIFS('BTC EUR'!W:W,"&lt;"&amp;$A6,'BTC EUR'!W:W,"&gt;="&amp;$A5)</f>
        <v>1</v>
      </c>
      <c r="C6" s="6">
        <f>COUNTIFS('BTC EUR'!Y:Y,"&lt;"&amp;$A6,'BTC EUR'!Y:Y,"&gt;="&amp;$A5)</f>
        <v>2</v>
      </c>
    </row>
    <row r="7" spans="1:3" x14ac:dyDescent="0.25">
      <c r="A7" s="27">
        <v>-0.4</v>
      </c>
      <c r="B7" s="6">
        <f>COUNTIFS('BTC EUR'!W:W,"&lt;"&amp;$A7,'BTC EUR'!W:W,"&gt;="&amp;$A6)</f>
        <v>4</v>
      </c>
      <c r="C7" s="6">
        <f>COUNTIFS('BTC EUR'!Y:Y,"&lt;"&amp;$A7,'BTC EUR'!Y:Y,"&gt;="&amp;$A6)</f>
        <v>4</v>
      </c>
    </row>
    <row r="8" spans="1:3" x14ac:dyDescent="0.25">
      <c r="A8" s="27">
        <v>-0.35</v>
      </c>
      <c r="B8" s="6">
        <f>COUNTIFS('BTC EUR'!W:W,"&lt;"&amp;$A8,'BTC EUR'!W:W,"&gt;="&amp;$A7)</f>
        <v>3</v>
      </c>
      <c r="C8" s="6">
        <f>COUNTIFS('BTC EUR'!Y:Y,"&lt;"&amp;$A8,'BTC EUR'!Y:Y,"&gt;="&amp;$A7)</f>
        <v>3</v>
      </c>
    </row>
    <row r="9" spans="1:3" x14ac:dyDescent="0.25">
      <c r="A9" s="27">
        <v>-0.3</v>
      </c>
      <c r="B9" s="6">
        <f>COUNTIFS('BTC EUR'!W:W,"&lt;"&amp;$A9,'BTC EUR'!W:W,"&gt;="&amp;$A8)</f>
        <v>3</v>
      </c>
      <c r="C9" s="6">
        <f>COUNTIFS('BTC EUR'!Y:Y,"&lt;"&amp;$A9,'BTC EUR'!Y:Y,"&gt;="&amp;$A8)</f>
        <v>4</v>
      </c>
    </row>
    <row r="10" spans="1:3" x14ac:dyDescent="0.25">
      <c r="A10" s="27">
        <v>-0.25</v>
      </c>
      <c r="B10" s="6">
        <f>COUNTIFS('BTC EUR'!W:W,"&lt;"&amp;$A10,'BTC EUR'!W:W,"&gt;="&amp;$A9)</f>
        <v>1</v>
      </c>
      <c r="C10" s="6">
        <f>COUNTIFS('BTC EUR'!Y:Y,"&lt;"&amp;$A10,'BTC EUR'!Y:Y,"&gt;="&amp;$A9)</f>
        <v>1</v>
      </c>
    </row>
    <row r="11" spans="1:3" x14ac:dyDescent="0.25">
      <c r="A11" s="27">
        <v>-0.2</v>
      </c>
      <c r="B11" s="6">
        <f>COUNTIFS('BTC EUR'!W:W,"&lt;"&amp;$A11,'BTC EUR'!W:W,"&gt;="&amp;$A10)</f>
        <v>1</v>
      </c>
      <c r="C11" s="6">
        <f>COUNTIFS('BTC EUR'!Y:Y,"&lt;"&amp;$A11,'BTC EUR'!Y:Y,"&gt;="&amp;$A10)</f>
        <v>1</v>
      </c>
    </row>
    <row r="12" spans="1:3" x14ac:dyDescent="0.25">
      <c r="A12" s="27">
        <v>-0.15</v>
      </c>
      <c r="B12" s="6">
        <f>COUNTIFS('BTC EUR'!W:W,"&lt;"&amp;$A12,'BTC EUR'!W:W,"&gt;="&amp;$A11)</f>
        <v>2</v>
      </c>
      <c r="C12" s="6">
        <f>COUNTIFS('BTC EUR'!Y:Y,"&lt;"&amp;$A12,'BTC EUR'!Y:Y,"&gt;="&amp;$A11)</f>
        <v>1</v>
      </c>
    </row>
    <row r="13" spans="1:3" x14ac:dyDescent="0.25">
      <c r="A13" s="27">
        <v>-0.1</v>
      </c>
      <c r="B13" s="6">
        <f>COUNTIFS('BTC EUR'!W:W,"&lt;"&amp;$A13,'BTC EUR'!W:W,"&gt;="&amp;$A12)</f>
        <v>0</v>
      </c>
      <c r="C13" s="6">
        <f>COUNTIFS('BTC EUR'!Y:Y,"&lt;"&amp;$A13,'BTC EUR'!Y:Y,"&gt;="&amp;$A12)</f>
        <v>0</v>
      </c>
    </row>
    <row r="14" spans="1:3" x14ac:dyDescent="0.25">
      <c r="A14" s="27">
        <v>-0.05</v>
      </c>
      <c r="B14" s="6">
        <f>COUNTIFS('BTC EUR'!W:W,"&lt;"&amp;$A14,'BTC EUR'!W:W,"&gt;="&amp;$A13)</f>
        <v>1</v>
      </c>
      <c r="C14" s="6">
        <f>COUNTIFS('BTC EUR'!Y:Y,"&lt;"&amp;$A14,'BTC EUR'!Y:Y,"&gt;="&amp;$A13)</f>
        <v>1</v>
      </c>
    </row>
    <row r="15" spans="1:3" x14ac:dyDescent="0.25">
      <c r="A15" s="27">
        <v>0</v>
      </c>
      <c r="B15" s="6">
        <f>COUNTIFS('BTC EUR'!W:W,"&lt;"&amp;$A15,'BTC EUR'!W:W,"&gt;="&amp;$A14)</f>
        <v>0</v>
      </c>
      <c r="C15" s="6">
        <f>COUNTIFS('BTC EUR'!Y:Y,"&lt;"&amp;$A15,'BTC EUR'!Y:Y,"&gt;="&amp;$A14)</f>
        <v>2</v>
      </c>
    </row>
    <row r="16" spans="1:3" x14ac:dyDescent="0.25">
      <c r="A16" s="27">
        <v>0.05</v>
      </c>
      <c r="B16" s="6">
        <f>COUNTIFS('BTC EUR'!W:W,"&lt;"&amp;$A16,'BTC EUR'!W:W,"&gt;="&amp;$A15)</f>
        <v>3</v>
      </c>
      <c r="C16" s="6">
        <f>COUNTIFS('BTC EUR'!Y:Y,"&lt;"&amp;$A16,'BTC EUR'!Y:Y,"&gt;="&amp;$A15)</f>
        <v>1</v>
      </c>
    </row>
    <row r="17" spans="1:3" x14ac:dyDescent="0.25">
      <c r="A17" s="27">
        <v>0.1</v>
      </c>
      <c r="B17" s="6">
        <f>COUNTIFS('BTC EUR'!W:W,"&lt;"&amp;$A17,'BTC EUR'!W:W,"&gt;="&amp;$A16)</f>
        <v>3</v>
      </c>
      <c r="C17" s="6">
        <f>COUNTIFS('BTC EUR'!Y:Y,"&lt;"&amp;$A17,'BTC EUR'!Y:Y,"&gt;="&amp;$A16)</f>
        <v>1</v>
      </c>
    </row>
    <row r="18" spans="1:3" x14ac:dyDescent="0.25">
      <c r="A18" s="27">
        <v>0.15</v>
      </c>
      <c r="B18" s="6">
        <f>COUNTIFS('BTC EUR'!W:W,"&lt;"&amp;$A18,'BTC EUR'!W:W,"&gt;="&amp;$A17)</f>
        <v>2</v>
      </c>
      <c r="C18" s="6">
        <f>COUNTIFS('BTC EUR'!Y:Y,"&lt;"&amp;$A18,'BTC EUR'!Y:Y,"&gt;="&amp;$A17)</f>
        <v>1</v>
      </c>
    </row>
    <row r="19" spans="1:3" x14ac:dyDescent="0.25">
      <c r="A19" s="27">
        <v>0.2</v>
      </c>
      <c r="B19" s="6">
        <f>COUNTIFS('BTC EUR'!W:W,"&lt;"&amp;$A19,'BTC EUR'!W:W,"&gt;="&amp;$A18)</f>
        <v>3</v>
      </c>
      <c r="C19" s="6">
        <f>COUNTIFS('BTC EUR'!Y:Y,"&lt;"&amp;$A19,'BTC EUR'!Y:Y,"&gt;="&amp;$A18)</f>
        <v>1</v>
      </c>
    </row>
    <row r="20" spans="1:3" x14ac:dyDescent="0.25">
      <c r="A20" s="27">
        <v>0.25</v>
      </c>
      <c r="B20" s="6">
        <f>COUNTIFS('BTC EUR'!W:W,"&lt;"&amp;$A20,'BTC EUR'!W:W,"&gt;="&amp;$A19)</f>
        <v>1</v>
      </c>
      <c r="C20" s="6">
        <f>COUNTIFS('BTC EUR'!Y:Y,"&lt;"&amp;$A20,'BTC EUR'!Y:Y,"&gt;="&amp;$A19)</f>
        <v>1</v>
      </c>
    </row>
    <row r="21" spans="1:3" x14ac:dyDescent="0.25">
      <c r="A21" s="27">
        <v>0.3</v>
      </c>
      <c r="B21" s="6">
        <f>COUNTIFS('BTC EUR'!W:W,"&lt;"&amp;$A21,'BTC EUR'!W:W,"&gt;="&amp;$A20)</f>
        <v>0</v>
      </c>
      <c r="C21" s="6">
        <f>COUNTIFS('BTC EUR'!Y:Y,"&lt;"&amp;$A21,'BTC EUR'!Y:Y,"&gt;="&amp;$A20)</f>
        <v>2</v>
      </c>
    </row>
    <row r="22" spans="1:3" x14ac:dyDescent="0.25">
      <c r="A22" s="27">
        <v>0.35</v>
      </c>
      <c r="B22" s="6">
        <f>COUNTIFS('BTC EUR'!W:W,"&lt;"&amp;$A22,'BTC EUR'!W:W,"&gt;="&amp;$A21)</f>
        <v>3</v>
      </c>
      <c r="C22" s="6">
        <f>COUNTIFS('BTC EUR'!Y:Y,"&lt;"&amp;$A22,'BTC EUR'!Y:Y,"&gt;="&amp;$A21)</f>
        <v>1</v>
      </c>
    </row>
    <row r="23" spans="1:3" x14ac:dyDescent="0.25">
      <c r="A23" s="27">
        <v>0.4</v>
      </c>
      <c r="B23" s="6">
        <f>COUNTIFS('BTC EUR'!W:W,"&lt;"&amp;$A23,'BTC EUR'!W:W,"&gt;="&amp;$A22)</f>
        <v>1</v>
      </c>
      <c r="C23" s="6">
        <f>COUNTIFS('BTC EUR'!Y:Y,"&lt;"&amp;$A23,'BTC EUR'!Y:Y,"&gt;="&amp;$A22)</f>
        <v>2</v>
      </c>
    </row>
    <row r="24" spans="1:3" x14ac:dyDescent="0.25">
      <c r="A24" s="27">
        <v>0.45</v>
      </c>
      <c r="B24" s="6">
        <f>COUNTIFS('BTC EUR'!W:W,"&lt;"&amp;$A24,'BTC EUR'!W:W,"&gt;="&amp;$A23)</f>
        <v>8</v>
      </c>
      <c r="C24" s="6">
        <f>COUNTIFS('BTC EUR'!Y:Y,"&lt;"&amp;$A24,'BTC EUR'!Y:Y,"&gt;="&amp;$A23)</f>
        <v>0</v>
      </c>
    </row>
    <row r="25" spans="1:3" x14ac:dyDescent="0.25">
      <c r="A25" s="27">
        <v>0.5</v>
      </c>
      <c r="B25" s="6">
        <f>COUNTIFS('BTC EUR'!W:W,"&lt;"&amp;$A25,'BTC EUR'!W:W,"&gt;="&amp;$A24)</f>
        <v>3</v>
      </c>
      <c r="C25" s="6">
        <f>COUNTIFS('BTC EUR'!Y:Y,"&lt;"&amp;$A25,'BTC EUR'!Y:Y,"&gt;="&amp;$A24)</f>
        <v>0</v>
      </c>
    </row>
    <row r="26" spans="1:3" x14ac:dyDescent="0.25">
      <c r="A26" s="27">
        <v>0.55000000000000004</v>
      </c>
      <c r="B26" s="6">
        <f>COUNTIFS('BTC EUR'!W:W,"&lt;"&amp;$A26,'BTC EUR'!W:W,"&gt;="&amp;$A25)</f>
        <v>2</v>
      </c>
      <c r="C26" s="6">
        <f>COUNTIFS('BTC EUR'!Y:Y,"&lt;"&amp;$A26,'BTC EUR'!Y:Y,"&gt;="&amp;$A25)</f>
        <v>2</v>
      </c>
    </row>
    <row r="27" spans="1:3" x14ac:dyDescent="0.25">
      <c r="A27" s="27">
        <v>0.6</v>
      </c>
      <c r="B27" s="6">
        <f>COUNTIFS('BTC EUR'!W:W,"&lt;"&amp;$A27,'BTC EUR'!W:W,"&gt;="&amp;$A26)</f>
        <v>2</v>
      </c>
      <c r="C27" s="6">
        <f>COUNTIFS('BTC EUR'!Y:Y,"&lt;"&amp;$A27,'BTC EUR'!Y:Y,"&gt;="&amp;$A26)</f>
        <v>0</v>
      </c>
    </row>
    <row r="28" spans="1:3" x14ac:dyDescent="0.25">
      <c r="A28" s="28" t="s">
        <v>43</v>
      </c>
      <c r="B28" s="6">
        <f>COUNTIF('BTC EUR'!W:W,"&gt;="&amp;$A27)</f>
        <v>51</v>
      </c>
      <c r="C28" s="6">
        <f>COUNTIF('BTC EUR'!Y:Y,"&gt;="&amp;$A27)</f>
        <v>63</v>
      </c>
    </row>
    <row r="29" spans="1:3" x14ac:dyDescent="0.25">
      <c r="A29" s="27"/>
      <c r="B29" s="6">
        <f>SUM(B2:B28)</f>
        <v>98</v>
      </c>
      <c r="C29" s="6">
        <f>SUM(C2:C28)</f>
        <v>98</v>
      </c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18E0-287D-48CC-A85A-4E0B4EA246FE}">
  <sheetPr filterMode="1"/>
  <dimension ref="A1:G1242"/>
  <sheetViews>
    <sheetView workbookViewId="0">
      <pane ySplit="1" topLeftCell="A1128" activePane="bottomLeft" state="frozen"/>
      <selection pane="bottomLeft" activeCell="H1" sqref="H1:H1048576"/>
    </sheetView>
  </sheetViews>
  <sheetFormatPr defaultRowHeight="15" x14ac:dyDescent="0.25"/>
  <cols>
    <col min="1" max="1" width="8.5703125" customWidth="1"/>
    <col min="2" max="2" width="42.140625" customWidth="1"/>
    <col min="3" max="3" width="10.28515625" style="1" customWidth="1"/>
    <col min="4" max="5" width="10.28515625" customWidth="1"/>
    <col min="6" max="7" width="13" style="2" customWidth="1"/>
  </cols>
  <sheetData>
    <row r="1" spans="1:7" ht="30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5" t="s">
        <v>6</v>
      </c>
    </row>
    <row r="2" spans="1:7" hidden="1" x14ac:dyDescent="0.25">
      <c r="A2" s="6" t="s">
        <v>7</v>
      </c>
      <c r="B2" s="6" t="s">
        <v>12</v>
      </c>
      <c r="C2" s="7">
        <v>40086</v>
      </c>
      <c r="D2" s="6">
        <v>0</v>
      </c>
      <c r="E2" s="6" t="s">
        <v>17</v>
      </c>
      <c r="F2" s="8">
        <v>18.399999999999999</v>
      </c>
      <c r="G2" s="8">
        <v>18.399999999999999</v>
      </c>
    </row>
    <row r="3" spans="1:7" hidden="1" x14ac:dyDescent="0.25">
      <c r="A3" s="6" t="s">
        <v>7</v>
      </c>
      <c r="B3" s="6" t="s">
        <v>12</v>
      </c>
      <c r="C3" s="7">
        <v>40116</v>
      </c>
      <c r="D3" s="6">
        <v>0</v>
      </c>
      <c r="E3" s="6" t="s">
        <v>17</v>
      </c>
      <c r="F3" s="8">
        <v>18.399999999999999</v>
      </c>
      <c r="G3" s="8">
        <v>18.399999999999999</v>
      </c>
    </row>
    <row r="4" spans="1:7" hidden="1" x14ac:dyDescent="0.25">
      <c r="A4" s="6" t="s">
        <v>7</v>
      </c>
      <c r="B4" s="6" t="s">
        <v>12</v>
      </c>
      <c r="C4" s="7">
        <v>40147</v>
      </c>
      <c r="D4" s="6">
        <v>0</v>
      </c>
      <c r="E4" s="6" t="s">
        <v>17</v>
      </c>
      <c r="F4" s="8">
        <v>18.399999999999999</v>
      </c>
      <c r="G4" s="8">
        <v>18.399999999999999</v>
      </c>
    </row>
    <row r="5" spans="1:7" hidden="1" x14ac:dyDescent="0.25">
      <c r="A5" s="6" t="s">
        <v>7</v>
      </c>
      <c r="B5" s="6" t="s">
        <v>12</v>
      </c>
      <c r="C5" s="7">
        <v>40178</v>
      </c>
      <c r="D5" s="6">
        <v>0</v>
      </c>
      <c r="E5" s="6" t="s">
        <v>17</v>
      </c>
      <c r="F5" s="8">
        <v>18.399999999999999</v>
      </c>
      <c r="G5" s="8">
        <v>18.399999999999999</v>
      </c>
    </row>
    <row r="6" spans="1:7" hidden="1" x14ac:dyDescent="0.25">
      <c r="A6" s="6" t="s">
        <v>7</v>
      </c>
      <c r="B6" s="6" t="s">
        <v>12</v>
      </c>
      <c r="C6" s="7">
        <v>40207</v>
      </c>
      <c r="D6" s="6">
        <v>0</v>
      </c>
      <c r="E6" s="6" t="s">
        <v>17</v>
      </c>
      <c r="F6" s="8">
        <v>17.870000999999998</v>
      </c>
      <c r="G6" s="8">
        <v>17.870000999999998</v>
      </c>
    </row>
    <row r="7" spans="1:7" hidden="1" x14ac:dyDescent="0.25">
      <c r="A7" s="6" t="s">
        <v>7</v>
      </c>
      <c r="B7" s="6" t="s">
        <v>12</v>
      </c>
      <c r="C7" s="7">
        <v>40235</v>
      </c>
      <c r="D7" s="6">
        <v>0</v>
      </c>
      <c r="E7" s="6" t="s">
        <v>17</v>
      </c>
      <c r="F7" s="8">
        <v>18.32</v>
      </c>
      <c r="G7" s="8">
        <v>18.32</v>
      </c>
    </row>
    <row r="8" spans="1:7" hidden="1" x14ac:dyDescent="0.25">
      <c r="A8" s="6" t="s">
        <v>7</v>
      </c>
      <c r="B8" s="6" t="s">
        <v>12</v>
      </c>
      <c r="C8" s="7">
        <v>40268</v>
      </c>
      <c r="D8" s="6">
        <v>0</v>
      </c>
      <c r="E8" s="6" t="s">
        <v>17</v>
      </c>
      <c r="F8" s="8">
        <v>19.790001</v>
      </c>
      <c r="G8" s="8">
        <v>19.790001</v>
      </c>
    </row>
    <row r="9" spans="1:7" hidden="1" x14ac:dyDescent="0.25">
      <c r="A9" s="6" t="s">
        <v>7</v>
      </c>
      <c r="B9" s="6" t="s">
        <v>12</v>
      </c>
      <c r="C9" s="7">
        <v>40298</v>
      </c>
      <c r="D9" s="6">
        <v>0</v>
      </c>
      <c r="E9" s="6" t="s">
        <v>17</v>
      </c>
      <c r="F9" s="8">
        <v>20.09</v>
      </c>
      <c r="G9" s="8">
        <v>20.09</v>
      </c>
    </row>
    <row r="10" spans="1:7" hidden="1" x14ac:dyDescent="0.25">
      <c r="A10" s="6" t="s">
        <v>7</v>
      </c>
      <c r="B10" s="6" t="s">
        <v>12</v>
      </c>
      <c r="C10" s="7">
        <v>40329</v>
      </c>
      <c r="D10" s="6">
        <v>0</v>
      </c>
      <c r="E10" s="6" t="s">
        <v>17</v>
      </c>
      <c r="F10" s="8">
        <v>19.52</v>
      </c>
      <c r="G10" s="8">
        <v>19.52</v>
      </c>
    </row>
    <row r="11" spans="1:7" hidden="1" x14ac:dyDescent="0.25">
      <c r="A11" s="6" t="s">
        <v>7</v>
      </c>
      <c r="B11" s="6" t="s">
        <v>12</v>
      </c>
      <c r="C11" s="7">
        <v>40359</v>
      </c>
      <c r="D11" s="6">
        <v>0</v>
      </c>
      <c r="E11" s="6" t="s">
        <v>17</v>
      </c>
      <c r="F11" s="8">
        <v>19.004999000000002</v>
      </c>
      <c r="G11" s="8">
        <v>19.004999000000002</v>
      </c>
    </row>
    <row r="12" spans="1:7" hidden="1" x14ac:dyDescent="0.25">
      <c r="A12" s="6" t="s">
        <v>7</v>
      </c>
      <c r="B12" s="6" t="s">
        <v>12</v>
      </c>
      <c r="C12" s="7">
        <v>40389</v>
      </c>
      <c r="D12" s="6">
        <v>0</v>
      </c>
      <c r="E12" s="6" t="s">
        <v>17</v>
      </c>
      <c r="F12" s="8">
        <v>19.184999000000001</v>
      </c>
      <c r="G12" s="8">
        <v>19.184999000000001</v>
      </c>
    </row>
    <row r="13" spans="1:7" hidden="1" x14ac:dyDescent="0.25">
      <c r="A13" s="6" t="s">
        <v>7</v>
      </c>
      <c r="B13" s="6" t="s">
        <v>12</v>
      </c>
      <c r="C13" s="7">
        <v>40421</v>
      </c>
      <c r="D13" s="6">
        <v>0</v>
      </c>
      <c r="E13" s="6" t="s">
        <v>17</v>
      </c>
      <c r="F13" s="8">
        <v>19.030000999999999</v>
      </c>
      <c r="G13" s="8">
        <v>19.030000999999999</v>
      </c>
    </row>
    <row r="14" spans="1:7" hidden="1" x14ac:dyDescent="0.25">
      <c r="A14" s="6" t="s">
        <v>7</v>
      </c>
      <c r="B14" s="6" t="s">
        <v>12</v>
      </c>
      <c r="C14" s="7">
        <v>40451</v>
      </c>
      <c r="D14" s="6">
        <v>0</v>
      </c>
      <c r="E14" s="6" t="s">
        <v>17</v>
      </c>
      <c r="F14" s="8">
        <v>19.450001</v>
      </c>
      <c r="G14" s="8">
        <v>19.450001</v>
      </c>
    </row>
    <row r="15" spans="1:7" hidden="1" x14ac:dyDescent="0.25">
      <c r="A15" s="6" t="s">
        <v>7</v>
      </c>
      <c r="B15" s="6" t="s">
        <v>12</v>
      </c>
      <c r="C15" s="7">
        <v>40480</v>
      </c>
      <c r="D15" s="6">
        <v>0</v>
      </c>
      <c r="E15" s="6" t="s">
        <v>17</v>
      </c>
      <c r="F15" s="8">
        <v>19.584999</v>
      </c>
      <c r="G15" s="8">
        <v>19.584999</v>
      </c>
    </row>
    <row r="16" spans="1:7" hidden="1" x14ac:dyDescent="0.25">
      <c r="A16" s="6" t="s">
        <v>7</v>
      </c>
      <c r="B16" s="6" t="s">
        <v>12</v>
      </c>
      <c r="C16" s="7">
        <v>40512</v>
      </c>
      <c r="D16" s="6">
        <v>0</v>
      </c>
      <c r="E16" s="6" t="s">
        <v>17</v>
      </c>
      <c r="F16" s="8">
        <v>20.495000999999998</v>
      </c>
      <c r="G16" s="8">
        <v>20.495000999999998</v>
      </c>
    </row>
    <row r="17" spans="1:7" hidden="1" x14ac:dyDescent="0.25">
      <c r="A17" s="6" t="s">
        <v>7</v>
      </c>
      <c r="B17" s="6" t="s">
        <v>12</v>
      </c>
      <c r="C17" s="7">
        <v>40543</v>
      </c>
      <c r="D17" s="6">
        <v>0</v>
      </c>
      <c r="E17" s="6" t="s">
        <v>17</v>
      </c>
      <c r="F17" s="8">
        <v>21.629999000000002</v>
      </c>
      <c r="G17" s="8">
        <v>21.629999000000002</v>
      </c>
    </row>
    <row r="18" spans="1:7" hidden="1" x14ac:dyDescent="0.25">
      <c r="A18" s="6" t="s">
        <v>7</v>
      </c>
      <c r="B18" s="6" t="s">
        <v>12</v>
      </c>
      <c r="C18" s="7">
        <v>40574</v>
      </c>
      <c r="D18" s="6">
        <v>0</v>
      </c>
      <c r="E18" s="6" t="s">
        <v>17</v>
      </c>
      <c r="F18" s="8">
        <v>21.5</v>
      </c>
      <c r="G18" s="8">
        <v>21.5</v>
      </c>
    </row>
    <row r="19" spans="1:7" hidden="1" x14ac:dyDescent="0.25">
      <c r="A19" s="6" t="s">
        <v>7</v>
      </c>
      <c r="B19" s="6" t="s">
        <v>12</v>
      </c>
      <c r="C19" s="7">
        <v>40602</v>
      </c>
      <c r="D19" s="6">
        <v>0</v>
      </c>
      <c r="E19" s="6" t="s">
        <v>17</v>
      </c>
      <c r="F19" s="8">
        <v>21.875</v>
      </c>
      <c r="G19" s="8">
        <v>21.875</v>
      </c>
    </row>
    <row r="20" spans="1:7" hidden="1" x14ac:dyDescent="0.25">
      <c r="A20" s="6" t="s">
        <v>7</v>
      </c>
      <c r="B20" s="6" t="s">
        <v>12</v>
      </c>
      <c r="C20" s="7">
        <v>40633</v>
      </c>
      <c r="D20" s="6">
        <v>0</v>
      </c>
      <c r="E20" s="6" t="s">
        <v>17</v>
      </c>
      <c r="F20" s="8">
        <v>20.954999999999998</v>
      </c>
      <c r="G20" s="8">
        <v>20.954999999999998</v>
      </c>
    </row>
    <row r="21" spans="1:7" hidden="1" x14ac:dyDescent="0.25">
      <c r="A21" s="6" t="s">
        <v>7</v>
      </c>
      <c r="B21" s="6" t="s">
        <v>12</v>
      </c>
      <c r="C21" s="7">
        <v>40662</v>
      </c>
      <c r="D21" s="6">
        <v>0</v>
      </c>
      <c r="E21" s="6" t="s">
        <v>17</v>
      </c>
      <c r="F21" s="8">
        <v>20.950001</v>
      </c>
      <c r="G21" s="8">
        <v>20.950001</v>
      </c>
    </row>
    <row r="22" spans="1:7" hidden="1" x14ac:dyDescent="0.25">
      <c r="A22" s="6" t="s">
        <v>7</v>
      </c>
      <c r="B22" s="6" t="s">
        <v>12</v>
      </c>
      <c r="C22" s="7">
        <v>40694</v>
      </c>
      <c r="D22" s="6">
        <v>0</v>
      </c>
      <c r="E22" s="6" t="s">
        <v>17</v>
      </c>
      <c r="F22" s="8">
        <v>21.209999</v>
      </c>
      <c r="G22" s="8">
        <v>21.209999</v>
      </c>
    </row>
    <row r="23" spans="1:7" hidden="1" x14ac:dyDescent="0.25">
      <c r="A23" s="6" t="s">
        <v>7</v>
      </c>
      <c r="B23" s="6" t="s">
        <v>12</v>
      </c>
      <c r="C23" s="7">
        <v>40724</v>
      </c>
      <c r="D23" s="6">
        <v>0</v>
      </c>
      <c r="E23" s="6" t="s">
        <v>17</v>
      </c>
      <c r="F23" s="8">
        <v>20.639999</v>
      </c>
      <c r="G23" s="8">
        <v>20.639999</v>
      </c>
    </row>
    <row r="24" spans="1:7" hidden="1" x14ac:dyDescent="0.25">
      <c r="A24" s="6" t="s">
        <v>7</v>
      </c>
      <c r="B24" s="6" t="s">
        <v>12</v>
      </c>
      <c r="C24" s="7">
        <v>40753</v>
      </c>
      <c r="D24" s="6">
        <v>0</v>
      </c>
      <c r="E24" s="6" t="s">
        <v>17</v>
      </c>
      <c r="F24" s="8">
        <v>20.719999000000001</v>
      </c>
      <c r="G24" s="8">
        <v>20.719999000000001</v>
      </c>
    </row>
    <row r="25" spans="1:7" hidden="1" x14ac:dyDescent="0.25">
      <c r="A25" s="6" t="s">
        <v>7</v>
      </c>
      <c r="B25" s="6" t="s">
        <v>12</v>
      </c>
      <c r="C25" s="7">
        <v>40786</v>
      </c>
      <c r="D25" s="6">
        <v>0</v>
      </c>
      <c r="E25" s="6" t="s">
        <v>17</v>
      </c>
      <c r="F25" s="8">
        <v>19.045000000000002</v>
      </c>
      <c r="G25" s="8">
        <v>19.045000000000002</v>
      </c>
    </row>
    <row r="26" spans="1:7" hidden="1" x14ac:dyDescent="0.25">
      <c r="A26" s="6" t="s">
        <v>7</v>
      </c>
      <c r="B26" s="6" t="s">
        <v>12</v>
      </c>
      <c r="C26" s="7">
        <v>40816</v>
      </c>
      <c r="D26" s="6">
        <v>0</v>
      </c>
      <c r="E26" s="6" t="s">
        <v>17</v>
      </c>
      <c r="F26" s="8">
        <v>19.084999</v>
      </c>
      <c r="G26" s="8">
        <v>19.084999</v>
      </c>
    </row>
    <row r="27" spans="1:7" hidden="1" x14ac:dyDescent="0.25">
      <c r="A27" s="6" t="s">
        <v>7</v>
      </c>
      <c r="B27" s="6" t="s">
        <v>12</v>
      </c>
      <c r="C27" s="7">
        <v>40847</v>
      </c>
      <c r="D27" s="6">
        <v>0</v>
      </c>
      <c r="E27" s="6" t="s">
        <v>17</v>
      </c>
      <c r="F27" s="8">
        <v>19.959999</v>
      </c>
      <c r="G27" s="8">
        <v>19.959999</v>
      </c>
    </row>
    <row r="28" spans="1:7" hidden="1" x14ac:dyDescent="0.25">
      <c r="A28" s="6" t="s">
        <v>7</v>
      </c>
      <c r="B28" s="6" t="s">
        <v>12</v>
      </c>
      <c r="C28" s="7">
        <v>40877</v>
      </c>
      <c r="D28" s="6">
        <v>0</v>
      </c>
      <c r="E28" s="6" t="s">
        <v>17</v>
      </c>
      <c r="F28" s="8">
        <v>19.655000999999999</v>
      </c>
      <c r="G28" s="8">
        <v>19.655000999999999</v>
      </c>
    </row>
    <row r="29" spans="1:7" hidden="1" x14ac:dyDescent="0.25">
      <c r="A29" s="6" t="s">
        <v>7</v>
      </c>
      <c r="B29" s="6" t="s">
        <v>12</v>
      </c>
      <c r="C29" s="7">
        <v>40907</v>
      </c>
      <c r="D29" s="6">
        <v>0</v>
      </c>
      <c r="E29" s="6" t="s">
        <v>17</v>
      </c>
      <c r="F29" s="8">
        <v>20.6</v>
      </c>
      <c r="G29" s="8">
        <v>20.6</v>
      </c>
    </row>
    <row r="30" spans="1:7" hidden="1" x14ac:dyDescent="0.25">
      <c r="A30" s="6" t="s">
        <v>7</v>
      </c>
      <c r="B30" s="6" t="s">
        <v>12</v>
      </c>
      <c r="C30" s="7">
        <v>40939</v>
      </c>
      <c r="D30" s="6">
        <v>0</v>
      </c>
      <c r="E30" s="6" t="s">
        <v>17</v>
      </c>
      <c r="F30" s="8">
        <v>21.530000999999999</v>
      </c>
      <c r="G30" s="8">
        <v>21.530000999999999</v>
      </c>
    </row>
    <row r="31" spans="1:7" hidden="1" x14ac:dyDescent="0.25">
      <c r="A31" s="6" t="s">
        <v>7</v>
      </c>
      <c r="B31" s="6" t="s">
        <v>12</v>
      </c>
      <c r="C31" s="7">
        <v>40968</v>
      </c>
      <c r="D31" s="6">
        <v>0</v>
      </c>
      <c r="E31" s="6" t="s">
        <v>17</v>
      </c>
      <c r="F31" s="8">
        <v>22.305</v>
      </c>
      <c r="G31" s="8">
        <v>22.305</v>
      </c>
    </row>
    <row r="32" spans="1:7" hidden="1" x14ac:dyDescent="0.25">
      <c r="A32" s="6" t="s">
        <v>7</v>
      </c>
      <c r="B32" s="6" t="s">
        <v>12</v>
      </c>
      <c r="C32" s="7">
        <v>40998</v>
      </c>
      <c r="D32" s="6">
        <v>0</v>
      </c>
      <c r="E32" s="6" t="s">
        <v>17</v>
      </c>
      <c r="F32" s="8">
        <v>22.535</v>
      </c>
      <c r="G32" s="8">
        <v>22.535</v>
      </c>
    </row>
    <row r="33" spans="1:7" hidden="1" x14ac:dyDescent="0.25">
      <c r="A33" s="6" t="s">
        <v>7</v>
      </c>
      <c r="B33" s="6" t="s">
        <v>12</v>
      </c>
      <c r="C33" s="7">
        <v>41029</v>
      </c>
      <c r="D33" s="6">
        <v>0</v>
      </c>
      <c r="E33" s="6" t="s">
        <v>17</v>
      </c>
      <c r="F33" s="8">
        <v>22.360001</v>
      </c>
      <c r="G33" s="8">
        <v>22.360001</v>
      </c>
    </row>
    <row r="34" spans="1:7" hidden="1" x14ac:dyDescent="0.25">
      <c r="A34" s="6" t="s">
        <v>7</v>
      </c>
      <c r="B34" s="6" t="s">
        <v>12</v>
      </c>
      <c r="C34" s="7">
        <v>41060</v>
      </c>
      <c r="D34" s="6">
        <v>0</v>
      </c>
      <c r="E34" s="6" t="s">
        <v>17</v>
      </c>
      <c r="F34" s="8">
        <v>21.99</v>
      </c>
      <c r="G34" s="8">
        <v>21.99</v>
      </c>
    </row>
    <row r="35" spans="1:7" hidden="1" x14ac:dyDescent="0.25">
      <c r="A35" s="6" t="s">
        <v>7</v>
      </c>
      <c r="B35" s="6" t="s">
        <v>12</v>
      </c>
      <c r="C35" s="7">
        <v>41089</v>
      </c>
      <c r="D35" s="6">
        <v>0</v>
      </c>
      <c r="E35" s="6" t="s">
        <v>17</v>
      </c>
      <c r="F35" s="8">
        <v>22.055</v>
      </c>
      <c r="G35" s="8">
        <v>22.055</v>
      </c>
    </row>
    <row r="36" spans="1:7" hidden="1" x14ac:dyDescent="0.25">
      <c r="A36" s="6" t="s">
        <v>7</v>
      </c>
      <c r="B36" s="6" t="s">
        <v>12</v>
      </c>
      <c r="C36" s="7">
        <v>41121</v>
      </c>
      <c r="D36" s="6">
        <v>0</v>
      </c>
      <c r="E36" s="6" t="s">
        <v>17</v>
      </c>
      <c r="F36" s="8">
        <v>23.610001</v>
      </c>
      <c r="G36" s="8">
        <v>23.610001</v>
      </c>
    </row>
    <row r="37" spans="1:7" hidden="1" x14ac:dyDescent="0.25">
      <c r="A37" s="6" t="s">
        <v>7</v>
      </c>
      <c r="B37" s="6" t="s">
        <v>12</v>
      </c>
      <c r="C37" s="7">
        <v>41152</v>
      </c>
      <c r="D37" s="6">
        <v>0</v>
      </c>
      <c r="E37" s="6" t="s">
        <v>17</v>
      </c>
      <c r="F37" s="8">
        <v>23.5</v>
      </c>
      <c r="G37" s="8">
        <v>23.5</v>
      </c>
    </row>
    <row r="38" spans="1:7" hidden="1" x14ac:dyDescent="0.25">
      <c r="A38" s="6" t="s">
        <v>7</v>
      </c>
      <c r="B38" s="6" t="s">
        <v>12</v>
      </c>
      <c r="C38" s="7">
        <v>41180</v>
      </c>
      <c r="D38" s="6">
        <v>0</v>
      </c>
      <c r="E38" s="6" t="s">
        <v>17</v>
      </c>
      <c r="F38" s="8">
        <v>23.65</v>
      </c>
      <c r="G38" s="8">
        <v>23.65</v>
      </c>
    </row>
    <row r="39" spans="1:7" hidden="1" x14ac:dyDescent="0.25">
      <c r="A39" s="6" t="s">
        <v>7</v>
      </c>
      <c r="B39" s="6" t="s">
        <v>12</v>
      </c>
      <c r="C39" s="7">
        <v>41213</v>
      </c>
      <c r="D39" s="6">
        <v>0</v>
      </c>
      <c r="E39" s="6" t="s">
        <v>17</v>
      </c>
      <c r="F39" s="8">
        <v>23.235001</v>
      </c>
      <c r="G39" s="8">
        <v>23.235001</v>
      </c>
    </row>
    <row r="40" spans="1:7" hidden="1" x14ac:dyDescent="0.25">
      <c r="A40" s="6" t="s">
        <v>7</v>
      </c>
      <c r="B40" s="6" t="s">
        <v>12</v>
      </c>
      <c r="C40" s="7">
        <v>41243</v>
      </c>
      <c r="D40" s="6">
        <v>0</v>
      </c>
      <c r="E40" s="6" t="s">
        <v>17</v>
      </c>
      <c r="F40" s="8">
        <v>23.475000000000001</v>
      </c>
      <c r="G40" s="8">
        <v>23.475000000000001</v>
      </c>
    </row>
    <row r="41" spans="1:7" hidden="1" x14ac:dyDescent="0.25">
      <c r="A41" s="6" t="s">
        <v>7</v>
      </c>
      <c r="B41" s="6" t="s">
        <v>12</v>
      </c>
      <c r="C41" s="7">
        <v>41274</v>
      </c>
      <c r="D41" s="6">
        <v>0</v>
      </c>
      <c r="E41" s="6" t="s">
        <v>17</v>
      </c>
      <c r="F41" s="8">
        <v>23.42</v>
      </c>
      <c r="G41" s="8">
        <v>23.42</v>
      </c>
    </row>
    <row r="42" spans="1:7" hidden="1" x14ac:dyDescent="0.25">
      <c r="A42" s="6" t="s">
        <v>7</v>
      </c>
      <c r="B42" s="6" t="s">
        <v>12</v>
      </c>
      <c r="C42" s="7">
        <v>41305</v>
      </c>
      <c r="D42" s="6">
        <v>0</v>
      </c>
      <c r="E42" s="6" t="s">
        <v>17</v>
      </c>
      <c r="F42" s="8">
        <v>24.299999</v>
      </c>
      <c r="G42" s="8">
        <v>24.299999</v>
      </c>
    </row>
    <row r="43" spans="1:7" hidden="1" x14ac:dyDescent="0.25">
      <c r="A43" s="6" t="s">
        <v>7</v>
      </c>
      <c r="B43" s="6" t="s">
        <v>12</v>
      </c>
      <c r="C43" s="7">
        <v>41333</v>
      </c>
      <c r="D43" s="6">
        <v>0</v>
      </c>
      <c r="E43" s="6" t="s">
        <v>17</v>
      </c>
      <c r="F43" s="8">
        <v>24.99</v>
      </c>
      <c r="G43" s="8">
        <v>24.99</v>
      </c>
    </row>
    <row r="44" spans="1:7" hidden="1" x14ac:dyDescent="0.25">
      <c r="A44" s="6" t="s">
        <v>7</v>
      </c>
      <c r="B44" s="6" t="s">
        <v>12</v>
      </c>
      <c r="C44" s="7">
        <v>41361</v>
      </c>
      <c r="D44" s="6">
        <v>0</v>
      </c>
      <c r="E44" s="6" t="s">
        <v>17</v>
      </c>
      <c r="F44" s="8">
        <v>26.094999000000001</v>
      </c>
      <c r="G44" s="8">
        <v>26.094999000000001</v>
      </c>
    </row>
    <row r="45" spans="1:7" hidden="1" x14ac:dyDescent="0.25">
      <c r="A45" s="6" t="s">
        <v>7</v>
      </c>
      <c r="B45" s="6" t="s">
        <v>12</v>
      </c>
      <c r="C45" s="7">
        <v>41394</v>
      </c>
      <c r="D45" s="6">
        <v>0</v>
      </c>
      <c r="E45" s="6" t="s">
        <v>17</v>
      </c>
      <c r="F45" s="8">
        <v>26.135000000000002</v>
      </c>
      <c r="G45" s="8">
        <v>26.135000000000002</v>
      </c>
    </row>
    <row r="46" spans="1:7" hidden="1" x14ac:dyDescent="0.25">
      <c r="A46" s="6" t="s">
        <v>7</v>
      </c>
      <c r="B46" s="6" t="s">
        <v>12</v>
      </c>
      <c r="C46" s="7">
        <v>41425</v>
      </c>
      <c r="D46" s="6">
        <v>0</v>
      </c>
      <c r="E46" s="6" t="s">
        <v>17</v>
      </c>
      <c r="F46" s="8">
        <v>26.704999999999998</v>
      </c>
      <c r="G46" s="8">
        <v>26.704999999999998</v>
      </c>
    </row>
    <row r="47" spans="1:7" hidden="1" x14ac:dyDescent="0.25">
      <c r="A47" s="6" t="s">
        <v>7</v>
      </c>
      <c r="B47" s="6" t="s">
        <v>12</v>
      </c>
      <c r="C47" s="7">
        <v>41453</v>
      </c>
      <c r="D47" s="6">
        <v>0</v>
      </c>
      <c r="E47" s="6" t="s">
        <v>17</v>
      </c>
      <c r="F47" s="8">
        <v>25.9</v>
      </c>
      <c r="G47" s="8">
        <v>25.9</v>
      </c>
    </row>
    <row r="48" spans="1:7" hidden="1" x14ac:dyDescent="0.25">
      <c r="A48" s="6" t="s">
        <v>7</v>
      </c>
      <c r="B48" s="6" t="s">
        <v>12</v>
      </c>
      <c r="C48" s="7">
        <v>41486</v>
      </c>
      <c r="D48" s="6">
        <v>0</v>
      </c>
      <c r="E48" s="6" t="s">
        <v>17</v>
      </c>
      <c r="F48" s="8">
        <v>26.774999999999999</v>
      </c>
      <c r="G48" s="8">
        <v>26.774999999999999</v>
      </c>
    </row>
    <row r="49" spans="1:7" hidden="1" x14ac:dyDescent="0.25">
      <c r="A49" s="6" t="s">
        <v>7</v>
      </c>
      <c r="B49" s="6" t="s">
        <v>12</v>
      </c>
      <c r="C49" s="7">
        <v>41516</v>
      </c>
      <c r="D49" s="6">
        <v>0</v>
      </c>
      <c r="E49" s="6" t="s">
        <v>17</v>
      </c>
      <c r="F49" s="8">
        <v>26.4</v>
      </c>
      <c r="G49" s="8">
        <v>26.4</v>
      </c>
    </row>
    <row r="50" spans="1:7" hidden="1" x14ac:dyDescent="0.25">
      <c r="A50" s="6" t="s">
        <v>7</v>
      </c>
      <c r="B50" s="6" t="s">
        <v>12</v>
      </c>
      <c r="C50" s="7">
        <v>41547</v>
      </c>
      <c r="D50" s="6">
        <v>0</v>
      </c>
      <c r="E50" s="6" t="s">
        <v>17</v>
      </c>
      <c r="F50" s="8">
        <v>26.795000000000002</v>
      </c>
      <c r="G50" s="8">
        <v>26.795000000000002</v>
      </c>
    </row>
    <row r="51" spans="1:7" hidden="1" x14ac:dyDescent="0.25">
      <c r="A51" s="6" t="s">
        <v>7</v>
      </c>
      <c r="B51" s="6" t="s">
        <v>12</v>
      </c>
      <c r="C51" s="7">
        <v>41578</v>
      </c>
      <c r="D51" s="6">
        <v>0</v>
      </c>
      <c r="E51" s="6" t="s">
        <v>17</v>
      </c>
      <c r="F51" s="8">
        <v>27.99</v>
      </c>
      <c r="G51" s="8">
        <v>27.99</v>
      </c>
    </row>
    <row r="52" spans="1:7" hidden="1" x14ac:dyDescent="0.25">
      <c r="A52" s="6" t="s">
        <v>7</v>
      </c>
      <c r="B52" s="6" t="s">
        <v>12</v>
      </c>
      <c r="C52" s="7">
        <v>41607</v>
      </c>
      <c r="D52" s="6">
        <v>0</v>
      </c>
      <c r="E52" s="6" t="s">
        <v>17</v>
      </c>
      <c r="F52" s="8">
        <v>28.49</v>
      </c>
      <c r="G52" s="8">
        <v>28.49</v>
      </c>
    </row>
    <row r="53" spans="1:7" hidden="1" x14ac:dyDescent="0.25">
      <c r="A53" s="6" t="s">
        <v>7</v>
      </c>
      <c r="B53" s="6" t="s">
        <v>12</v>
      </c>
      <c r="C53" s="7">
        <v>41639</v>
      </c>
      <c r="D53" s="6">
        <v>0</v>
      </c>
      <c r="E53" s="6" t="s">
        <v>17</v>
      </c>
      <c r="F53" s="8">
        <v>28.5</v>
      </c>
      <c r="G53" s="8">
        <v>28.5</v>
      </c>
    </row>
    <row r="54" spans="1:7" hidden="1" x14ac:dyDescent="0.25">
      <c r="A54" s="6" t="s">
        <v>7</v>
      </c>
      <c r="B54" s="6" t="s">
        <v>12</v>
      </c>
      <c r="C54" s="7">
        <v>41670</v>
      </c>
      <c r="D54" s="6">
        <v>0</v>
      </c>
      <c r="E54" s="6" t="s">
        <v>17</v>
      </c>
      <c r="F54" s="8">
        <v>28.059999000000001</v>
      </c>
      <c r="G54" s="8">
        <v>28.059999000000001</v>
      </c>
    </row>
    <row r="55" spans="1:7" hidden="1" x14ac:dyDescent="0.25">
      <c r="A55" s="6" t="s">
        <v>7</v>
      </c>
      <c r="B55" s="6" t="s">
        <v>12</v>
      </c>
      <c r="C55" s="7">
        <v>41698</v>
      </c>
      <c r="D55" s="6">
        <v>0</v>
      </c>
      <c r="E55" s="6" t="s">
        <v>17</v>
      </c>
      <c r="F55" s="8">
        <v>28.76</v>
      </c>
      <c r="G55" s="8">
        <v>28.76</v>
      </c>
    </row>
    <row r="56" spans="1:7" hidden="1" x14ac:dyDescent="0.25">
      <c r="A56" s="6" t="s">
        <v>7</v>
      </c>
      <c r="B56" s="6" t="s">
        <v>12</v>
      </c>
      <c r="C56" s="7">
        <v>41729</v>
      </c>
      <c r="D56" s="6">
        <v>0</v>
      </c>
      <c r="E56" s="6" t="s">
        <v>17</v>
      </c>
      <c r="F56" s="8">
        <v>28.895</v>
      </c>
      <c r="G56" s="8">
        <v>28.895</v>
      </c>
    </row>
    <row r="57" spans="1:7" hidden="1" x14ac:dyDescent="0.25">
      <c r="A57" s="6" t="s">
        <v>7</v>
      </c>
      <c r="B57" s="6" t="s">
        <v>12</v>
      </c>
      <c r="C57" s="7">
        <v>41759</v>
      </c>
      <c r="D57" s="6">
        <v>0</v>
      </c>
      <c r="E57" s="6" t="s">
        <v>17</v>
      </c>
      <c r="F57" s="8">
        <v>29.01</v>
      </c>
      <c r="G57" s="8">
        <v>29.01</v>
      </c>
    </row>
    <row r="58" spans="1:7" hidden="1" x14ac:dyDescent="0.25">
      <c r="A58" s="6" t="s">
        <v>7</v>
      </c>
      <c r="B58" s="6" t="s">
        <v>12</v>
      </c>
      <c r="C58" s="7">
        <v>41789</v>
      </c>
      <c r="D58" s="6">
        <v>0</v>
      </c>
      <c r="E58" s="6" t="s">
        <v>17</v>
      </c>
      <c r="F58" s="8">
        <v>30.135000000000002</v>
      </c>
      <c r="G58" s="8">
        <v>30.135000000000002</v>
      </c>
    </row>
    <row r="59" spans="1:7" hidden="1" x14ac:dyDescent="0.25">
      <c r="A59" s="6" t="s">
        <v>7</v>
      </c>
      <c r="B59" s="6" t="s">
        <v>12</v>
      </c>
      <c r="C59" s="7">
        <v>41820</v>
      </c>
      <c r="D59" s="6">
        <v>0</v>
      </c>
      <c r="E59" s="6" t="s">
        <v>17</v>
      </c>
      <c r="F59" s="8">
        <v>30.555</v>
      </c>
      <c r="G59" s="8">
        <v>30.555</v>
      </c>
    </row>
    <row r="60" spans="1:7" hidden="1" x14ac:dyDescent="0.25">
      <c r="A60" s="6" t="s">
        <v>7</v>
      </c>
      <c r="B60" s="6" t="s">
        <v>12</v>
      </c>
      <c r="C60" s="7">
        <v>41851</v>
      </c>
      <c r="D60" s="6">
        <v>0</v>
      </c>
      <c r="E60" s="6" t="s">
        <v>17</v>
      </c>
      <c r="F60" s="8">
        <v>30.860001</v>
      </c>
      <c r="G60" s="8">
        <v>30.860001</v>
      </c>
    </row>
    <row r="61" spans="1:7" hidden="1" x14ac:dyDescent="0.25">
      <c r="A61" s="6" t="s">
        <v>7</v>
      </c>
      <c r="B61" s="6" t="s">
        <v>12</v>
      </c>
      <c r="C61" s="7">
        <v>41880</v>
      </c>
      <c r="D61" s="6">
        <v>0</v>
      </c>
      <c r="E61" s="6" t="s">
        <v>17</v>
      </c>
      <c r="F61" s="8">
        <v>31.92</v>
      </c>
      <c r="G61" s="8">
        <v>31.92</v>
      </c>
    </row>
    <row r="62" spans="1:7" hidden="1" x14ac:dyDescent="0.25">
      <c r="A62" s="6" t="s">
        <v>7</v>
      </c>
      <c r="B62" s="6" t="s">
        <v>12</v>
      </c>
      <c r="C62" s="7">
        <v>41912</v>
      </c>
      <c r="D62" s="6">
        <v>0</v>
      </c>
      <c r="E62" s="6" t="s">
        <v>17</v>
      </c>
      <c r="F62" s="8">
        <v>32.549999</v>
      </c>
      <c r="G62" s="8">
        <v>32.549999</v>
      </c>
    </row>
    <row r="63" spans="1:7" hidden="1" x14ac:dyDescent="0.25">
      <c r="A63" s="6" t="s">
        <v>7</v>
      </c>
      <c r="B63" s="6" t="s">
        <v>12</v>
      </c>
      <c r="C63" s="7">
        <v>41943</v>
      </c>
      <c r="D63" s="6">
        <v>0</v>
      </c>
      <c r="E63" s="6" t="s">
        <v>17</v>
      </c>
      <c r="F63" s="8">
        <v>32.895000000000003</v>
      </c>
      <c r="G63" s="8">
        <v>32.895000000000003</v>
      </c>
    </row>
    <row r="64" spans="1:7" hidden="1" x14ac:dyDescent="0.25">
      <c r="A64" s="6" t="s">
        <v>7</v>
      </c>
      <c r="B64" s="6" t="s">
        <v>12</v>
      </c>
      <c r="C64" s="7">
        <v>41971</v>
      </c>
      <c r="D64" s="6">
        <v>0</v>
      </c>
      <c r="E64" s="6" t="s">
        <v>17</v>
      </c>
      <c r="F64" s="8">
        <v>33.884998000000003</v>
      </c>
      <c r="G64" s="8">
        <v>33.884998000000003</v>
      </c>
    </row>
    <row r="65" spans="1:7" hidden="1" x14ac:dyDescent="0.25">
      <c r="A65" s="6" t="s">
        <v>7</v>
      </c>
      <c r="B65" s="6" t="s">
        <v>12</v>
      </c>
      <c r="C65" s="7">
        <v>42004</v>
      </c>
      <c r="D65" s="6">
        <v>0</v>
      </c>
      <c r="E65" s="6" t="s">
        <v>17</v>
      </c>
      <c r="F65" s="8">
        <v>34.224997999999999</v>
      </c>
      <c r="G65" s="8">
        <v>34.224997999999999</v>
      </c>
    </row>
    <row r="66" spans="1:7" hidden="1" x14ac:dyDescent="0.25">
      <c r="A66" s="6" t="s">
        <v>7</v>
      </c>
      <c r="B66" s="6" t="s">
        <v>12</v>
      </c>
      <c r="C66" s="7">
        <v>42035</v>
      </c>
      <c r="D66" s="6">
        <v>1</v>
      </c>
      <c r="E66" s="6" t="s">
        <v>17</v>
      </c>
      <c r="F66" s="8">
        <v>35.990001999999997</v>
      </c>
      <c r="G66" s="8">
        <v>35.990001999999997</v>
      </c>
    </row>
    <row r="67" spans="1:7" hidden="1" x14ac:dyDescent="0.25">
      <c r="A67" s="6" t="s">
        <v>7</v>
      </c>
      <c r="B67" s="6" t="s">
        <v>12</v>
      </c>
      <c r="C67" s="7">
        <v>42063</v>
      </c>
      <c r="D67" s="6">
        <v>1</v>
      </c>
      <c r="E67" s="6" t="s">
        <v>17</v>
      </c>
      <c r="F67" s="8">
        <v>38.43</v>
      </c>
      <c r="G67" s="8">
        <v>38.43</v>
      </c>
    </row>
    <row r="68" spans="1:7" hidden="1" x14ac:dyDescent="0.25">
      <c r="A68" s="6" t="s">
        <v>7</v>
      </c>
      <c r="B68" s="6" t="s">
        <v>12</v>
      </c>
      <c r="C68" s="7">
        <v>42094</v>
      </c>
      <c r="D68" s="6">
        <v>1</v>
      </c>
      <c r="E68" s="6" t="s">
        <v>17</v>
      </c>
      <c r="F68" s="8">
        <v>39.560001</v>
      </c>
      <c r="G68" s="8">
        <v>39.560001</v>
      </c>
    </row>
    <row r="69" spans="1:7" hidden="1" x14ac:dyDescent="0.25">
      <c r="A69" s="6" t="s">
        <v>7</v>
      </c>
      <c r="B69" s="6" t="s">
        <v>12</v>
      </c>
      <c r="C69" s="7">
        <v>42124</v>
      </c>
      <c r="D69" s="6">
        <v>1</v>
      </c>
      <c r="E69" s="6" t="s">
        <v>17</v>
      </c>
      <c r="F69" s="8">
        <v>38.880001</v>
      </c>
      <c r="G69" s="8">
        <v>38.880001</v>
      </c>
    </row>
    <row r="70" spans="1:7" hidden="1" x14ac:dyDescent="0.25">
      <c r="A70" s="6" t="s">
        <v>7</v>
      </c>
      <c r="B70" s="6" t="s">
        <v>12</v>
      </c>
      <c r="C70" s="7">
        <v>42155</v>
      </c>
      <c r="D70" s="6">
        <v>1</v>
      </c>
      <c r="E70" s="6" t="s">
        <v>17</v>
      </c>
      <c r="F70" s="8">
        <v>39.665000999999997</v>
      </c>
      <c r="G70" s="8">
        <v>39.665000999999997</v>
      </c>
    </row>
    <row r="71" spans="1:7" hidden="1" x14ac:dyDescent="0.25">
      <c r="A71" s="6" t="s">
        <v>7</v>
      </c>
      <c r="B71" s="6" t="s">
        <v>12</v>
      </c>
      <c r="C71" s="7">
        <v>42185</v>
      </c>
      <c r="D71" s="6">
        <v>1</v>
      </c>
      <c r="E71" s="6" t="s">
        <v>17</v>
      </c>
      <c r="F71" s="8">
        <v>38.224997999999999</v>
      </c>
      <c r="G71" s="8">
        <v>38.224997999999999</v>
      </c>
    </row>
    <row r="72" spans="1:7" hidden="1" x14ac:dyDescent="0.25">
      <c r="A72" s="6" t="s">
        <v>7</v>
      </c>
      <c r="B72" s="6" t="s">
        <v>12</v>
      </c>
      <c r="C72" s="7">
        <v>42216</v>
      </c>
      <c r="D72" s="6">
        <v>1</v>
      </c>
      <c r="E72" s="6" t="s">
        <v>17</v>
      </c>
      <c r="F72" s="8">
        <v>39.244999</v>
      </c>
      <c r="G72" s="8">
        <v>39.244999</v>
      </c>
    </row>
    <row r="73" spans="1:7" hidden="1" x14ac:dyDescent="0.25">
      <c r="A73" s="6" t="s">
        <v>7</v>
      </c>
      <c r="B73" s="6" t="s">
        <v>12</v>
      </c>
      <c r="C73" s="7">
        <v>42247</v>
      </c>
      <c r="D73" s="6">
        <v>1</v>
      </c>
      <c r="E73" s="6" t="s">
        <v>17</v>
      </c>
      <c r="F73" s="8">
        <v>36.060001</v>
      </c>
      <c r="G73" s="8">
        <v>36.060001</v>
      </c>
    </row>
    <row r="74" spans="1:7" hidden="1" x14ac:dyDescent="0.25">
      <c r="A74" s="6" t="s">
        <v>7</v>
      </c>
      <c r="B74" s="6" t="s">
        <v>12</v>
      </c>
      <c r="C74" s="7">
        <v>42277</v>
      </c>
      <c r="D74" s="6">
        <v>1</v>
      </c>
      <c r="E74" s="6" t="s">
        <v>17</v>
      </c>
      <c r="F74" s="8">
        <v>34.720001000000003</v>
      </c>
      <c r="G74" s="8">
        <v>34.720001000000003</v>
      </c>
    </row>
    <row r="75" spans="1:7" hidden="1" x14ac:dyDescent="0.25">
      <c r="A75" s="6" t="s">
        <v>7</v>
      </c>
      <c r="B75" s="6" t="s">
        <v>12</v>
      </c>
      <c r="C75" s="7">
        <v>42308</v>
      </c>
      <c r="D75" s="6">
        <v>1</v>
      </c>
      <c r="E75" s="6" t="s">
        <v>17</v>
      </c>
      <c r="F75" s="8">
        <v>38.150002000000001</v>
      </c>
      <c r="G75" s="8">
        <v>38.150002000000001</v>
      </c>
    </row>
    <row r="76" spans="1:7" hidden="1" x14ac:dyDescent="0.25">
      <c r="A76" s="6" t="s">
        <v>7</v>
      </c>
      <c r="B76" s="6" t="s">
        <v>12</v>
      </c>
      <c r="C76" s="7">
        <v>42338</v>
      </c>
      <c r="D76" s="6">
        <v>1</v>
      </c>
      <c r="E76" s="6" t="s">
        <v>17</v>
      </c>
      <c r="F76" s="8">
        <v>39.650002000000001</v>
      </c>
      <c r="G76" s="8">
        <v>39.650002000000001</v>
      </c>
    </row>
    <row r="77" spans="1:7" hidden="1" x14ac:dyDescent="0.25">
      <c r="A77" s="6" t="s">
        <v>7</v>
      </c>
      <c r="B77" s="6" t="s">
        <v>12</v>
      </c>
      <c r="C77" s="7">
        <v>42369</v>
      </c>
      <c r="D77" s="6">
        <v>1</v>
      </c>
      <c r="E77" s="6" t="s">
        <v>17</v>
      </c>
      <c r="F77" s="8">
        <v>38.080002</v>
      </c>
      <c r="G77" s="8">
        <v>38.080002</v>
      </c>
    </row>
    <row r="78" spans="1:7" hidden="1" x14ac:dyDescent="0.25">
      <c r="A78" s="6" t="s">
        <v>7</v>
      </c>
      <c r="B78" s="6" t="s">
        <v>12</v>
      </c>
      <c r="C78" s="7">
        <v>42400</v>
      </c>
      <c r="D78" s="6">
        <v>1</v>
      </c>
      <c r="E78" s="6" t="s">
        <v>17</v>
      </c>
      <c r="F78" s="8">
        <v>35.384998000000003</v>
      </c>
      <c r="G78" s="8">
        <v>35.384998000000003</v>
      </c>
    </row>
    <row r="79" spans="1:7" hidden="1" x14ac:dyDescent="0.25">
      <c r="A79" s="6" t="s">
        <v>7</v>
      </c>
      <c r="B79" s="6" t="s">
        <v>12</v>
      </c>
      <c r="C79" s="7">
        <v>42429</v>
      </c>
      <c r="D79" s="6">
        <v>1</v>
      </c>
      <c r="E79" s="6" t="s">
        <v>17</v>
      </c>
      <c r="F79" s="8">
        <v>35.514999000000003</v>
      </c>
      <c r="G79" s="8">
        <v>35.514999000000003</v>
      </c>
    </row>
    <row r="80" spans="1:7" hidden="1" x14ac:dyDescent="0.25">
      <c r="A80" s="6" t="s">
        <v>7</v>
      </c>
      <c r="B80" s="6" t="s">
        <v>12</v>
      </c>
      <c r="C80" s="7">
        <v>42460</v>
      </c>
      <c r="D80" s="6">
        <v>1</v>
      </c>
      <c r="E80" s="6" t="s">
        <v>17</v>
      </c>
      <c r="F80" s="8">
        <v>36</v>
      </c>
      <c r="G80" s="8">
        <v>36</v>
      </c>
    </row>
    <row r="81" spans="1:7" hidden="1" x14ac:dyDescent="0.25">
      <c r="A81" s="6" t="s">
        <v>7</v>
      </c>
      <c r="B81" s="6" t="s">
        <v>12</v>
      </c>
      <c r="C81" s="7">
        <v>42490</v>
      </c>
      <c r="D81" s="6">
        <v>1</v>
      </c>
      <c r="E81" s="6" t="s">
        <v>17</v>
      </c>
      <c r="F81" s="8">
        <v>36.095001000000003</v>
      </c>
      <c r="G81" s="8">
        <v>36.095001000000003</v>
      </c>
    </row>
    <row r="82" spans="1:7" hidden="1" x14ac:dyDescent="0.25">
      <c r="A82" s="6" t="s">
        <v>7</v>
      </c>
      <c r="B82" s="6" t="s">
        <v>12</v>
      </c>
      <c r="C82" s="7">
        <v>42521</v>
      </c>
      <c r="D82" s="6">
        <v>1</v>
      </c>
      <c r="E82" s="6" t="s">
        <v>17</v>
      </c>
      <c r="F82" s="8">
        <v>37.580002</v>
      </c>
      <c r="G82" s="8">
        <v>37.580002</v>
      </c>
    </row>
    <row r="83" spans="1:7" hidden="1" x14ac:dyDescent="0.25">
      <c r="A83" s="6" t="s">
        <v>7</v>
      </c>
      <c r="B83" s="6" t="s">
        <v>12</v>
      </c>
      <c r="C83" s="7">
        <v>42551</v>
      </c>
      <c r="D83" s="6">
        <v>1</v>
      </c>
      <c r="E83" s="6" t="s">
        <v>17</v>
      </c>
      <c r="F83" s="8">
        <v>37.075001</v>
      </c>
      <c r="G83" s="8">
        <v>37.075001</v>
      </c>
    </row>
    <row r="84" spans="1:7" hidden="1" x14ac:dyDescent="0.25">
      <c r="A84" s="6" t="s">
        <v>7</v>
      </c>
      <c r="B84" s="6" t="s">
        <v>12</v>
      </c>
      <c r="C84" s="7">
        <v>42582</v>
      </c>
      <c r="D84" s="6">
        <v>1</v>
      </c>
      <c r="E84" s="6" t="s">
        <v>17</v>
      </c>
      <c r="F84" s="8">
        <v>38.540000999999997</v>
      </c>
      <c r="G84" s="8">
        <v>38.540000999999997</v>
      </c>
    </row>
    <row r="85" spans="1:7" hidden="1" x14ac:dyDescent="0.25">
      <c r="A85" s="6" t="s">
        <v>7</v>
      </c>
      <c r="B85" s="6" t="s">
        <v>12</v>
      </c>
      <c r="C85" s="7">
        <v>42613</v>
      </c>
      <c r="D85" s="6">
        <v>1</v>
      </c>
      <c r="E85" s="6" t="s">
        <v>17</v>
      </c>
      <c r="F85" s="8">
        <v>38.720001000000003</v>
      </c>
      <c r="G85" s="8">
        <v>38.720001000000003</v>
      </c>
    </row>
    <row r="86" spans="1:7" hidden="1" x14ac:dyDescent="0.25">
      <c r="A86" s="6" t="s">
        <v>7</v>
      </c>
      <c r="B86" s="6" t="s">
        <v>12</v>
      </c>
      <c r="C86" s="7">
        <v>42643</v>
      </c>
      <c r="D86" s="6">
        <v>1</v>
      </c>
      <c r="E86" s="6" t="s">
        <v>17</v>
      </c>
      <c r="F86" s="8">
        <v>38.685001</v>
      </c>
      <c r="G86" s="8">
        <v>38.685001</v>
      </c>
    </row>
    <row r="87" spans="1:7" hidden="1" x14ac:dyDescent="0.25">
      <c r="A87" s="6" t="s">
        <v>7</v>
      </c>
      <c r="B87" s="6" t="s">
        <v>12</v>
      </c>
      <c r="C87" s="7">
        <v>42674</v>
      </c>
      <c r="D87" s="6">
        <v>1</v>
      </c>
      <c r="E87" s="6" t="s">
        <v>17</v>
      </c>
      <c r="F87" s="8">
        <v>38.909999999999997</v>
      </c>
      <c r="G87" s="8">
        <v>38.909999999999997</v>
      </c>
    </row>
    <row r="88" spans="1:7" hidden="1" x14ac:dyDescent="0.25">
      <c r="A88" s="6" t="s">
        <v>7</v>
      </c>
      <c r="B88" s="6" t="s">
        <v>12</v>
      </c>
      <c r="C88" s="7">
        <v>42704</v>
      </c>
      <c r="D88" s="6">
        <v>1</v>
      </c>
      <c r="E88" s="6" t="s">
        <v>17</v>
      </c>
      <c r="F88" s="8">
        <v>40.990001999999997</v>
      </c>
      <c r="G88" s="8">
        <v>40.990001999999997</v>
      </c>
    </row>
    <row r="89" spans="1:7" hidden="1" x14ac:dyDescent="0.25">
      <c r="A89" s="6" t="s">
        <v>7</v>
      </c>
      <c r="B89" s="6" t="s">
        <v>12</v>
      </c>
      <c r="C89" s="7">
        <v>42735</v>
      </c>
      <c r="D89" s="6">
        <v>1</v>
      </c>
      <c r="E89" s="6" t="s">
        <v>17</v>
      </c>
      <c r="F89" s="8">
        <v>41.959999000000003</v>
      </c>
      <c r="G89" s="8">
        <v>41.959999000000003</v>
      </c>
    </row>
    <row r="90" spans="1:7" hidden="1" x14ac:dyDescent="0.25">
      <c r="A90" s="6" t="s">
        <v>7</v>
      </c>
      <c r="B90" s="6" t="s">
        <v>12</v>
      </c>
      <c r="C90" s="7">
        <v>42766</v>
      </c>
      <c r="D90" s="6">
        <v>1</v>
      </c>
      <c r="E90" s="6" t="s">
        <v>17</v>
      </c>
      <c r="F90" s="8">
        <v>41.82</v>
      </c>
      <c r="G90" s="8">
        <v>41.82</v>
      </c>
    </row>
    <row r="91" spans="1:7" hidden="1" x14ac:dyDescent="0.25">
      <c r="A91" s="6" t="s">
        <v>7</v>
      </c>
      <c r="B91" s="6" t="s">
        <v>12</v>
      </c>
      <c r="C91" s="7">
        <v>42794</v>
      </c>
      <c r="D91" s="6">
        <v>1</v>
      </c>
      <c r="E91" s="6" t="s">
        <v>17</v>
      </c>
      <c r="F91" s="8">
        <v>43.880001</v>
      </c>
      <c r="G91" s="8">
        <v>43.880001</v>
      </c>
    </row>
    <row r="92" spans="1:7" hidden="1" x14ac:dyDescent="0.25">
      <c r="A92" s="6" t="s">
        <v>7</v>
      </c>
      <c r="B92" s="6" t="s">
        <v>12</v>
      </c>
      <c r="C92" s="7">
        <v>42825</v>
      </c>
      <c r="D92" s="6">
        <v>1</v>
      </c>
      <c r="E92" s="6" t="s">
        <v>17</v>
      </c>
      <c r="F92" s="8">
        <v>44.080002</v>
      </c>
      <c r="G92" s="8">
        <v>44.080002</v>
      </c>
    </row>
    <row r="93" spans="1:7" hidden="1" x14ac:dyDescent="0.25">
      <c r="A93" s="6" t="s">
        <v>7</v>
      </c>
      <c r="B93" s="6" t="s">
        <v>12</v>
      </c>
      <c r="C93" s="7">
        <v>42855</v>
      </c>
      <c r="D93" s="6">
        <v>1</v>
      </c>
      <c r="E93" s="6" t="s">
        <v>17</v>
      </c>
      <c r="F93" s="8">
        <v>43.814999</v>
      </c>
      <c r="G93" s="8">
        <v>43.814999</v>
      </c>
    </row>
    <row r="94" spans="1:7" hidden="1" x14ac:dyDescent="0.25">
      <c r="A94" s="6" t="s">
        <v>7</v>
      </c>
      <c r="B94" s="6" t="s">
        <v>12</v>
      </c>
      <c r="C94" s="7">
        <v>42886</v>
      </c>
      <c r="D94" s="6">
        <v>1</v>
      </c>
      <c r="E94" s="6" t="s">
        <v>17</v>
      </c>
      <c r="F94" s="8">
        <v>43.34</v>
      </c>
      <c r="G94" s="8">
        <v>43.34</v>
      </c>
    </row>
    <row r="95" spans="1:7" hidden="1" x14ac:dyDescent="0.25">
      <c r="A95" s="6" t="s">
        <v>7</v>
      </c>
      <c r="B95" s="6" t="s">
        <v>12</v>
      </c>
      <c r="C95" s="7">
        <v>42916</v>
      </c>
      <c r="D95" s="6">
        <v>1</v>
      </c>
      <c r="E95" s="6" t="s">
        <v>17</v>
      </c>
      <c r="F95" s="8">
        <v>42.860000999999997</v>
      </c>
      <c r="G95" s="8">
        <v>42.860000999999997</v>
      </c>
    </row>
    <row r="96" spans="1:7" hidden="1" x14ac:dyDescent="0.25">
      <c r="A96" s="6" t="s">
        <v>7</v>
      </c>
      <c r="B96" s="6" t="s">
        <v>12</v>
      </c>
      <c r="C96" s="7">
        <v>42947</v>
      </c>
      <c r="D96" s="6">
        <v>1</v>
      </c>
      <c r="E96" s="6" t="s">
        <v>17</v>
      </c>
      <c r="F96" s="8">
        <v>42.534999999999997</v>
      </c>
      <c r="G96" s="8">
        <v>42.534999999999997</v>
      </c>
    </row>
    <row r="97" spans="1:7" hidden="1" x14ac:dyDescent="0.25">
      <c r="A97" s="6" t="s">
        <v>7</v>
      </c>
      <c r="B97" s="6" t="s">
        <v>12</v>
      </c>
      <c r="C97" s="7">
        <v>42978</v>
      </c>
      <c r="D97" s="6">
        <v>1</v>
      </c>
      <c r="E97" s="6" t="s">
        <v>17</v>
      </c>
      <c r="F97" s="8">
        <v>42.209999000000003</v>
      </c>
      <c r="G97" s="8">
        <v>42.209999000000003</v>
      </c>
    </row>
    <row r="98" spans="1:7" hidden="1" x14ac:dyDescent="0.25">
      <c r="A98" s="6" t="s">
        <v>7</v>
      </c>
      <c r="B98" s="6" t="s">
        <v>12</v>
      </c>
      <c r="C98" s="7">
        <v>43008</v>
      </c>
      <c r="D98" s="6">
        <v>1</v>
      </c>
      <c r="E98" s="6" t="s">
        <v>17</v>
      </c>
      <c r="F98" s="8">
        <v>43.384998000000003</v>
      </c>
      <c r="G98" s="8">
        <v>43.384998000000003</v>
      </c>
    </row>
    <row r="99" spans="1:7" hidden="1" x14ac:dyDescent="0.25">
      <c r="A99" s="6" t="s">
        <v>7</v>
      </c>
      <c r="B99" s="6" t="s">
        <v>12</v>
      </c>
      <c r="C99" s="7">
        <v>43039</v>
      </c>
      <c r="D99" s="6">
        <v>1</v>
      </c>
      <c r="E99" s="6" t="s">
        <v>17</v>
      </c>
      <c r="F99" s="8">
        <v>44.970001000000003</v>
      </c>
      <c r="G99" s="8">
        <v>44.970001000000003</v>
      </c>
    </row>
    <row r="100" spans="1:7" hidden="1" x14ac:dyDescent="0.25">
      <c r="A100" s="6" t="s">
        <v>7</v>
      </c>
      <c r="B100" s="6" t="s">
        <v>12</v>
      </c>
      <c r="C100" s="7">
        <v>43069</v>
      </c>
      <c r="D100" s="6">
        <v>1</v>
      </c>
      <c r="E100" s="6" t="s">
        <v>17</v>
      </c>
      <c r="F100" s="8">
        <v>44.810001</v>
      </c>
      <c r="G100" s="8">
        <v>44.810001</v>
      </c>
    </row>
    <row r="101" spans="1:7" hidden="1" x14ac:dyDescent="0.25">
      <c r="A101" s="6" t="s">
        <v>7</v>
      </c>
      <c r="B101" s="6" t="s">
        <v>12</v>
      </c>
      <c r="C101" s="7">
        <v>43100</v>
      </c>
      <c r="D101" s="6">
        <v>1</v>
      </c>
      <c r="E101" s="6" t="s">
        <v>17</v>
      </c>
      <c r="F101" s="8">
        <v>45.23</v>
      </c>
      <c r="G101" s="8">
        <v>45.23</v>
      </c>
    </row>
    <row r="102" spans="1:7" hidden="1" x14ac:dyDescent="0.25">
      <c r="A102" s="6" t="s">
        <v>7</v>
      </c>
      <c r="B102" s="6" t="s">
        <v>12</v>
      </c>
      <c r="C102" s="7">
        <v>43131</v>
      </c>
      <c r="D102" s="6">
        <v>1</v>
      </c>
      <c r="E102" s="6" t="s">
        <v>17</v>
      </c>
      <c r="F102" s="8">
        <v>45.869999</v>
      </c>
      <c r="G102" s="8">
        <v>45.869999</v>
      </c>
    </row>
    <row r="103" spans="1:7" hidden="1" x14ac:dyDescent="0.25">
      <c r="A103" s="6" t="s">
        <v>7</v>
      </c>
      <c r="B103" s="6" t="s">
        <v>12</v>
      </c>
      <c r="C103" s="7">
        <v>43159</v>
      </c>
      <c r="D103" s="6">
        <v>1</v>
      </c>
      <c r="E103" s="6" t="s">
        <v>17</v>
      </c>
      <c r="F103" s="8">
        <v>45.044998</v>
      </c>
      <c r="G103" s="8">
        <v>45.044998</v>
      </c>
    </row>
    <row r="104" spans="1:7" hidden="1" x14ac:dyDescent="0.25">
      <c r="A104" s="6" t="s">
        <v>7</v>
      </c>
      <c r="B104" s="6" t="s">
        <v>12</v>
      </c>
      <c r="C104" s="7">
        <v>43190</v>
      </c>
      <c r="D104" s="6">
        <v>1</v>
      </c>
      <c r="E104" s="6" t="s">
        <v>17</v>
      </c>
      <c r="F104" s="8">
        <v>43.419998</v>
      </c>
      <c r="G104" s="8">
        <v>43.419998</v>
      </c>
    </row>
    <row r="105" spans="1:7" hidden="1" x14ac:dyDescent="0.25">
      <c r="A105" s="6" t="s">
        <v>7</v>
      </c>
      <c r="B105" s="6" t="s">
        <v>12</v>
      </c>
      <c r="C105" s="7">
        <v>43220</v>
      </c>
      <c r="D105" s="6">
        <v>1</v>
      </c>
      <c r="E105" s="6" t="s">
        <v>17</v>
      </c>
      <c r="F105" s="8">
        <v>45.095001000000003</v>
      </c>
      <c r="G105" s="8">
        <v>45.095001000000003</v>
      </c>
    </row>
    <row r="106" spans="1:7" hidden="1" x14ac:dyDescent="0.25">
      <c r="A106" s="6" t="s">
        <v>7</v>
      </c>
      <c r="B106" s="6" t="s">
        <v>12</v>
      </c>
      <c r="C106" s="7">
        <v>43251</v>
      </c>
      <c r="D106" s="6">
        <v>1</v>
      </c>
      <c r="E106" s="6" t="s">
        <v>17</v>
      </c>
      <c r="F106" s="8">
        <v>46.744999</v>
      </c>
      <c r="G106" s="8">
        <v>46.744999</v>
      </c>
    </row>
    <row r="107" spans="1:7" hidden="1" x14ac:dyDescent="0.25">
      <c r="A107" s="6" t="s">
        <v>7</v>
      </c>
      <c r="B107" s="6" t="s">
        <v>12</v>
      </c>
      <c r="C107" s="7">
        <v>43281</v>
      </c>
      <c r="D107" s="6">
        <v>1</v>
      </c>
      <c r="E107" s="6" t="s">
        <v>17</v>
      </c>
      <c r="F107" s="8">
        <v>46.860000999999997</v>
      </c>
      <c r="G107" s="8">
        <v>46.860000999999997</v>
      </c>
    </row>
    <row r="108" spans="1:7" hidden="1" x14ac:dyDescent="0.25">
      <c r="A108" s="6" t="s">
        <v>7</v>
      </c>
      <c r="B108" s="6" t="s">
        <v>12</v>
      </c>
      <c r="C108" s="7">
        <v>43312</v>
      </c>
      <c r="D108" s="6">
        <v>1</v>
      </c>
      <c r="E108" s="6" t="s">
        <v>17</v>
      </c>
      <c r="F108" s="8">
        <v>47.994999</v>
      </c>
      <c r="G108" s="8">
        <v>47.994999</v>
      </c>
    </row>
    <row r="109" spans="1:7" hidden="1" x14ac:dyDescent="0.25">
      <c r="A109" s="6" t="s">
        <v>7</v>
      </c>
      <c r="B109" s="6" t="s">
        <v>12</v>
      </c>
      <c r="C109" s="7">
        <v>43343</v>
      </c>
      <c r="D109" s="6">
        <v>1</v>
      </c>
      <c r="E109" s="6" t="s">
        <v>17</v>
      </c>
      <c r="F109" s="8">
        <v>48.91</v>
      </c>
      <c r="G109" s="8">
        <v>48.91</v>
      </c>
    </row>
    <row r="110" spans="1:7" hidden="1" x14ac:dyDescent="0.25">
      <c r="A110" s="6" t="s">
        <v>7</v>
      </c>
      <c r="B110" s="6" t="s">
        <v>12</v>
      </c>
      <c r="C110" s="7">
        <v>43373</v>
      </c>
      <c r="D110" s="6">
        <v>1</v>
      </c>
      <c r="E110" s="6" t="s">
        <v>17</v>
      </c>
      <c r="F110" s="8">
        <v>49.255001</v>
      </c>
      <c r="G110" s="8">
        <v>49.255001</v>
      </c>
    </row>
    <row r="111" spans="1:7" hidden="1" x14ac:dyDescent="0.25">
      <c r="A111" s="6" t="s">
        <v>7</v>
      </c>
      <c r="B111" s="6" t="s">
        <v>12</v>
      </c>
      <c r="C111" s="7">
        <v>43404</v>
      </c>
      <c r="D111" s="6">
        <v>1</v>
      </c>
      <c r="E111" s="6" t="s">
        <v>17</v>
      </c>
      <c r="F111" s="8">
        <v>46.84</v>
      </c>
      <c r="G111" s="8">
        <v>46.84</v>
      </c>
    </row>
    <row r="112" spans="1:7" hidden="1" x14ac:dyDescent="0.25">
      <c r="A112" s="6" t="s">
        <v>7</v>
      </c>
      <c r="B112" s="6" t="s">
        <v>12</v>
      </c>
      <c r="C112" s="7">
        <v>43434</v>
      </c>
      <c r="D112" s="6">
        <v>1</v>
      </c>
      <c r="E112" s="6" t="s">
        <v>17</v>
      </c>
      <c r="F112" s="8">
        <v>46.990001999999997</v>
      </c>
      <c r="G112" s="8">
        <v>46.990001999999997</v>
      </c>
    </row>
    <row r="113" spans="1:7" hidden="1" x14ac:dyDescent="0.25">
      <c r="A113" s="6" t="s">
        <v>7</v>
      </c>
      <c r="B113" s="6" t="s">
        <v>12</v>
      </c>
      <c r="C113" s="7">
        <v>43465</v>
      </c>
      <c r="D113" s="6">
        <v>1</v>
      </c>
      <c r="E113" s="6" t="s">
        <v>17</v>
      </c>
      <c r="F113" s="8">
        <v>42.990001999999997</v>
      </c>
      <c r="G113" s="8">
        <v>42.990001999999997</v>
      </c>
    </row>
    <row r="114" spans="1:7" hidden="1" x14ac:dyDescent="0.25">
      <c r="A114" s="6" t="s">
        <v>7</v>
      </c>
      <c r="B114" s="6" t="s">
        <v>12</v>
      </c>
      <c r="C114" s="7">
        <v>43496</v>
      </c>
      <c r="D114" s="6">
        <v>1</v>
      </c>
      <c r="E114" s="6" t="s">
        <v>17</v>
      </c>
      <c r="F114" s="8">
        <v>46.474997999999999</v>
      </c>
      <c r="G114" s="8">
        <v>46.474997999999999</v>
      </c>
    </row>
    <row r="115" spans="1:7" hidden="1" x14ac:dyDescent="0.25">
      <c r="A115" s="6" t="s">
        <v>7</v>
      </c>
      <c r="B115" s="6" t="s">
        <v>12</v>
      </c>
      <c r="C115" s="7">
        <v>43524</v>
      </c>
      <c r="D115" s="6">
        <v>1</v>
      </c>
      <c r="E115" s="6" t="s">
        <v>17</v>
      </c>
      <c r="F115" s="8">
        <v>48.330002</v>
      </c>
      <c r="G115" s="8">
        <v>48.330002</v>
      </c>
    </row>
    <row r="116" spans="1:7" hidden="1" x14ac:dyDescent="0.25">
      <c r="A116" s="6" t="s">
        <v>7</v>
      </c>
      <c r="B116" s="6" t="s">
        <v>12</v>
      </c>
      <c r="C116" s="7">
        <v>43555</v>
      </c>
      <c r="D116" s="6">
        <v>1</v>
      </c>
      <c r="E116" s="6" t="s">
        <v>17</v>
      </c>
      <c r="F116" s="8">
        <v>49.549999</v>
      </c>
      <c r="G116" s="8">
        <v>49.549999</v>
      </c>
    </row>
    <row r="117" spans="1:7" hidden="1" x14ac:dyDescent="0.25">
      <c r="A117" s="6" t="s">
        <v>7</v>
      </c>
      <c r="B117" s="6" t="s">
        <v>12</v>
      </c>
      <c r="C117" s="7">
        <v>43585</v>
      </c>
      <c r="D117" s="6">
        <v>1</v>
      </c>
      <c r="E117" s="6" t="s">
        <v>17</v>
      </c>
      <c r="F117" s="8">
        <v>51.349997999999999</v>
      </c>
      <c r="G117" s="8">
        <v>51.349997999999999</v>
      </c>
    </row>
    <row r="118" spans="1:7" hidden="1" x14ac:dyDescent="0.25">
      <c r="A118" s="6" t="s">
        <v>7</v>
      </c>
      <c r="B118" s="6" t="s">
        <v>12</v>
      </c>
      <c r="C118" s="7">
        <v>43616</v>
      </c>
      <c r="D118" s="6">
        <v>1</v>
      </c>
      <c r="E118" s="6" t="s">
        <v>17</v>
      </c>
      <c r="F118" s="8">
        <v>48.875</v>
      </c>
      <c r="G118" s="8">
        <v>48.875</v>
      </c>
    </row>
    <row r="119" spans="1:7" hidden="1" x14ac:dyDescent="0.25">
      <c r="A119" s="6" t="s">
        <v>7</v>
      </c>
      <c r="B119" s="6" t="s">
        <v>12</v>
      </c>
      <c r="C119" s="7">
        <v>43646</v>
      </c>
      <c r="D119" s="6">
        <v>1</v>
      </c>
      <c r="E119" s="6" t="s">
        <v>17</v>
      </c>
      <c r="F119" s="8">
        <v>50.799999</v>
      </c>
      <c r="G119" s="8">
        <v>50.799999</v>
      </c>
    </row>
    <row r="120" spans="1:7" hidden="1" x14ac:dyDescent="0.25">
      <c r="A120" s="6" t="s">
        <v>7</v>
      </c>
      <c r="B120" s="6" t="s">
        <v>12</v>
      </c>
      <c r="C120" s="7">
        <v>43677</v>
      </c>
      <c r="D120" s="6">
        <v>1</v>
      </c>
      <c r="E120" s="6" t="s">
        <v>17</v>
      </c>
      <c r="F120" s="8">
        <v>52.619999</v>
      </c>
      <c r="G120" s="8">
        <v>52.619999</v>
      </c>
    </row>
    <row r="121" spans="1:7" hidden="1" x14ac:dyDescent="0.25">
      <c r="A121" s="6" t="s">
        <v>7</v>
      </c>
      <c r="B121" s="6" t="s">
        <v>12</v>
      </c>
      <c r="C121" s="7">
        <v>43708</v>
      </c>
      <c r="D121" s="6">
        <v>1</v>
      </c>
      <c r="E121" s="6" t="s">
        <v>17</v>
      </c>
      <c r="F121" s="8">
        <v>51.75</v>
      </c>
      <c r="G121" s="8">
        <v>51.75</v>
      </c>
    </row>
    <row r="122" spans="1:7" hidden="1" x14ac:dyDescent="0.25">
      <c r="A122" s="6" t="s">
        <v>7</v>
      </c>
      <c r="B122" s="6" t="s">
        <v>12</v>
      </c>
      <c r="C122" s="7">
        <v>43738</v>
      </c>
      <c r="D122" s="6">
        <v>1</v>
      </c>
      <c r="E122" s="6" t="s">
        <v>17</v>
      </c>
      <c r="F122" s="8">
        <v>53.459999000000003</v>
      </c>
      <c r="G122" s="8">
        <v>53.459999000000003</v>
      </c>
    </row>
    <row r="123" spans="1:7" hidden="1" x14ac:dyDescent="0.25">
      <c r="A123" s="6" t="s">
        <v>7</v>
      </c>
      <c r="B123" s="6" t="s">
        <v>12</v>
      </c>
      <c r="C123" s="7">
        <v>43769</v>
      </c>
      <c r="D123" s="6">
        <v>1</v>
      </c>
      <c r="E123" s="6" t="s">
        <v>17</v>
      </c>
      <c r="F123" s="8">
        <v>53.41</v>
      </c>
      <c r="G123" s="8">
        <v>53.41</v>
      </c>
    </row>
    <row r="124" spans="1:7" hidden="1" x14ac:dyDescent="0.25">
      <c r="A124" s="6" t="s">
        <v>7</v>
      </c>
      <c r="B124" s="6" t="s">
        <v>12</v>
      </c>
      <c r="C124" s="7">
        <v>43799</v>
      </c>
      <c r="D124" s="6">
        <v>1</v>
      </c>
      <c r="E124" s="6" t="s">
        <v>17</v>
      </c>
      <c r="F124" s="8">
        <v>55.77</v>
      </c>
      <c r="G124" s="8">
        <v>55.77</v>
      </c>
    </row>
    <row r="125" spans="1:7" hidden="1" x14ac:dyDescent="0.25">
      <c r="A125" s="6" t="s">
        <v>7</v>
      </c>
      <c r="B125" s="6" t="s">
        <v>12</v>
      </c>
      <c r="C125" s="7">
        <v>43830</v>
      </c>
      <c r="D125" s="6">
        <v>1</v>
      </c>
      <c r="E125" s="6" t="s">
        <v>17</v>
      </c>
      <c r="F125" s="8">
        <v>56.220001000000003</v>
      </c>
      <c r="G125" s="8">
        <v>56.220001000000003</v>
      </c>
    </row>
    <row r="126" spans="1:7" hidden="1" x14ac:dyDescent="0.25">
      <c r="A126" s="6" t="s">
        <v>7</v>
      </c>
      <c r="B126" s="6" t="s">
        <v>12</v>
      </c>
      <c r="C126" s="7">
        <v>43861</v>
      </c>
      <c r="D126" s="6">
        <v>1</v>
      </c>
      <c r="E126" s="6" t="s">
        <v>17</v>
      </c>
      <c r="F126" s="8">
        <v>56.68</v>
      </c>
      <c r="G126" s="8">
        <v>56.68</v>
      </c>
    </row>
    <row r="127" spans="1:7" hidden="1" x14ac:dyDescent="0.25">
      <c r="A127" s="6" t="s">
        <v>7</v>
      </c>
      <c r="B127" s="6" t="s">
        <v>12</v>
      </c>
      <c r="C127" s="7">
        <v>43890</v>
      </c>
      <c r="D127" s="6">
        <v>1</v>
      </c>
      <c r="E127" s="6" t="s">
        <v>17</v>
      </c>
      <c r="F127" s="8">
        <v>51.619999</v>
      </c>
      <c r="G127" s="8">
        <v>51.619999</v>
      </c>
    </row>
    <row r="128" spans="1:7" hidden="1" x14ac:dyDescent="0.25">
      <c r="A128" s="6" t="s">
        <v>7</v>
      </c>
      <c r="B128" s="6" t="s">
        <v>12</v>
      </c>
      <c r="C128" s="7">
        <v>43921</v>
      </c>
      <c r="D128" s="6">
        <v>1</v>
      </c>
      <c r="E128" s="6" t="s">
        <v>17</v>
      </c>
      <c r="F128" s="8">
        <v>46.150002000000001</v>
      </c>
      <c r="G128" s="8">
        <v>46.150002000000001</v>
      </c>
    </row>
    <row r="129" spans="1:7" hidden="1" x14ac:dyDescent="0.25">
      <c r="A129" s="6" t="s">
        <v>7</v>
      </c>
      <c r="B129" s="6" t="s">
        <v>12</v>
      </c>
      <c r="C129" s="7">
        <v>43951</v>
      </c>
      <c r="D129" s="6">
        <v>1</v>
      </c>
      <c r="E129" s="6" t="s">
        <v>17</v>
      </c>
      <c r="F129" s="8">
        <v>50.540000999999997</v>
      </c>
      <c r="G129" s="8">
        <v>50.540000999999997</v>
      </c>
    </row>
    <row r="130" spans="1:7" hidden="1" x14ac:dyDescent="0.25">
      <c r="A130" s="6" t="s">
        <v>7</v>
      </c>
      <c r="B130" s="6" t="s">
        <v>12</v>
      </c>
      <c r="C130" s="7">
        <v>43982</v>
      </c>
      <c r="D130" s="6">
        <v>1</v>
      </c>
      <c r="E130" s="6" t="s">
        <v>17</v>
      </c>
      <c r="F130" s="8">
        <v>51.720001000000003</v>
      </c>
      <c r="G130" s="8">
        <v>51.720001000000003</v>
      </c>
    </row>
    <row r="131" spans="1:7" hidden="1" x14ac:dyDescent="0.25">
      <c r="A131" s="6" t="s">
        <v>7</v>
      </c>
      <c r="B131" s="6" t="s">
        <v>12</v>
      </c>
      <c r="C131" s="7">
        <v>44012</v>
      </c>
      <c r="D131" s="6">
        <v>1</v>
      </c>
      <c r="E131" s="6" t="s">
        <v>17</v>
      </c>
      <c r="F131" s="8">
        <v>52.709999000000003</v>
      </c>
      <c r="G131" s="8">
        <v>52.709999000000003</v>
      </c>
    </row>
    <row r="132" spans="1:7" hidden="1" x14ac:dyDescent="0.25">
      <c r="A132" s="6" t="s">
        <v>7</v>
      </c>
      <c r="B132" s="6" t="s">
        <v>12</v>
      </c>
      <c r="C132" s="7">
        <v>44043</v>
      </c>
      <c r="D132" s="6">
        <v>1</v>
      </c>
      <c r="E132" s="6" t="s">
        <v>17</v>
      </c>
      <c r="F132" s="8">
        <v>52.560001</v>
      </c>
      <c r="G132" s="8">
        <v>52.560001</v>
      </c>
    </row>
    <row r="133" spans="1:7" hidden="1" x14ac:dyDescent="0.25">
      <c r="A133" s="6" t="s">
        <v>7</v>
      </c>
      <c r="B133" s="6" t="s">
        <v>12</v>
      </c>
      <c r="C133" s="7">
        <v>44074</v>
      </c>
      <c r="D133" s="6">
        <v>1</v>
      </c>
      <c r="E133" s="6" t="s">
        <v>17</v>
      </c>
      <c r="F133" s="8">
        <v>55.599997999999999</v>
      </c>
      <c r="G133" s="8">
        <v>55.599997999999999</v>
      </c>
    </row>
    <row r="134" spans="1:7" hidden="1" x14ac:dyDescent="0.25">
      <c r="A134" s="6" t="s">
        <v>7</v>
      </c>
      <c r="B134" s="6" t="s">
        <v>12</v>
      </c>
      <c r="C134" s="7">
        <v>44104</v>
      </c>
      <c r="D134" s="6">
        <v>1</v>
      </c>
      <c r="E134" s="6" t="s">
        <v>17</v>
      </c>
      <c r="F134" s="8">
        <v>54.93</v>
      </c>
      <c r="G134" s="8">
        <v>54.93</v>
      </c>
    </row>
    <row r="135" spans="1:7" hidden="1" x14ac:dyDescent="0.25">
      <c r="A135" s="6" t="s">
        <v>7</v>
      </c>
      <c r="B135" s="6" t="s">
        <v>12</v>
      </c>
      <c r="C135" s="7">
        <v>44135</v>
      </c>
      <c r="D135" s="6">
        <v>1</v>
      </c>
      <c r="E135" s="6" t="s">
        <v>17</v>
      </c>
      <c r="F135" s="8">
        <v>53.490001999999997</v>
      </c>
      <c r="G135" s="8">
        <v>53.490001999999997</v>
      </c>
    </row>
    <row r="136" spans="1:7" hidden="1" x14ac:dyDescent="0.25">
      <c r="A136" s="6" t="s">
        <v>7</v>
      </c>
      <c r="B136" s="6" t="s">
        <v>12</v>
      </c>
      <c r="C136" s="7">
        <v>44165</v>
      </c>
      <c r="D136" s="6">
        <v>1</v>
      </c>
      <c r="E136" s="6" t="s">
        <v>17</v>
      </c>
      <c r="F136" s="8">
        <v>58.59</v>
      </c>
      <c r="G136" s="8">
        <v>58.59</v>
      </c>
    </row>
    <row r="137" spans="1:7" hidden="1" x14ac:dyDescent="0.25">
      <c r="A137" s="6" t="s">
        <v>7</v>
      </c>
      <c r="B137" s="6" t="s">
        <v>12</v>
      </c>
      <c r="C137" s="7">
        <v>44196</v>
      </c>
      <c r="D137" s="6">
        <v>1</v>
      </c>
      <c r="E137" s="6" t="s">
        <v>17</v>
      </c>
      <c r="F137" s="8">
        <v>59.68</v>
      </c>
      <c r="G137" s="8">
        <v>59.68</v>
      </c>
    </row>
    <row r="138" spans="1:7" hidden="1" x14ac:dyDescent="0.25">
      <c r="A138" s="6" t="s">
        <v>7</v>
      </c>
      <c r="B138" s="6" t="s">
        <v>12</v>
      </c>
      <c r="C138" s="7">
        <v>44227</v>
      </c>
      <c r="D138" s="6">
        <v>1</v>
      </c>
      <c r="E138" s="6" t="s">
        <v>17</v>
      </c>
      <c r="F138" s="8">
        <v>60</v>
      </c>
      <c r="G138" s="8">
        <v>60</v>
      </c>
    </row>
    <row r="139" spans="1:7" hidden="1" x14ac:dyDescent="0.25">
      <c r="A139" s="6" t="s">
        <v>7</v>
      </c>
      <c r="B139" s="6" t="s">
        <v>12</v>
      </c>
      <c r="C139" s="7">
        <v>44255</v>
      </c>
      <c r="D139" s="6">
        <v>1</v>
      </c>
      <c r="E139" s="6" t="s">
        <v>17</v>
      </c>
      <c r="F139" s="8">
        <v>61.869999</v>
      </c>
      <c r="G139" s="8">
        <v>61.869999</v>
      </c>
    </row>
    <row r="140" spans="1:7" hidden="1" x14ac:dyDescent="0.25">
      <c r="A140" s="6" t="s">
        <v>7</v>
      </c>
      <c r="B140" s="6" t="s">
        <v>12</v>
      </c>
      <c r="C140" s="7">
        <v>44286</v>
      </c>
      <c r="D140" s="6">
        <v>1</v>
      </c>
      <c r="E140" s="6" t="s">
        <v>17</v>
      </c>
      <c r="F140" s="8">
        <v>65.650002000000001</v>
      </c>
      <c r="G140" s="8">
        <v>65.650002000000001</v>
      </c>
    </row>
    <row r="141" spans="1:7" hidden="1" x14ac:dyDescent="0.25">
      <c r="A141" s="6" t="s">
        <v>7</v>
      </c>
      <c r="B141" s="6" t="s">
        <v>12</v>
      </c>
      <c r="C141" s="7">
        <v>44316</v>
      </c>
      <c r="D141" s="6">
        <v>1</v>
      </c>
      <c r="E141" s="6" t="s">
        <v>17</v>
      </c>
      <c r="F141" s="8">
        <v>66.989998</v>
      </c>
      <c r="G141" s="8">
        <v>66.989998</v>
      </c>
    </row>
    <row r="142" spans="1:7" hidden="1" x14ac:dyDescent="0.25">
      <c r="A142" s="6" t="s">
        <v>7</v>
      </c>
      <c r="B142" s="6" t="s">
        <v>12</v>
      </c>
      <c r="C142" s="7">
        <v>44347</v>
      </c>
      <c r="D142" s="6">
        <v>1</v>
      </c>
      <c r="E142" s="6" t="s">
        <v>17</v>
      </c>
      <c r="F142" s="8">
        <v>66.769997000000004</v>
      </c>
      <c r="G142" s="8">
        <v>66.769997000000004</v>
      </c>
    </row>
    <row r="143" spans="1:7" hidden="1" x14ac:dyDescent="0.25">
      <c r="A143" s="6" t="s">
        <v>7</v>
      </c>
      <c r="B143" s="6" t="s">
        <v>12</v>
      </c>
      <c r="C143" s="7">
        <v>44377</v>
      </c>
      <c r="D143" s="6">
        <v>1</v>
      </c>
      <c r="E143" s="6" t="s">
        <v>17</v>
      </c>
      <c r="F143" s="8">
        <v>69.900002000000001</v>
      </c>
      <c r="G143" s="8">
        <v>69.900002000000001</v>
      </c>
    </row>
    <row r="144" spans="1:7" hidden="1" x14ac:dyDescent="0.25">
      <c r="A144" s="6" t="s">
        <v>7</v>
      </c>
      <c r="B144" s="6" t="s">
        <v>12</v>
      </c>
      <c r="C144" s="7">
        <v>44408</v>
      </c>
      <c r="D144" s="6">
        <v>1</v>
      </c>
      <c r="E144" s="6" t="s">
        <v>17</v>
      </c>
      <c r="F144" s="8">
        <v>71.230002999999996</v>
      </c>
      <c r="G144" s="8">
        <v>71.230002999999996</v>
      </c>
    </row>
    <row r="145" spans="1:7" hidden="1" x14ac:dyDescent="0.25">
      <c r="A145" s="6" t="s">
        <v>7</v>
      </c>
      <c r="B145" s="6" t="s">
        <v>12</v>
      </c>
      <c r="C145" s="7">
        <v>44439</v>
      </c>
      <c r="D145" s="6">
        <v>1</v>
      </c>
      <c r="E145" s="6" t="s">
        <v>17</v>
      </c>
      <c r="F145" s="8">
        <v>73.400002000000001</v>
      </c>
      <c r="G145" s="8">
        <v>73.400002000000001</v>
      </c>
    </row>
    <row r="146" spans="1:7" hidden="1" x14ac:dyDescent="0.25">
      <c r="A146" s="6" t="s">
        <v>7</v>
      </c>
      <c r="B146" s="6" t="s">
        <v>12</v>
      </c>
      <c r="C146" s="7">
        <v>44469</v>
      </c>
      <c r="D146" s="6">
        <v>1</v>
      </c>
      <c r="E146" s="6" t="s">
        <v>17</v>
      </c>
      <c r="F146" s="8">
        <v>71.989998</v>
      </c>
      <c r="G146" s="8">
        <v>71.989998</v>
      </c>
    </row>
    <row r="147" spans="1:7" hidden="1" x14ac:dyDescent="0.25">
      <c r="A147" s="6" t="s">
        <v>7</v>
      </c>
      <c r="B147" s="6" t="s">
        <v>12</v>
      </c>
      <c r="C147" s="7">
        <v>44500</v>
      </c>
      <c r="D147" s="6">
        <v>1</v>
      </c>
      <c r="E147" s="6" t="s">
        <v>17</v>
      </c>
      <c r="F147" s="8">
        <v>75.730002999999996</v>
      </c>
      <c r="G147" s="8">
        <v>75.730002999999996</v>
      </c>
    </row>
    <row r="148" spans="1:7" hidden="1" x14ac:dyDescent="0.25">
      <c r="A148" s="6" t="s">
        <v>7</v>
      </c>
      <c r="B148" s="6" t="s">
        <v>12</v>
      </c>
      <c r="C148" s="7">
        <v>44530</v>
      </c>
      <c r="D148" s="6">
        <v>1</v>
      </c>
      <c r="E148" s="6" t="s">
        <v>17</v>
      </c>
      <c r="F148" s="8">
        <v>76.160004000000001</v>
      </c>
      <c r="G148" s="8">
        <v>76.160004000000001</v>
      </c>
    </row>
    <row r="149" spans="1:7" hidden="1" x14ac:dyDescent="0.25">
      <c r="A149" s="6" t="s">
        <v>7</v>
      </c>
      <c r="B149" s="6" t="s">
        <v>12</v>
      </c>
      <c r="C149" s="7">
        <v>44561</v>
      </c>
      <c r="D149" s="6">
        <v>1</v>
      </c>
      <c r="E149" s="6" t="s">
        <v>17</v>
      </c>
      <c r="F149" s="8">
        <v>79.339995999999999</v>
      </c>
      <c r="G149" s="8">
        <v>79.339995999999999</v>
      </c>
    </row>
    <row r="150" spans="1:7" hidden="1" x14ac:dyDescent="0.25">
      <c r="A150" s="6" t="s">
        <v>7</v>
      </c>
      <c r="B150" s="6" t="s">
        <v>12</v>
      </c>
      <c r="C150" s="7">
        <v>44592</v>
      </c>
      <c r="D150" s="6">
        <v>1</v>
      </c>
      <c r="E150" s="6" t="s">
        <v>17</v>
      </c>
      <c r="F150" s="8">
        <v>75</v>
      </c>
      <c r="G150" s="8">
        <v>75</v>
      </c>
    </row>
    <row r="151" spans="1:7" hidden="1" x14ac:dyDescent="0.25">
      <c r="A151" s="6" t="s">
        <v>7</v>
      </c>
      <c r="B151" s="6" t="s">
        <v>12</v>
      </c>
      <c r="C151" s="7">
        <v>44620</v>
      </c>
      <c r="D151" s="6">
        <v>1</v>
      </c>
      <c r="E151" s="6" t="s">
        <v>17</v>
      </c>
      <c r="F151" s="8">
        <v>73.669998000000007</v>
      </c>
      <c r="G151" s="8">
        <v>73.669998000000007</v>
      </c>
    </row>
    <row r="152" spans="1:7" hidden="1" x14ac:dyDescent="0.25">
      <c r="A152" s="6" t="s">
        <v>7</v>
      </c>
      <c r="B152" s="6" t="s">
        <v>12</v>
      </c>
      <c r="C152" s="7">
        <v>44651</v>
      </c>
      <c r="D152" s="6">
        <v>1</v>
      </c>
      <c r="E152" s="6" t="s">
        <v>17</v>
      </c>
      <c r="F152" s="8">
        <v>77.099997999999999</v>
      </c>
      <c r="G152" s="8">
        <v>77.099997999999999</v>
      </c>
    </row>
    <row r="153" spans="1:7" hidden="1" x14ac:dyDescent="0.25">
      <c r="A153" s="6" t="s">
        <v>7</v>
      </c>
      <c r="B153" s="6" t="s">
        <v>12</v>
      </c>
      <c r="C153" s="7">
        <v>44681</v>
      </c>
      <c r="D153" s="6">
        <v>1</v>
      </c>
      <c r="E153" s="6" t="s">
        <v>17</v>
      </c>
      <c r="F153" s="8">
        <v>75.019997000000004</v>
      </c>
      <c r="G153" s="8">
        <v>75.019997000000004</v>
      </c>
    </row>
    <row r="154" spans="1:7" hidden="1" x14ac:dyDescent="0.25">
      <c r="A154" s="6" t="s">
        <v>7</v>
      </c>
      <c r="B154" s="6" t="s">
        <v>12</v>
      </c>
      <c r="C154" s="7">
        <v>44712</v>
      </c>
      <c r="D154" s="6">
        <v>1</v>
      </c>
      <c r="E154" s="6" t="s">
        <v>17</v>
      </c>
      <c r="F154" s="8">
        <v>72.5</v>
      </c>
      <c r="G154" s="8">
        <v>72.5</v>
      </c>
    </row>
    <row r="155" spans="1:7" hidden="1" x14ac:dyDescent="0.25">
      <c r="A155" s="6" t="s">
        <v>7</v>
      </c>
      <c r="B155" s="6" t="s">
        <v>12</v>
      </c>
      <c r="C155" s="7">
        <v>44742</v>
      </c>
      <c r="D155" s="6">
        <v>1</v>
      </c>
      <c r="E155" s="6" t="s">
        <v>17</v>
      </c>
      <c r="F155" s="8">
        <v>67.889999000000003</v>
      </c>
      <c r="G155" s="8">
        <v>67.889999000000003</v>
      </c>
    </row>
    <row r="156" spans="1:7" hidden="1" x14ac:dyDescent="0.25">
      <c r="A156" s="6" t="s">
        <v>7</v>
      </c>
      <c r="B156" s="6" t="s">
        <v>12</v>
      </c>
      <c r="C156" s="7">
        <v>44773</v>
      </c>
      <c r="D156" s="6">
        <v>1</v>
      </c>
      <c r="E156" s="6" t="s">
        <v>17</v>
      </c>
      <c r="F156" s="8">
        <v>74.830001999999993</v>
      </c>
      <c r="G156" s="8">
        <v>74.830001999999993</v>
      </c>
    </row>
    <row r="157" spans="1:7" hidden="1" x14ac:dyDescent="0.25">
      <c r="A157" s="6" t="s">
        <v>7</v>
      </c>
      <c r="B157" s="6" t="s">
        <v>12</v>
      </c>
      <c r="C157" s="7">
        <v>44804</v>
      </c>
      <c r="D157" s="6">
        <v>1</v>
      </c>
      <c r="E157" s="6" t="s">
        <v>17</v>
      </c>
      <c r="F157" s="8">
        <v>73.370002999999997</v>
      </c>
      <c r="G157" s="8">
        <v>73.370002999999997</v>
      </c>
    </row>
    <row r="158" spans="1:7" hidden="1" x14ac:dyDescent="0.25">
      <c r="A158" s="6" t="s">
        <v>7</v>
      </c>
      <c r="B158" s="6" t="s">
        <v>12</v>
      </c>
      <c r="C158" s="7">
        <v>44834</v>
      </c>
      <c r="D158" s="6">
        <v>1</v>
      </c>
      <c r="E158" s="6" t="s">
        <v>17</v>
      </c>
      <c r="F158" s="8">
        <v>69.309997999999993</v>
      </c>
      <c r="G158" s="8">
        <v>69.309997999999993</v>
      </c>
    </row>
    <row r="159" spans="1:7" hidden="1" x14ac:dyDescent="0.25">
      <c r="A159" s="6" t="s">
        <v>7</v>
      </c>
      <c r="B159" s="6" t="s">
        <v>12</v>
      </c>
      <c r="C159" s="7">
        <v>44865</v>
      </c>
      <c r="D159" s="6">
        <v>1</v>
      </c>
      <c r="E159" s="6" t="s">
        <v>17</v>
      </c>
      <c r="F159" s="8">
        <v>72.339995999999999</v>
      </c>
      <c r="G159" s="8">
        <v>72.339995999999999</v>
      </c>
    </row>
    <row r="160" spans="1:7" hidden="1" x14ac:dyDescent="0.25">
      <c r="A160" s="6" t="s">
        <v>7</v>
      </c>
      <c r="B160" s="6" t="s">
        <v>12</v>
      </c>
      <c r="C160" s="7">
        <v>44895</v>
      </c>
      <c r="D160" s="6">
        <v>1</v>
      </c>
      <c r="E160" s="6" t="s">
        <v>17</v>
      </c>
      <c r="F160" s="8">
        <v>72.550003000000004</v>
      </c>
      <c r="G160" s="8">
        <v>72.550003000000004</v>
      </c>
    </row>
    <row r="161" spans="1:7" hidden="1" x14ac:dyDescent="0.25">
      <c r="A161" s="6" t="s">
        <v>7</v>
      </c>
      <c r="B161" s="6" t="s">
        <v>12</v>
      </c>
      <c r="C161" s="7">
        <v>44926</v>
      </c>
      <c r="D161" s="6">
        <v>1</v>
      </c>
      <c r="E161" s="6" t="s">
        <v>17</v>
      </c>
      <c r="F161" s="8">
        <v>68.300003000000004</v>
      </c>
      <c r="G161" s="8">
        <v>68.300003000000004</v>
      </c>
    </row>
    <row r="162" spans="1:7" hidden="1" x14ac:dyDescent="0.25">
      <c r="A162" s="6" t="s">
        <v>7</v>
      </c>
      <c r="B162" s="6" t="s">
        <v>12</v>
      </c>
      <c r="C162" s="7">
        <v>44957</v>
      </c>
      <c r="D162" s="6">
        <v>1</v>
      </c>
      <c r="E162" s="6" t="s">
        <v>17</v>
      </c>
      <c r="F162" s="8">
        <v>71.769997000000004</v>
      </c>
      <c r="G162" s="8">
        <v>71.769997000000004</v>
      </c>
    </row>
    <row r="163" spans="1:7" hidden="1" x14ac:dyDescent="0.25">
      <c r="A163" s="6" t="s">
        <v>7</v>
      </c>
      <c r="B163" s="6" t="s">
        <v>12</v>
      </c>
      <c r="C163" s="7">
        <v>44985</v>
      </c>
      <c r="D163" s="6">
        <v>1</v>
      </c>
      <c r="E163" s="6" t="s">
        <v>17</v>
      </c>
      <c r="F163" s="8">
        <v>72.239998</v>
      </c>
      <c r="G163" s="8">
        <v>72.239998</v>
      </c>
    </row>
    <row r="164" spans="1:7" hidden="1" x14ac:dyDescent="0.25">
      <c r="A164" s="6" t="s">
        <v>7</v>
      </c>
      <c r="B164" s="6" t="s">
        <v>12</v>
      </c>
      <c r="C164" s="7">
        <v>45016</v>
      </c>
      <c r="D164" s="6">
        <v>1</v>
      </c>
      <c r="E164" s="6" t="s">
        <v>17</v>
      </c>
      <c r="F164" s="8">
        <v>72.360000999999997</v>
      </c>
      <c r="G164" s="8">
        <v>72.360000999999997</v>
      </c>
    </row>
    <row r="165" spans="1:7" hidden="1" x14ac:dyDescent="0.25">
      <c r="A165" s="6" t="s">
        <v>7</v>
      </c>
      <c r="B165" s="6" t="s">
        <v>12</v>
      </c>
      <c r="C165" s="7">
        <v>45046</v>
      </c>
      <c r="D165" s="6">
        <v>1</v>
      </c>
      <c r="E165" s="6" t="s">
        <v>17</v>
      </c>
      <c r="F165" s="8">
        <v>72.580001999999993</v>
      </c>
      <c r="G165" s="8">
        <v>72.580001999999993</v>
      </c>
    </row>
    <row r="166" spans="1:7" hidden="1" x14ac:dyDescent="0.25">
      <c r="A166" s="6" t="s">
        <v>7</v>
      </c>
      <c r="B166" s="6" t="s">
        <v>12</v>
      </c>
      <c r="C166" s="7">
        <v>45077</v>
      </c>
      <c r="D166" s="6">
        <v>1</v>
      </c>
      <c r="E166" s="6" t="s">
        <v>17</v>
      </c>
      <c r="F166" s="8">
        <v>74.360000999999997</v>
      </c>
      <c r="G166" s="8">
        <v>74.360000999999997</v>
      </c>
    </row>
    <row r="167" spans="1:7" hidden="1" x14ac:dyDescent="0.25">
      <c r="A167" s="6" t="s">
        <v>7</v>
      </c>
      <c r="B167" s="6" t="s">
        <v>12</v>
      </c>
      <c r="C167" s="7">
        <v>45107</v>
      </c>
      <c r="D167" s="6">
        <v>1</v>
      </c>
      <c r="E167" s="6" t="s">
        <v>17</v>
      </c>
      <c r="F167" s="8">
        <v>77.190002000000007</v>
      </c>
      <c r="G167" s="8">
        <v>77.190002000000007</v>
      </c>
    </row>
    <row r="168" spans="1:7" hidden="1" x14ac:dyDescent="0.25">
      <c r="A168" s="6" t="s">
        <v>7</v>
      </c>
      <c r="B168" s="6" t="s">
        <v>12</v>
      </c>
      <c r="C168" s="7">
        <v>45138</v>
      </c>
      <c r="D168" s="6">
        <v>1</v>
      </c>
      <c r="E168" s="6" t="s">
        <v>17</v>
      </c>
      <c r="F168" s="8">
        <v>78.989998</v>
      </c>
      <c r="G168" s="8">
        <v>78.989998</v>
      </c>
    </row>
    <row r="169" spans="1:7" hidden="1" x14ac:dyDescent="0.25">
      <c r="A169" s="6" t="s">
        <v>7</v>
      </c>
      <c r="B169" s="6" t="s">
        <v>12</v>
      </c>
      <c r="C169" s="7">
        <v>45169</v>
      </c>
      <c r="D169" s="6">
        <v>1</v>
      </c>
      <c r="E169" s="6" t="s">
        <v>17</v>
      </c>
      <c r="F169" s="8">
        <v>78.540001000000004</v>
      </c>
      <c r="G169" s="8">
        <v>78.540001000000004</v>
      </c>
    </row>
    <row r="170" spans="1:7" hidden="1" x14ac:dyDescent="0.25">
      <c r="A170" s="6" t="s">
        <v>7</v>
      </c>
      <c r="B170" s="6" t="s">
        <v>12</v>
      </c>
      <c r="C170" s="7">
        <v>45199</v>
      </c>
      <c r="D170" s="6">
        <v>1</v>
      </c>
      <c r="E170" s="6" t="s">
        <v>17</v>
      </c>
      <c r="F170" s="8">
        <v>77.300003000000004</v>
      </c>
      <c r="G170" s="8">
        <v>77.300003000000004</v>
      </c>
    </row>
    <row r="171" spans="1:7" hidden="1" x14ac:dyDescent="0.25">
      <c r="A171" s="6" t="s">
        <v>7</v>
      </c>
      <c r="B171" s="6" t="s">
        <v>12</v>
      </c>
      <c r="C171" s="7">
        <v>45230</v>
      </c>
      <c r="D171" s="6">
        <v>1</v>
      </c>
      <c r="E171" s="6" t="s">
        <v>17</v>
      </c>
      <c r="F171" s="8">
        <v>74.629997000000003</v>
      </c>
      <c r="G171" s="8">
        <v>74.629997000000003</v>
      </c>
    </row>
    <row r="172" spans="1:7" hidden="1" x14ac:dyDescent="0.25">
      <c r="A172" s="6" t="s">
        <v>7</v>
      </c>
      <c r="B172" s="6" t="s">
        <v>12</v>
      </c>
      <c r="C172" s="7">
        <v>45260</v>
      </c>
      <c r="D172" s="6">
        <v>1</v>
      </c>
      <c r="E172" s="6" t="s">
        <v>17</v>
      </c>
      <c r="F172" s="8">
        <v>78.970000999999996</v>
      </c>
      <c r="G172" s="8">
        <v>78.970000999999996</v>
      </c>
    </row>
    <row r="173" spans="1:7" hidden="1" x14ac:dyDescent="0.25">
      <c r="A173" s="6" t="s">
        <v>7</v>
      </c>
      <c r="B173" s="6" t="s">
        <v>12</v>
      </c>
      <c r="C173" s="7">
        <v>45291</v>
      </c>
      <c r="D173" s="6">
        <v>1</v>
      </c>
      <c r="E173" s="6" t="s">
        <v>17</v>
      </c>
      <c r="F173" s="8">
        <v>81.839995999999999</v>
      </c>
      <c r="G173" s="8">
        <v>81.839995999999999</v>
      </c>
    </row>
    <row r="174" spans="1:7" hidden="1" x14ac:dyDescent="0.25">
      <c r="A174" s="6" t="s">
        <v>7</v>
      </c>
      <c r="B174" s="6" t="s">
        <v>12</v>
      </c>
      <c r="C174" s="7">
        <v>45322</v>
      </c>
      <c r="D174" s="6">
        <v>1</v>
      </c>
      <c r="E174" s="6" t="s">
        <v>17</v>
      </c>
      <c r="F174" s="8">
        <v>85.019997000000004</v>
      </c>
      <c r="G174" s="8">
        <v>85.019997000000004</v>
      </c>
    </row>
    <row r="175" spans="1:7" hidden="1" x14ac:dyDescent="0.25">
      <c r="A175" s="6" t="s">
        <v>7</v>
      </c>
      <c r="B175" s="6" t="s">
        <v>12</v>
      </c>
      <c r="C175" s="7">
        <v>45351</v>
      </c>
      <c r="D175" s="6">
        <v>1</v>
      </c>
      <c r="E175" s="6" t="s">
        <v>17</v>
      </c>
      <c r="F175" s="8">
        <v>88.169998000000007</v>
      </c>
      <c r="G175" s="8">
        <v>88.169998000000007</v>
      </c>
    </row>
    <row r="176" spans="1:7" hidden="1" x14ac:dyDescent="0.25">
      <c r="A176" s="6" t="s">
        <v>7</v>
      </c>
      <c r="B176" s="6" t="s">
        <v>12</v>
      </c>
      <c r="C176" s="7">
        <v>45382</v>
      </c>
      <c r="D176" s="6">
        <v>1</v>
      </c>
      <c r="E176" s="6" t="s">
        <v>17</v>
      </c>
      <c r="F176" s="8">
        <v>91.440002000000007</v>
      </c>
      <c r="G176" s="8">
        <v>91.440002000000007</v>
      </c>
    </row>
    <row r="177" spans="1:7" hidden="1" x14ac:dyDescent="0.25">
      <c r="A177" s="6" t="s">
        <v>7</v>
      </c>
      <c r="B177" s="6" t="s">
        <v>12</v>
      </c>
      <c r="C177" s="7">
        <v>45412</v>
      </c>
      <c r="D177" s="6">
        <v>1</v>
      </c>
      <c r="E177" s="6" t="s">
        <v>17</v>
      </c>
      <c r="F177" s="8">
        <v>89.580001999999993</v>
      </c>
      <c r="G177" s="8">
        <v>89.580001999999993</v>
      </c>
    </row>
    <row r="178" spans="1:7" hidden="1" x14ac:dyDescent="0.25">
      <c r="A178" s="6" t="s">
        <v>7</v>
      </c>
      <c r="B178" s="6" t="s">
        <v>12</v>
      </c>
      <c r="C178" s="7">
        <v>45443</v>
      </c>
      <c r="D178" s="6">
        <v>1</v>
      </c>
      <c r="E178" s="6" t="s">
        <v>17</v>
      </c>
      <c r="F178" s="8">
        <v>90.690002000000007</v>
      </c>
      <c r="G178" s="8">
        <v>90.690002000000007</v>
      </c>
    </row>
    <row r="179" spans="1:7" hidden="1" x14ac:dyDescent="0.25">
      <c r="A179" s="6" t="s">
        <v>7</v>
      </c>
      <c r="B179" s="6" t="s">
        <v>12</v>
      </c>
      <c r="C179" s="7">
        <v>45473</v>
      </c>
      <c r="D179" s="6">
        <v>1</v>
      </c>
      <c r="E179" s="6" t="s">
        <v>17</v>
      </c>
      <c r="F179" s="8">
        <v>95.18</v>
      </c>
      <c r="G179" s="8">
        <v>95.18</v>
      </c>
    </row>
    <row r="180" spans="1:7" hidden="1" x14ac:dyDescent="0.25">
      <c r="A180" s="6" t="s">
        <v>7</v>
      </c>
      <c r="B180" s="6" t="s">
        <v>12</v>
      </c>
      <c r="C180" s="7">
        <v>45485</v>
      </c>
      <c r="D180" s="6">
        <v>1</v>
      </c>
      <c r="E180" s="6" t="s">
        <v>17</v>
      </c>
      <c r="F180" s="8">
        <v>95.790001000000004</v>
      </c>
      <c r="G180" s="8">
        <v>95.790001000000004</v>
      </c>
    </row>
    <row r="181" spans="1:7" hidden="1" x14ac:dyDescent="0.25">
      <c r="A181" s="6" t="s">
        <v>8</v>
      </c>
      <c r="B181" s="6" t="s">
        <v>13</v>
      </c>
      <c r="C181" s="7">
        <v>41971</v>
      </c>
      <c r="D181" s="6">
        <v>0</v>
      </c>
      <c r="E181" s="6" t="s">
        <v>17</v>
      </c>
      <c r="F181" s="8">
        <v>93.440002000000007</v>
      </c>
      <c r="G181" s="8">
        <v>93.440002000000007</v>
      </c>
    </row>
    <row r="182" spans="1:7" hidden="1" x14ac:dyDescent="0.25">
      <c r="A182" s="6" t="s">
        <v>8</v>
      </c>
      <c r="B182" s="6" t="s">
        <v>13</v>
      </c>
      <c r="C182" s="7">
        <v>42004</v>
      </c>
      <c r="D182" s="6">
        <v>0</v>
      </c>
      <c r="E182" s="6" t="s">
        <v>17</v>
      </c>
      <c r="F182" s="8">
        <v>98.199996999999996</v>
      </c>
      <c r="G182" s="8">
        <v>98.199996999999996</v>
      </c>
    </row>
    <row r="183" spans="1:7" hidden="1" x14ac:dyDescent="0.25">
      <c r="A183" s="6" t="s">
        <v>8</v>
      </c>
      <c r="B183" s="6" t="s">
        <v>13</v>
      </c>
      <c r="C183" s="7">
        <v>42035</v>
      </c>
      <c r="D183" s="6">
        <v>1</v>
      </c>
      <c r="E183" s="6" t="s">
        <v>17</v>
      </c>
      <c r="F183" s="8">
        <v>110.82</v>
      </c>
      <c r="G183" s="8">
        <v>110.82</v>
      </c>
    </row>
    <row r="184" spans="1:7" hidden="1" x14ac:dyDescent="0.25">
      <c r="A184" s="6" t="s">
        <v>8</v>
      </c>
      <c r="B184" s="6" t="s">
        <v>13</v>
      </c>
      <c r="C184" s="7">
        <v>42063</v>
      </c>
      <c r="D184" s="6">
        <v>1</v>
      </c>
      <c r="E184" s="6" t="s">
        <v>17</v>
      </c>
      <c r="F184" s="8">
        <v>106.720001</v>
      </c>
      <c r="G184" s="8">
        <v>106.720001</v>
      </c>
    </row>
    <row r="185" spans="1:7" hidden="1" x14ac:dyDescent="0.25">
      <c r="A185" s="6" t="s">
        <v>8</v>
      </c>
      <c r="B185" s="6" t="s">
        <v>13</v>
      </c>
      <c r="C185" s="7">
        <v>42094</v>
      </c>
      <c r="D185" s="6">
        <v>1</v>
      </c>
      <c r="E185" s="6" t="s">
        <v>17</v>
      </c>
      <c r="F185" s="8">
        <v>108.739998</v>
      </c>
      <c r="G185" s="8">
        <v>108.739998</v>
      </c>
    </row>
    <row r="186" spans="1:7" hidden="1" x14ac:dyDescent="0.25">
      <c r="A186" s="6" t="s">
        <v>8</v>
      </c>
      <c r="B186" s="6" t="s">
        <v>13</v>
      </c>
      <c r="C186" s="7">
        <v>42124</v>
      </c>
      <c r="D186" s="6">
        <v>1</v>
      </c>
      <c r="E186" s="6" t="s">
        <v>17</v>
      </c>
      <c r="F186" s="8">
        <v>103.610001</v>
      </c>
      <c r="G186" s="8">
        <v>103.610001</v>
      </c>
    </row>
    <row r="187" spans="1:7" hidden="1" x14ac:dyDescent="0.25">
      <c r="A187" s="6" t="s">
        <v>8</v>
      </c>
      <c r="B187" s="6" t="s">
        <v>13</v>
      </c>
      <c r="C187" s="7">
        <v>42155</v>
      </c>
      <c r="D187" s="6">
        <v>1</v>
      </c>
      <c r="E187" s="6" t="s">
        <v>17</v>
      </c>
      <c r="F187" s="8">
        <v>106.55999799999999</v>
      </c>
      <c r="G187" s="8">
        <v>106.55999799999999</v>
      </c>
    </row>
    <row r="188" spans="1:7" hidden="1" x14ac:dyDescent="0.25">
      <c r="A188" s="6" t="s">
        <v>8</v>
      </c>
      <c r="B188" s="6" t="s">
        <v>13</v>
      </c>
      <c r="C188" s="7">
        <v>42185</v>
      </c>
      <c r="D188" s="6">
        <v>1</v>
      </c>
      <c r="E188" s="6" t="s">
        <v>17</v>
      </c>
      <c r="F188" s="8">
        <v>103.19000200000001</v>
      </c>
      <c r="G188" s="8">
        <v>103.19000200000001</v>
      </c>
    </row>
    <row r="189" spans="1:7" hidden="1" x14ac:dyDescent="0.25">
      <c r="A189" s="6" t="s">
        <v>8</v>
      </c>
      <c r="B189" s="6" t="s">
        <v>13</v>
      </c>
      <c r="C189" s="7">
        <v>42216</v>
      </c>
      <c r="D189" s="6">
        <v>1</v>
      </c>
      <c r="E189" s="6" t="s">
        <v>17</v>
      </c>
      <c r="F189" s="8">
        <v>97.440002000000007</v>
      </c>
      <c r="G189" s="8">
        <v>97.440002000000007</v>
      </c>
    </row>
    <row r="190" spans="1:7" hidden="1" x14ac:dyDescent="0.25">
      <c r="A190" s="6" t="s">
        <v>8</v>
      </c>
      <c r="B190" s="6" t="s">
        <v>13</v>
      </c>
      <c r="C190" s="7">
        <v>42247</v>
      </c>
      <c r="D190" s="6">
        <v>1</v>
      </c>
      <c r="E190" s="6" t="s">
        <v>17</v>
      </c>
      <c r="F190" s="8">
        <v>99.43</v>
      </c>
      <c r="G190" s="8">
        <v>99.43</v>
      </c>
    </row>
    <row r="191" spans="1:7" hidden="1" x14ac:dyDescent="0.25">
      <c r="A191" s="6" t="s">
        <v>8</v>
      </c>
      <c r="B191" s="6" t="s">
        <v>13</v>
      </c>
      <c r="C191" s="7">
        <v>42277</v>
      </c>
      <c r="D191" s="6">
        <v>1</v>
      </c>
      <c r="E191" s="6" t="s">
        <v>17</v>
      </c>
      <c r="F191" s="8">
        <v>98.019997000000004</v>
      </c>
      <c r="G191" s="8">
        <v>98.019997000000004</v>
      </c>
    </row>
    <row r="192" spans="1:7" hidden="1" x14ac:dyDescent="0.25">
      <c r="A192" s="6" t="s">
        <v>8</v>
      </c>
      <c r="B192" s="6" t="s">
        <v>13</v>
      </c>
      <c r="C192" s="7">
        <v>42308</v>
      </c>
      <c r="D192" s="6">
        <v>1</v>
      </c>
      <c r="E192" s="6" t="s">
        <v>17</v>
      </c>
      <c r="F192" s="8">
        <v>101.739998</v>
      </c>
      <c r="G192" s="8">
        <v>101.739998</v>
      </c>
    </row>
    <row r="193" spans="1:7" hidden="1" x14ac:dyDescent="0.25">
      <c r="A193" s="6" t="s">
        <v>8</v>
      </c>
      <c r="B193" s="6" t="s">
        <v>13</v>
      </c>
      <c r="C193" s="7">
        <v>42338</v>
      </c>
      <c r="D193" s="6">
        <v>1</v>
      </c>
      <c r="E193" s="6" t="s">
        <v>17</v>
      </c>
      <c r="F193" s="8">
        <v>98.019997000000004</v>
      </c>
      <c r="G193" s="8">
        <v>98.019997000000004</v>
      </c>
    </row>
    <row r="194" spans="1:7" hidden="1" x14ac:dyDescent="0.25">
      <c r="A194" s="6" t="s">
        <v>8</v>
      </c>
      <c r="B194" s="6" t="s">
        <v>13</v>
      </c>
      <c r="C194" s="7">
        <v>42369</v>
      </c>
      <c r="D194" s="6">
        <v>1</v>
      </c>
      <c r="E194" s="6" t="s">
        <v>17</v>
      </c>
      <c r="F194" s="8">
        <v>95.43</v>
      </c>
      <c r="G194" s="8">
        <v>95.43</v>
      </c>
    </row>
    <row r="195" spans="1:7" hidden="1" x14ac:dyDescent="0.25">
      <c r="A195" s="6" t="s">
        <v>8</v>
      </c>
      <c r="B195" s="6" t="s">
        <v>13</v>
      </c>
      <c r="C195" s="7">
        <v>42400</v>
      </c>
      <c r="D195" s="6">
        <v>1</v>
      </c>
      <c r="E195" s="6" t="s">
        <v>17</v>
      </c>
      <c r="F195" s="8">
        <v>101.25</v>
      </c>
      <c r="G195" s="8">
        <v>101.25</v>
      </c>
    </row>
    <row r="196" spans="1:7" hidden="1" x14ac:dyDescent="0.25">
      <c r="A196" s="6" t="s">
        <v>8</v>
      </c>
      <c r="B196" s="6" t="s">
        <v>13</v>
      </c>
      <c r="C196" s="7">
        <v>42429</v>
      </c>
      <c r="D196" s="6">
        <v>1</v>
      </c>
      <c r="E196" s="6" t="s">
        <v>17</v>
      </c>
      <c r="F196" s="8">
        <v>111.44000200000001</v>
      </c>
      <c r="G196" s="8">
        <v>111.44000200000001</v>
      </c>
    </row>
    <row r="197" spans="1:7" hidden="1" x14ac:dyDescent="0.25">
      <c r="A197" s="6" t="s">
        <v>8</v>
      </c>
      <c r="B197" s="6" t="s">
        <v>13</v>
      </c>
      <c r="C197" s="7">
        <v>42460</v>
      </c>
      <c r="D197" s="6">
        <v>1</v>
      </c>
      <c r="E197" s="6" t="s">
        <v>17</v>
      </c>
      <c r="F197" s="8">
        <v>106.410004</v>
      </c>
      <c r="G197" s="8">
        <v>106.410004</v>
      </c>
    </row>
    <row r="198" spans="1:7" hidden="1" x14ac:dyDescent="0.25">
      <c r="A198" s="6" t="s">
        <v>8</v>
      </c>
      <c r="B198" s="6" t="s">
        <v>13</v>
      </c>
      <c r="C198" s="7">
        <v>42490</v>
      </c>
      <c r="D198" s="6">
        <v>1</v>
      </c>
      <c r="E198" s="6" t="s">
        <v>17</v>
      </c>
      <c r="F198" s="8">
        <v>110.75</v>
      </c>
      <c r="G198" s="8">
        <v>110.75</v>
      </c>
    </row>
    <row r="199" spans="1:7" hidden="1" x14ac:dyDescent="0.25">
      <c r="A199" s="6" t="s">
        <v>8</v>
      </c>
      <c r="B199" s="6" t="s">
        <v>13</v>
      </c>
      <c r="C199" s="7">
        <v>42521</v>
      </c>
      <c r="D199" s="6">
        <v>1</v>
      </c>
      <c r="E199" s="6" t="s">
        <v>17</v>
      </c>
      <c r="F199" s="8">
        <v>106.879997</v>
      </c>
      <c r="G199" s="8">
        <v>106.879997</v>
      </c>
    </row>
    <row r="200" spans="1:7" hidden="1" x14ac:dyDescent="0.25">
      <c r="A200" s="6" t="s">
        <v>8</v>
      </c>
      <c r="B200" s="6" t="s">
        <v>13</v>
      </c>
      <c r="C200" s="7">
        <v>42551</v>
      </c>
      <c r="D200" s="6">
        <v>1</v>
      </c>
      <c r="E200" s="6" t="s">
        <v>17</v>
      </c>
      <c r="F200" s="8">
        <v>116.5</v>
      </c>
      <c r="G200" s="8">
        <v>116.5</v>
      </c>
    </row>
    <row r="201" spans="1:7" hidden="1" x14ac:dyDescent="0.25">
      <c r="A201" s="6" t="s">
        <v>8</v>
      </c>
      <c r="B201" s="6" t="s">
        <v>13</v>
      </c>
      <c r="C201" s="7">
        <v>42582</v>
      </c>
      <c r="D201" s="6">
        <v>1</v>
      </c>
      <c r="E201" s="6" t="s">
        <v>17</v>
      </c>
      <c r="F201" s="8">
        <v>118.19000200000001</v>
      </c>
      <c r="G201" s="8">
        <v>118.19000200000001</v>
      </c>
    </row>
    <row r="202" spans="1:7" hidden="1" x14ac:dyDescent="0.25">
      <c r="A202" s="6" t="s">
        <v>8</v>
      </c>
      <c r="B202" s="6" t="s">
        <v>13</v>
      </c>
      <c r="C202" s="7">
        <v>42613</v>
      </c>
      <c r="D202" s="6">
        <v>1</v>
      </c>
      <c r="E202" s="6" t="s">
        <v>17</v>
      </c>
      <c r="F202" s="8">
        <v>114.860001</v>
      </c>
      <c r="G202" s="8">
        <v>114.860001</v>
      </c>
    </row>
    <row r="203" spans="1:7" hidden="1" x14ac:dyDescent="0.25">
      <c r="A203" s="6" t="s">
        <v>8</v>
      </c>
      <c r="B203" s="6" t="s">
        <v>13</v>
      </c>
      <c r="C203" s="7">
        <v>42643</v>
      </c>
      <c r="D203" s="6">
        <v>1</v>
      </c>
      <c r="E203" s="6" t="s">
        <v>17</v>
      </c>
      <c r="F203" s="8">
        <v>115.08000199999999</v>
      </c>
      <c r="G203" s="8">
        <v>115.08000199999999</v>
      </c>
    </row>
    <row r="204" spans="1:7" hidden="1" x14ac:dyDescent="0.25">
      <c r="A204" s="6" t="s">
        <v>8</v>
      </c>
      <c r="B204" s="6" t="s">
        <v>13</v>
      </c>
      <c r="C204" s="7">
        <v>42674</v>
      </c>
      <c r="D204" s="6">
        <v>1</v>
      </c>
      <c r="E204" s="6" t="s">
        <v>17</v>
      </c>
      <c r="F204" s="8">
        <v>113.709999</v>
      </c>
      <c r="G204" s="8">
        <v>113.709999</v>
      </c>
    </row>
    <row r="205" spans="1:7" hidden="1" x14ac:dyDescent="0.25">
      <c r="A205" s="6" t="s">
        <v>8</v>
      </c>
      <c r="B205" s="6" t="s">
        <v>13</v>
      </c>
      <c r="C205" s="7">
        <v>42704</v>
      </c>
      <c r="D205" s="6">
        <v>1</v>
      </c>
      <c r="E205" s="6" t="s">
        <v>17</v>
      </c>
      <c r="F205" s="8">
        <v>108.519997</v>
      </c>
      <c r="G205" s="8">
        <v>108.519997</v>
      </c>
    </row>
    <row r="206" spans="1:7" hidden="1" x14ac:dyDescent="0.25">
      <c r="A206" s="6" t="s">
        <v>8</v>
      </c>
      <c r="B206" s="6" t="s">
        <v>13</v>
      </c>
      <c r="C206" s="7">
        <v>42735</v>
      </c>
      <c r="D206" s="6">
        <v>1</v>
      </c>
      <c r="E206" s="6" t="s">
        <v>17</v>
      </c>
      <c r="F206" s="8">
        <v>107.199997</v>
      </c>
      <c r="G206" s="8">
        <v>107.199997</v>
      </c>
    </row>
    <row r="207" spans="1:7" hidden="1" x14ac:dyDescent="0.25">
      <c r="A207" s="6" t="s">
        <v>8</v>
      </c>
      <c r="B207" s="6" t="s">
        <v>13</v>
      </c>
      <c r="C207" s="7">
        <v>42766</v>
      </c>
      <c r="D207" s="6">
        <v>1</v>
      </c>
      <c r="E207" s="6" t="s">
        <v>17</v>
      </c>
      <c r="F207" s="8">
        <v>109.860001</v>
      </c>
      <c r="G207" s="8">
        <v>109.860001</v>
      </c>
    </row>
    <row r="208" spans="1:7" hidden="1" x14ac:dyDescent="0.25">
      <c r="A208" s="6" t="s">
        <v>8</v>
      </c>
      <c r="B208" s="6" t="s">
        <v>13</v>
      </c>
      <c r="C208" s="7">
        <v>42794</v>
      </c>
      <c r="D208" s="6">
        <v>1</v>
      </c>
      <c r="E208" s="6" t="s">
        <v>17</v>
      </c>
      <c r="F208" s="8">
        <v>115.790001</v>
      </c>
      <c r="G208" s="8">
        <v>115.790001</v>
      </c>
    </row>
    <row r="209" spans="1:7" hidden="1" x14ac:dyDescent="0.25">
      <c r="A209" s="6" t="s">
        <v>8</v>
      </c>
      <c r="B209" s="6" t="s">
        <v>13</v>
      </c>
      <c r="C209" s="7">
        <v>42825</v>
      </c>
      <c r="D209" s="6">
        <v>1</v>
      </c>
      <c r="E209" s="6" t="s">
        <v>17</v>
      </c>
      <c r="F209" s="8">
        <v>113.949997</v>
      </c>
      <c r="G209" s="8">
        <v>113.949997</v>
      </c>
    </row>
    <row r="210" spans="1:7" hidden="1" x14ac:dyDescent="0.25">
      <c r="A210" s="6" t="s">
        <v>8</v>
      </c>
      <c r="B210" s="6" t="s">
        <v>13</v>
      </c>
      <c r="C210" s="7">
        <v>42855</v>
      </c>
      <c r="D210" s="6">
        <v>1</v>
      </c>
      <c r="E210" s="6" t="s">
        <v>17</v>
      </c>
      <c r="F210" s="8">
        <v>113.709999</v>
      </c>
      <c r="G210" s="8">
        <v>113.709999</v>
      </c>
    </row>
    <row r="211" spans="1:7" hidden="1" x14ac:dyDescent="0.25">
      <c r="A211" s="6" t="s">
        <v>8</v>
      </c>
      <c r="B211" s="6" t="s">
        <v>13</v>
      </c>
      <c r="C211" s="7">
        <v>42886</v>
      </c>
      <c r="D211" s="6">
        <v>1</v>
      </c>
      <c r="E211" s="6" t="s">
        <v>17</v>
      </c>
      <c r="F211" s="8">
        <v>110.239998</v>
      </c>
      <c r="G211" s="8">
        <v>110.239998</v>
      </c>
    </row>
    <row r="212" spans="1:7" hidden="1" x14ac:dyDescent="0.25">
      <c r="A212" s="6" t="s">
        <v>8</v>
      </c>
      <c r="B212" s="6" t="s">
        <v>13</v>
      </c>
      <c r="C212" s="7">
        <v>42916</v>
      </c>
      <c r="D212" s="6">
        <v>1</v>
      </c>
      <c r="E212" s="6" t="s">
        <v>17</v>
      </c>
      <c r="F212" s="8">
        <v>106.459999</v>
      </c>
      <c r="G212" s="8">
        <v>106.459999</v>
      </c>
    </row>
    <row r="213" spans="1:7" hidden="1" x14ac:dyDescent="0.25">
      <c r="A213" s="6" t="s">
        <v>8</v>
      </c>
      <c r="B213" s="6" t="s">
        <v>13</v>
      </c>
      <c r="C213" s="7">
        <v>42947</v>
      </c>
      <c r="D213" s="6">
        <v>1</v>
      </c>
      <c r="E213" s="6" t="s">
        <v>17</v>
      </c>
      <c r="F213" s="8">
        <v>105.139999</v>
      </c>
      <c r="G213" s="8">
        <v>105.139999</v>
      </c>
    </row>
    <row r="214" spans="1:7" hidden="1" x14ac:dyDescent="0.25">
      <c r="A214" s="6" t="s">
        <v>8</v>
      </c>
      <c r="B214" s="6" t="s">
        <v>13</v>
      </c>
      <c r="C214" s="7">
        <v>42978</v>
      </c>
      <c r="D214" s="6">
        <v>1</v>
      </c>
      <c r="E214" s="6" t="s">
        <v>17</v>
      </c>
      <c r="F214" s="8">
        <v>108.32</v>
      </c>
      <c r="G214" s="8">
        <v>108.32</v>
      </c>
    </row>
    <row r="215" spans="1:7" hidden="1" x14ac:dyDescent="0.25">
      <c r="A215" s="6" t="s">
        <v>8</v>
      </c>
      <c r="B215" s="6" t="s">
        <v>13</v>
      </c>
      <c r="C215" s="7">
        <v>43008</v>
      </c>
      <c r="D215" s="6">
        <v>1</v>
      </c>
      <c r="E215" s="6" t="s">
        <v>17</v>
      </c>
      <c r="F215" s="8">
        <v>106.129997</v>
      </c>
      <c r="G215" s="8">
        <v>106.129997</v>
      </c>
    </row>
    <row r="216" spans="1:7" hidden="1" x14ac:dyDescent="0.25">
      <c r="A216" s="6" t="s">
        <v>8</v>
      </c>
      <c r="B216" s="6" t="s">
        <v>13</v>
      </c>
      <c r="C216" s="7">
        <v>43039</v>
      </c>
      <c r="D216" s="6">
        <v>1</v>
      </c>
      <c r="E216" s="6" t="s">
        <v>17</v>
      </c>
      <c r="F216" s="8">
        <v>106.44000200000001</v>
      </c>
      <c r="G216" s="8">
        <v>106.44000200000001</v>
      </c>
    </row>
    <row r="217" spans="1:7" hidden="1" x14ac:dyDescent="0.25">
      <c r="A217" s="6" t="s">
        <v>8</v>
      </c>
      <c r="B217" s="6" t="s">
        <v>13</v>
      </c>
      <c r="C217" s="7">
        <v>43069</v>
      </c>
      <c r="D217" s="6">
        <v>1</v>
      </c>
      <c r="E217" s="6" t="s">
        <v>17</v>
      </c>
      <c r="F217" s="8">
        <v>104.709999</v>
      </c>
      <c r="G217" s="8">
        <v>104.709999</v>
      </c>
    </row>
    <row r="218" spans="1:7" hidden="1" x14ac:dyDescent="0.25">
      <c r="A218" s="6" t="s">
        <v>8</v>
      </c>
      <c r="B218" s="6" t="s">
        <v>13</v>
      </c>
      <c r="C218" s="7">
        <v>43100</v>
      </c>
      <c r="D218" s="6">
        <v>1</v>
      </c>
      <c r="E218" s="6" t="s">
        <v>17</v>
      </c>
      <c r="F218" s="8">
        <v>105.93</v>
      </c>
      <c r="G218" s="8">
        <v>105.93</v>
      </c>
    </row>
    <row r="219" spans="1:7" hidden="1" x14ac:dyDescent="0.25">
      <c r="A219" s="6" t="s">
        <v>8</v>
      </c>
      <c r="B219" s="6" t="s">
        <v>13</v>
      </c>
      <c r="C219" s="7">
        <v>43131</v>
      </c>
      <c r="D219" s="6">
        <v>1</v>
      </c>
      <c r="E219" s="6" t="s">
        <v>17</v>
      </c>
      <c r="F219" s="8">
        <v>105.209999</v>
      </c>
      <c r="G219" s="8">
        <v>105.209999</v>
      </c>
    </row>
    <row r="220" spans="1:7" hidden="1" x14ac:dyDescent="0.25">
      <c r="A220" s="6" t="s">
        <v>8</v>
      </c>
      <c r="B220" s="6" t="s">
        <v>13</v>
      </c>
      <c r="C220" s="7">
        <v>43159</v>
      </c>
      <c r="D220" s="6">
        <v>1</v>
      </c>
      <c r="E220" s="6" t="s">
        <v>17</v>
      </c>
      <c r="F220" s="8">
        <v>105.339996</v>
      </c>
      <c r="G220" s="8">
        <v>105.339996</v>
      </c>
    </row>
    <row r="221" spans="1:7" hidden="1" x14ac:dyDescent="0.25">
      <c r="A221" s="6" t="s">
        <v>8</v>
      </c>
      <c r="B221" s="6" t="s">
        <v>13</v>
      </c>
      <c r="C221" s="7">
        <v>43190</v>
      </c>
      <c r="D221" s="6">
        <v>1</v>
      </c>
      <c r="E221" s="6" t="s">
        <v>17</v>
      </c>
      <c r="F221" s="8">
        <v>104.849998</v>
      </c>
      <c r="G221" s="8">
        <v>104.849998</v>
      </c>
    </row>
    <row r="222" spans="1:7" hidden="1" x14ac:dyDescent="0.25">
      <c r="A222" s="6" t="s">
        <v>8</v>
      </c>
      <c r="B222" s="6" t="s">
        <v>13</v>
      </c>
      <c r="C222" s="7">
        <v>43220</v>
      </c>
      <c r="D222" s="6">
        <v>1</v>
      </c>
      <c r="E222" s="6" t="s">
        <v>17</v>
      </c>
      <c r="F222" s="8">
        <v>106.040001</v>
      </c>
      <c r="G222" s="8">
        <v>106.040001</v>
      </c>
    </row>
    <row r="223" spans="1:7" hidden="1" x14ac:dyDescent="0.25">
      <c r="A223" s="6" t="s">
        <v>8</v>
      </c>
      <c r="B223" s="6" t="s">
        <v>13</v>
      </c>
      <c r="C223" s="7">
        <v>43251</v>
      </c>
      <c r="D223" s="6">
        <v>1</v>
      </c>
      <c r="E223" s="6" t="s">
        <v>17</v>
      </c>
      <c r="F223" s="8">
        <v>108.870003</v>
      </c>
      <c r="G223" s="8">
        <v>108.870003</v>
      </c>
    </row>
    <row r="224" spans="1:7" hidden="1" x14ac:dyDescent="0.25">
      <c r="A224" s="6" t="s">
        <v>8</v>
      </c>
      <c r="B224" s="6" t="s">
        <v>13</v>
      </c>
      <c r="C224" s="7">
        <v>43281</v>
      </c>
      <c r="D224" s="6">
        <v>1</v>
      </c>
      <c r="E224" s="6" t="s">
        <v>17</v>
      </c>
      <c r="F224" s="8">
        <v>104.489998</v>
      </c>
      <c r="G224" s="8">
        <v>104.489998</v>
      </c>
    </row>
    <row r="225" spans="1:7" hidden="1" x14ac:dyDescent="0.25">
      <c r="A225" s="6" t="s">
        <v>8</v>
      </c>
      <c r="B225" s="6" t="s">
        <v>13</v>
      </c>
      <c r="C225" s="7">
        <v>43312</v>
      </c>
      <c r="D225" s="6">
        <v>1</v>
      </c>
      <c r="E225" s="6" t="s">
        <v>17</v>
      </c>
      <c r="F225" s="8">
        <v>101.839996</v>
      </c>
      <c r="G225" s="8">
        <v>101.839996</v>
      </c>
    </row>
    <row r="226" spans="1:7" hidden="1" x14ac:dyDescent="0.25">
      <c r="A226" s="6" t="s">
        <v>8</v>
      </c>
      <c r="B226" s="6" t="s">
        <v>13</v>
      </c>
      <c r="C226" s="7">
        <v>43343</v>
      </c>
      <c r="D226" s="6">
        <v>1</v>
      </c>
      <c r="E226" s="6" t="s">
        <v>17</v>
      </c>
      <c r="F226" s="8">
        <v>100.779999</v>
      </c>
      <c r="G226" s="8">
        <v>100.779999</v>
      </c>
    </row>
    <row r="227" spans="1:7" hidden="1" x14ac:dyDescent="0.25">
      <c r="A227" s="6" t="s">
        <v>8</v>
      </c>
      <c r="B227" s="6" t="s">
        <v>13</v>
      </c>
      <c r="C227" s="7">
        <v>43373</v>
      </c>
      <c r="D227" s="6">
        <v>1</v>
      </c>
      <c r="E227" s="6" t="s">
        <v>17</v>
      </c>
      <c r="F227" s="8">
        <v>99.910004000000001</v>
      </c>
      <c r="G227" s="8">
        <v>99.910004000000001</v>
      </c>
    </row>
    <row r="228" spans="1:7" hidden="1" x14ac:dyDescent="0.25">
      <c r="A228" s="6" t="s">
        <v>8</v>
      </c>
      <c r="B228" s="6" t="s">
        <v>13</v>
      </c>
      <c r="C228" s="7">
        <v>43404</v>
      </c>
      <c r="D228" s="6">
        <v>1</v>
      </c>
      <c r="E228" s="6" t="s">
        <v>17</v>
      </c>
      <c r="F228" s="8">
        <v>104.5</v>
      </c>
      <c r="G228" s="8">
        <v>104.5</v>
      </c>
    </row>
    <row r="229" spans="1:7" hidden="1" x14ac:dyDescent="0.25">
      <c r="A229" s="6" t="s">
        <v>8</v>
      </c>
      <c r="B229" s="6" t="s">
        <v>13</v>
      </c>
      <c r="C229" s="7">
        <v>43434</v>
      </c>
      <c r="D229" s="6">
        <v>1</v>
      </c>
      <c r="E229" s="6" t="s">
        <v>17</v>
      </c>
      <c r="F229" s="8">
        <v>104.82</v>
      </c>
      <c r="G229" s="8">
        <v>104.82</v>
      </c>
    </row>
    <row r="230" spans="1:7" hidden="1" x14ac:dyDescent="0.25">
      <c r="A230" s="6" t="s">
        <v>8</v>
      </c>
      <c r="B230" s="6" t="s">
        <v>13</v>
      </c>
      <c r="C230" s="7">
        <v>43465</v>
      </c>
      <c r="D230" s="6">
        <v>1</v>
      </c>
      <c r="E230" s="6" t="s">
        <v>17</v>
      </c>
      <c r="F230" s="8">
        <v>108.629997</v>
      </c>
      <c r="G230" s="8">
        <v>108.629997</v>
      </c>
    </row>
    <row r="231" spans="1:7" hidden="1" x14ac:dyDescent="0.25">
      <c r="A231" s="6" t="s">
        <v>8</v>
      </c>
      <c r="B231" s="6" t="s">
        <v>13</v>
      </c>
      <c r="C231" s="7">
        <v>43496</v>
      </c>
      <c r="D231" s="6">
        <v>1</v>
      </c>
      <c r="E231" s="6" t="s">
        <v>17</v>
      </c>
      <c r="F231" s="8">
        <v>112.209999</v>
      </c>
      <c r="G231" s="8">
        <v>112.209999</v>
      </c>
    </row>
    <row r="232" spans="1:7" hidden="1" x14ac:dyDescent="0.25">
      <c r="A232" s="6" t="s">
        <v>8</v>
      </c>
      <c r="B232" s="6" t="s">
        <v>13</v>
      </c>
      <c r="C232" s="7">
        <v>43524</v>
      </c>
      <c r="D232" s="6">
        <v>1</v>
      </c>
      <c r="E232" s="6" t="s">
        <v>17</v>
      </c>
      <c r="F232" s="8">
        <v>112.279999</v>
      </c>
      <c r="G232" s="8">
        <v>112.279999</v>
      </c>
    </row>
    <row r="233" spans="1:7" hidden="1" x14ac:dyDescent="0.25">
      <c r="A233" s="6" t="s">
        <v>8</v>
      </c>
      <c r="B233" s="6" t="s">
        <v>13</v>
      </c>
      <c r="C233" s="7">
        <v>43555</v>
      </c>
      <c r="D233" s="6">
        <v>1</v>
      </c>
      <c r="E233" s="6" t="s">
        <v>17</v>
      </c>
      <c r="F233" s="8">
        <v>112.18</v>
      </c>
      <c r="G233" s="8">
        <v>112.18</v>
      </c>
    </row>
    <row r="234" spans="1:7" hidden="1" x14ac:dyDescent="0.25">
      <c r="A234" s="6" t="s">
        <v>8</v>
      </c>
      <c r="B234" s="6" t="s">
        <v>13</v>
      </c>
      <c r="C234" s="7">
        <v>43585</v>
      </c>
      <c r="D234" s="6">
        <v>1</v>
      </c>
      <c r="E234" s="6" t="s">
        <v>17</v>
      </c>
      <c r="F234" s="8">
        <v>111.389999</v>
      </c>
      <c r="G234" s="8">
        <v>111.389999</v>
      </c>
    </row>
    <row r="235" spans="1:7" hidden="1" x14ac:dyDescent="0.25">
      <c r="A235" s="6" t="s">
        <v>8</v>
      </c>
      <c r="B235" s="6" t="s">
        <v>13</v>
      </c>
      <c r="C235" s="7">
        <v>43616</v>
      </c>
      <c r="D235" s="6">
        <v>1</v>
      </c>
      <c r="E235" s="6" t="s">
        <v>17</v>
      </c>
      <c r="F235" s="8">
        <v>113.41999800000001</v>
      </c>
      <c r="G235" s="8">
        <v>113.41999800000001</v>
      </c>
    </row>
    <row r="236" spans="1:7" hidden="1" x14ac:dyDescent="0.25">
      <c r="A236" s="6" t="s">
        <v>8</v>
      </c>
      <c r="B236" s="6" t="s">
        <v>13</v>
      </c>
      <c r="C236" s="7">
        <v>43646</v>
      </c>
      <c r="D236" s="6">
        <v>1</v>
      </c>
      <c r="E236" s="6" t="s">
        <v>17</v>
      </c>
      <c r="F236" s="8">
        <v>120.44000200000001</v>
      </c>
      <c r="G236" s="8">
        <v>120.44000200000001</v>
      </c>
    </row>
    <row r="237" spans="1:7" hidden="1" x14ac:dyDescent="0.25">
      <c r="A237" s="6" t="s">
        <v>8</v>
      </c>
      <c r="B237" s="6" t="s">
        <v>13</v>
      </c>
      <c r="C237" s="7">
        <v>43677</v>
      </c>
      <c r="D237" s="6">
        <v>1</v>
      </c>
      <c r="E237" s="6" t="s">
        <v>17</v>
      </c>
      <c r="F237" s="8">
        <v>124.650002</v>
      </c>
      <c r="G237" s="8">
        <v>124.650002</v>
      </c>
    </row>
    <row r="238" spans="1:7" hidden="1" x14ac:dyDescent="0.25">
      <c r="A238" s="6" t="s">
        <v>8</v>
      </c>
      <c r="B238" s="6" t="s">
        <v>13</v>
      </c>
      <c r="C238" s="7">
        <v>43708</v>
      </c>
      <c r="D238" s="6">
        <v>1</v>
      </c>
      <c r="E238" s="6" t="s">
        <v>17</v>
      </c>
      <c r="F238" s="8">
        <v>135.11999499999999</v>
      </c>
      <c r="G238" s="8">
        <v>135.11999499999999</v>
      </c>
    </row>
    <row r="239" spans="1:7" hidden="1" x14ac:dyDescent="0.25">
      <c r="A239" s="6" t="s">
        <v>8</v>
      </c>
      <c r="B239" s="6" t="s">
        <v>13</v>
      </c>
      <c r="C239" s="7">
        <v>43738</v>
      </c>
      <c r="D239" s="6">
        <v>1</v>
      </c>
      <c r="E239" s="6" t="s">
        <v>17</v>
      </c>
      <c r="F239" s="8">
        <v>130.770004</v>
      </c>
      <c r="G239" s="8">
        <v>130.770004</v>
      </c>
    </row>
    <row r="240" spans="1:7" hidden="1" x14ac:dyDescent="0.25">
      <c r="A240" s="6" t="s">
        <v>8</v>
      </c>
      <c r="B240" s="6" t="s">
        <v>13</v>
      </c>
      <c r="C240" s="7">
        <v>43769</v>
      </c>
      <c r="D240" s="6">
        <v>1</v>
      </c>
      <c r="E240" s="6" t="s">
        <v>17</v>
      </c>
      <c r="F240" s="8">
        <v>131.63999899999999</v>
      </c>
      <c r="G240" s="8">
        <v>131.63999899999999</v>
      </c>
    </row>
    <row r="241" spans="1:7" hidden="1" x14ac:dyDescent="0.25">
      <c r="A241" s="6" t="s">
        <v>8</v>
      </c>
      <c r="B241" s="6" t="s">
        <v>13</v>
      </c>
      <c r="C241" s="7">
        <v>43799</v>
      </c>
      <c r="D241" s="6">
        <v>1</v>
      </c>
      <c r="E241" s="6" t="s">
        <v>17</v>
      </c>
      <c r="F241" s="8">
        <v>128.86999499999999</v>
      </c>
      <c r="G241" s="8">
        <v>128.86999499999999</v>
      </c>
    </row>
    <row r="242" spans="1:7" hidden="1" x14ac:dyDescent="0.25">
      <c r="A242" s="6" t="s">
        <v>8</v>
      </c>
      <c r="B242" s="6" t="s">
        <v>13</v>
      </c>
      <c r="C242" s="7">
        <v>43830</v>
      </c>
      <c r="D242" s="6">
        <v>1</v>
      </c>
      <c r="E242" s="6" t="s">
        <v>17</v>
      </c>
      <c r="F242" s="8">
        <v>131.11000100000001</v>
      </c>
      <c r="G242" s="8">
        <v>131.11000100000001</v>
      </c>
    </row>
    <row r="243" spans="1:7" hidden="1" x14ac:dyDescent="0.25">
      <c r="A243" s="6" t="s">
        <v>8</v>
      </c>
      <c r="B243" s="6" t="s">
        <v>13</v>
      </c>
      <c r="C243" s="7">
        <v>43861</v>
      </c>
      <c r="D243" s="6">
        <v>1</v>
      </c>
      <c r="E243" s="6" t="s">
        <v>17</v>
      </c>
      <c r="F243" s="8">
        <v>139</v>
      </c>
      <c r="G243" s="8">
        <v>139</v>
      </c>
    </row>
    <row r="244" spans="1:7" hidden="1" x14ac:dyDescent="0.25">
      <c r="A244" s="6" t="s">
        <v>8</v>
      </c>
      <c r="B244" s="6" t="s">
        <v>13</v>
      </c>
      <c r="C244" s="7">
        <v>43890</v>
      </c>
      <c r="D244" s="6">
        <v>1</v>
      </c>
      <c r="E244" s="6" t="s">
        <v>17</v>
      </c>
      <c r="F244" s="8">
        <v>140.490005</v>
      </c>
      <c r="G244" s="8">
        <v>140.490005</v>
      </c>
    </row>
    <row r="245" spans="1:7" hidden="1" x14ac:dyDescent="0.25">
      <c r="A245" s="6" t="s">
        <v>8</v>
      </c>
      <c r="B245" s="6" t="s">
        <v>13</v>
      </c>
      <c r="C245" s="7">
        <v>43921</v>
      </c>
      <c r="D245" s="6">
        <v>1</v>
      </c>
      <c r="E245" s="6" t="s">
        <v>17</v>
      </c>
      <c r="F245" s="8">
        <v>142.10000600000001</v>
      </c>
      <c r="G245" s="8">
        <v>142.10000600000001</v>
      </c>
    </row>
    <row r="246" spans="1:7" hidden="1" x14ac:dyDescent="0.25">
      <c r="A246" s="6" t="s">
        <v>8</v>
      </c>
      <c r="B246" s="6" t="s">
        <v>13</v>
      </c>
      <c r="C246" s="7">
        <v>43951</v>
      </c>
      <c r="D246" s="6">
        <v>1</v>
      </c>
      <c r="E246" s="6" t="s">
        <v>17</v>
      </c>
      <c r="F246" s="8">
        <v>150.88000500000001</v>
      </c>
      <c r="G246" s="8">
        <v>150.88000500000001</v>
      </c>
    </row>
    <row r="247" spans="1:7" hidden="1" x14ac:dyDescent="0.25">
      <c r="A247" s="6" t="s">
        <v>8</v>
      </c>
      <c r="B247" s="6" t="s">
        <v>13</v>
      </c>
      <c r="C247" s="7">
        <v>43982</v>
      </c>
      <c r="D247" s="6">
        <v>1</v>
      </c>
      <c r="E247" s="6" t="s">
        <v>17</v>
      </c>
      <c r="F247" s="8">
        <v>151.16999799999999</v>
      </c>
      <c r="G247" s="8">
        <v>151.16999799999999</v>
      </c>
    </row>
    <row r="248" spans="1:7" hidden="1" x14ac:dyDescent="0.25">
      <c r="A248" s="6" t="s">
        <v>8</v>
      </c>
      <c r="B248" s="6" t="s">
        <v>13</v>
      </c>
      <c r="C248" s="7">
        <v>44012</v>
      </c>
      <c r="D248" s="6">
        <v>1</v>
      </c>
      <c r="E248" s="6" t="s">
        <v>17</v>
      </c>
      <c r="F248" s="8">
        <v>153.75</v>
      </c>
      <c r="G248" s="8">
        <v>153.75</v>
      </c>
    </row>
    <row r="249" spans="1:7" hidden="1" x14ac:dyDescent="0.25">
      <c r="A249" s="6" t="s">
        <v>8</v>
      </c>
      <c r="B249" s="6" t="s">
        <v>13</v>
      </c>
      <c r="C249" s="7">
        <v>44043</v>
      </c>
      <c r="D249" s="6">
        <v>1</v>
      </c>
      <c r="E249" s="6" t="s">
        <v>17</v>
      </c>
      <c r="F249" s="8">
        <v>161.970001</v>
      </c>
      <c r="G249" s="8">
        <v>161.970001</v>
      </c>
    </row>
    <row r="250" spans="1:7" hidden="1" x14ac:dyDescent="0.25">
      <c r="A250" s="6" t="s">
        <v>8</v>
      </c>
      <c r="B250" s="6" t="s">
        <v>13</v>
      </c>
      <c r="C250" s="7">
        <v>44074</v>
      </c>
      <c r="D250" s="6">
        <v>1</v>
      </c>
      <c r="E250" s="6" t="s">
        <v>17</v>
      </c>
      <c r="F250" s="8">
        <v>159.58000200000001</v>
      </c>
      <c r="G250" s="8">
        <v>159.58000200000001</v>
      </c>
    </row>
    <row r="251" spans="1:7" hidden="1" x14ac:dyDescent="0.25">
      <c r="A251" s="6" t="s">
        <v>8</v>
      </c>
      <c r="B251" s="6" t="s">
        <v>13</v>
      </c>
      <c r="C251" s="7">
        <v>44104</v>
      </c>
      <c r="D251" s="6">
        <v>1</v>
      </c>
      <c r="E251" s="6" t="s">
        <v>17</v>
      </c>
      <c r="F251" s="8">
        <v>156.83999600000001</v>
      </c>
      <c r="G251" s="8">
        <v>156.83999600000001</v>
      </c>
    </row>
    <row r="252" spans="1:7" hidden="1" x14ac:dyDescent="0.25">
      <c r="A252" s="6" t="s">
        <v>8</v>
      </c>
      <c r="B252" s="6" t="s">
        <v>13</v>
      </c>
      <c r="C252" s="7">
        <v>44135</v>
      </c>
      <c r="D252" s="6">
        <v>1</v>
      </c>
      <c r="E252" s="6" t="s">
        <v>17</v>
      </c>
      <c r="F252" s="8">
        <v>156.55999800000001</v>
      </c>
      <c r="G252" s="8">
        <v>156.55999800000001</v>
      </c>
    </row>
    <row r="253" spans="1:7" hidden="1" x14ac:dyDescent="0.25">
      <c r="A253" s="6" t="s">
        <v>8</v>
      </c>
      <c r="B253" s="6" t="s">
        <v>13</v>
      </c>
      <c r="C253" s="7">
        <v>44165</v>
      </c>
      <c r="D253" s="6">
        <v>1</v>
      </c>
      <c r="E253" s="6" t="s">
        <v>17</v>
      </c>
      <c r="F253" s="8">
        <v>144.30999800000001</v>
      </c>
      <c r="G253" s="8">
        <v>144.30999800000001</v>
      </c>
    </row>
    <row r="254" spans="1:7" hidden="1" x14ac:dyDescent="0.25">
      <c r="A254" s="6" t="s">
        <v>8</v>
      </c>
      <c r="B254" s="6" t="s">
        <v>13</v>
      </c>
      <c r="C254" s="7">
        <v>44196</v>
      </c>
      <c r="D254" s="6">
        <v>1</v>
      </c>
      <c r="E254" s="6" t="s">
        <v>17</v>
      </c>
      <c r="F254" s="8">
        <v>148.699997</v>
      </c>
      <c r="G254" s="8">
        <v>148.699997</v>
      </c>
    </row>
    <row r="255" spans="1:7" hidden="1" x14ac:dyDescent="0.25">
      <c r="A255" s="6" t="s">
        <v>8</v>
      </c>
      <c r="B255" s="6" t="s">
        <v>13</v>
      </c>
      <c r="C255" s="7">
        <v>44227</v>
      </c>
      <c r="D255" s="6">
        <v>1</v>
      </c>
      <c r="E255" s="6" t="s">
        <v>17</v>
      </c>
      <c r="F255" s="8">
        <v>148.179993</v>
      </c>
      <c r="G255" s="8">
        <v>148.179993</v>
      </c>
    </row>
    <row r="256" spans="1:7" hidden="1" x14ac:dyDescent="0.25">
      <c r="A256" s="6" t="s">
        <v>8</v>
      </c>
      <c r="B256" s="6" t="s">
        <v>13</v>
      </c>
      <c r="C256" s="7">
        <v>44255</v>
      </c>
      <c r="D256" s="6">
        <v>1</v>
      </c>
      <c r="E256" s="6" t="s">
        <v>17</v>
      </c>
      <c r="F256" s="8">
        <v>137.89999399999999</v>
      </c>
      <c r="G256" s="8">
        <v>137.89999399999999</v>
      </c>
    </row>
    <row r="257" spans="1:7" hidden="1" x14ac:dyDescent="0.25">
      <c r="A257" s="6" t="s">
        <v>8</v>
      </c>
      <c r="B257" s="6" t="s">
        <v>13</v>
      </c>
      <c r="C257" s="7">
        <v>44286</v>
      </c>
      <c r="D257" s="6">
        <v>1</v>
      </c>
      <c r="E257" s="6" t="s">
        <v>17</v>
      </c>
      <c r="F257" s="8">
        <v>140.61999499999999</v>
      </c>
      <c r="G257" s="8">
        <v>140.61999499999999</v>
      </c>
    </row>
    <row r="258" spans="1:7" hidden="1" x14ac:dyDescent="0.25">
      <c r="A258" s="6" t="s">
        <v>8</v>
      </c>
      <c r="B258" s="6" t="s">
        <v>13</v>
      </c>
      <c r="C258" s="7">
        <v>44316</v>
      </c>
      <c r="D258" s="6">
        <v>1</v>
      </c>
      <c r="E258" s="6" t="s">
        <v>17</v>
      </c>
      <c r="F258" s="8">
        <v>142.28999300000001</v>
      </c>
      <c r="G258" s="8">
        <v>142.28999300000001</v>
      </c>
    </row>
    <row r="259" spans="1:7" hidden="1" x14ac:dyDescent="0.25">
      <c r="A259" s="6" t="s">
        <v>8</v>
      </c>
      <c r="B259" s="6" t="s">
        <v>13</v>
      </c>
      <c r="C259" s="7">
        <v>44347</v>
      </c>
      <c r="D259" s="6">
        <v>1</v>
      </c>
      <c r="E259" s="6" t="s">
        <v>17</v>
      </c>
      <c r="F259" s="8">
        <v>150.86000100000001</v>
      </c>
      <c r="G259" s="8">
        <v>150.86000100000001</v>
      </c>
    </row>
    <row r="260" spans="1:7" hidden="1" x14ac:dyDescent="0.25">
      <c r="A260" s="6" t="s">
        <v>8</v>
      </c>
      <c r="B260" s="6" t="s">
        <v>13</v>
      </c>
      <c r="C260" s="7">
        <v>44377</v>
      </c>
      <c r="D260" s="6">
        <v>1</v>
      </c>
      <c r="E260" s="6" t="s">
        <v>17</v>
      </c>
      <c r="F260" s="8">
        <v>144.05999800000001</v>
      </c>
      <c r="G260" s="8">
        <v>144.05999800000001</v>
      </c>
    </row>
    <row r="261" spans="1:7" hidden="1" x14ac:dyDescent="0.25">
      <c r="A261" s="6" t="s">
        <v>8</v>
      </c>
      <c r="B261" s="6" t="s">
        <v>13</v>
      </c>
      <c r="C261" s="7">
        <v>44408</v>
      </c>
      <c r="D261" s="6">
        <v>1</v>
      </c>
      <c r="E261" s="6" t="s">
        <v>17</v>
      </c>
      <c r="F261" s="8">
        <v>148.80999800000001</v>
      </c>
      <c r="G261" s="8">
        <v>148.80999800000001</v>
      </c>
    </row>
    <row r="262" spans="1:7" hidden="1" x14ac:dyDescent="0.25">
      <c r="A262" s="6" t="s">
        <v>8</v>
      </c>
      <c r="B262" s="6" t="s">
        <v>13</v>
      </c>
      <c r="C262" s="7">
        <v>44439</v>
      </c>
      <c r="D262" s="6">
        <v>1</v>
      </c>
      <c r="E262" s="6" t="s">
        <v>17</v>
      </c>
      <c r="F262" s="8">
        <v>148.11000100000001</v>
      </c>
      <c r="G262" s="8">
        <v>148.11000100000001</v>
      </c>
    </row>
    <row r="263" spans="1:7" hidden="1" x14ac:dyDescent="0.25">
      <c r="A263" s="6" t="s">
        <v>8</v>
      </c>
      <c r="B263" s="6" t="s">
        <v>13</v>
      </c>
      <c r="C263" s="7">
        <v>44469</v>
      </c>
      <c r="D263" s="6">
        <v>1</v>
      </c>
      <c r="E263" s="6" t="s">
        <v>17</v>
      </c>
      <c r="F263" s="8">
        <v>147.03999300000001</v>
      </c>
      <c r="G263" s="8">
        <v>147.03999300000001</v>
      </c>
    </row>
    <row r="264" spans="1:7" hidden="1" x14ac:dyDescent="0.25">
      <c r="A264" s="6" t="s">
        <v>8</v>
      </c>
      <c r="B264" s="6" t="s">
        <v>13</v>
      </c>
      <c r="C264" s="7">
        <v>44500</v>
      </c>
      <c r="D264" s="6">
        <v>1</v>
      </c>
      <c r="E264" s="6" t="s">
        <v>17</v>
      </c>
      <c r="F264" s="8">
        <v>148.80999800000001</v>
      </c>
      <c r="G264" s="8">
        <v>148.80999800000001</v>
      </c>
    </row>
    <row r="265" spans="1:7" hidden="1" x14ac:dyDescent="0.25">
      <c r="A265" s="6" t="s">
        <v>8</v>
      </c>
      <c r="B265" s="6" t="s">
        <v>13</v>
      </c>
      <c r="C265" s="7">
        <v>44530</v>
      </c>
      <c r="D265" s="6">
        <v>1</v>
      </c>
      <c r="E265" s="6" t="s">
        <v>17</v>
      </c>
      <c r="F265" s="8">
        <v>152.36999499999999</v>
      </c>
      <c r="G265" s="8">
        <v>152.36999499999999</v>
      </c>
    </row>
    <row r="266" spans="1:7" hidden="1" x14ac:dyDescent="0.25">
      <c r="A266" s="6" t="s">
        <v>8</v>
      </c>
      <c r="B266" s="6" t="s">
        <v>13</v>
      </c>
      <c r="C266" s="7">
        <v>44561</v>
      </c>
      <c r="D266" s="6">
        <v>1</v>
      </c>
      <c r="E266" s="6" t="s">
        <v>17</v>
      </c>
      <c r="F266" s="8">
        <v>154.800003</v>
      </c>
      <c r="G266" s="8">
        <v>154.800003</v>
      </c>
    </row>
    <row r="267" spans="1:7" hidden="1" x14ac:dyDescent="0.25">
      <c r="A267" s="6" t="s">
        <v>8</v>
      </c>
      <c r="B267" s="6" t="s">
        <v>13</v>
      </c>
      <c r="C267" s="7">
        <v>44592</v>
      </c>
      <c r="D267" s="6">
        <v>1</v>
      </c>
      <c r="E267" s="6" t="s">
        <v>17</v>
      </c>
      <c r="F267" s="8">
        <v>155.05999800000001</v>
      </c>
      <c r="G267" s="8">
        <v>155.05999800000001</v>
      </c>
    </row>
    <row r="268" spans="1:7" hidden="1" x14ac:dyDescent="0.25">
      <c r="A268" s="6" t="s">
        <v>8</v>
      </c>
      <c r="B268" s="6" t="s">
        <v>13</v>
      </c>
      <c r="C268" s="7">
        <v>44620</v>
      </c>
      <c r="D268" s="6">
        <v>1</v>
      </c>
      <c r="E268" s="6" t="s">
        <v>17</v>
      </c>
      <c r="F268" s="8">
        <v>163.479996</v>
      </c>
      <c r="G268" s="8">
        <v>163.479996</v>
      </c>
    </row>
    <row r="269" spans="1:7" hidden="1" x14ac:dyDescent="0.25">
      <c r="A269" s="6" t="s">
        <v>8</v>
      </c>
      <c r="B269" s="6" t="s">
        <v>13</v>
      </c>
      <c r="C269" s="7">
        <v>44651</v>
      </c>
      <c r="D269" s="6">
        <v>1</v>
      </c>
      <c r="E269" s="6" t="s">
        <v>17</v>
      </c>
      <c r="F269" s="8">
        <v>169.36000100000001</v>
      </c>
      <c r="G269" s="8">
        <v>169.36000100000001</v>
      </c>
    </row>
    <row r="270" spans="1:7" hidden="1" x14ac:dyDescent="0.25">
      <c r="A270" s="6" t="s">
        <v>8</v>
      </c>
      <c r="B270" s="6" t="s">
        <v>13</v>
      </c>
      <c r="C270" s="7">
        <v>44681</v>
      </c>
      <c r="D270" s="6">
        <v>1</v>
      </c>
      <c r="E270" s="6" t="s">
        <v>17</v>
      </c>
      <c r="F270" s="8">
        <v>174.929993</v>
      </c>
      <c r="G270" s="8">
        <v>174.929993</v>
      </c>
    </row>
    <row r="271" spans="1:7" hidden="1" x14ac:dyDescent="0.25">
      <c r="A271" s="6" t="s">
        <v>8</v>
      </c>
      <c r="B271" s="6" t="s">
        <v>13</v>
      </c>
      <c r="C271" s="7">
        <v>44712</v>
      </c>
      <c r="D271" s="6">
        <v>1</v>
      </c>
      <c r="E271" s="6" t="s">
        <v>17</v>
      </c>
      <c r="F271" s="8">
        <v>165.990005</v>
      </c>
      <c r="G271" s="8">
        <v>165.990005</v>
      </c>
    </row>
    <row r="272" spans="1:7" hidden="1" x14ac:dyDescent="0.25">
      <c r="A272" s="6" t="s">
        <v>8</v>
      </c>
      <c r="B272" s="6" t="s">
        <v>13</v>
      </c>
      <c r="C272" s="7">
        <v>44742</v>
      </c>
      <c r="D272" s="6">
        <v>1</v>
      </c>
      <c r="E272" s="6" t="s">
        <v>17</v>
      </c>
      <c r="F272" s="8">
        <v>167.08000200000001</v>
      </c>
      <c r="G272" s="8">
        <v>167.08000200000001</v>
      </c>
    </row>
    <row r="273" spans="1:7" hidden="1" x14ac:dyDescent="0.25">
      <c r="A273" s="6" t="s">
        <v>8</v>
      </c>
      <c r="B273" s="6" t="s">
        <v>13</v>
      </c>
      <c r="C273" s="7">
        <v>44773</v>
      </c>
      <c r="D273" s="6">
        <v>1</v>
      </c>
      <c r="E273" s="6" t="s">
        <v>17</v>
      </c>
      <c r="F273" s="8">
        <v>167.28999300000001</v>
      </c>
      <c r="G273" s="8">
        <v>167.28999300000001</v>
      </c>
    </row>
    <row r="274" spans="1:7" hidden="1" x14ac:dyDescent="0.25">
      <c r="A274" s="6" t="s">
        <v>8</v>
      </c>
      <c r="B274" s="6" t="s">
        <v>13</v>
      </c>
      <c r="C274" s="7">
        <v>44804</v>
      </c>
      <c r="D274" s="6">
        <v>1</v>
      </c>
      <c r="E274" s="6" t="s">
        <v>17</v>
      </c>
      <c r="F274" s="8">
        <v>165.21000699999999</v>
      </c>
      <c r="G274" s="8">
        <v>165.21000699999999</v>
      </c>
    </row>
    <row r="275" spans="1:7" hidden="1" x14ac:dyDescent="0.25">
      <c r="A275" s="6" t="s">
        <v>8</v>
      </c>
      <c r="B275" s="6" t="s">
        <v>13</v>
      </c>
      <c r="C275" s="7">
        <v>44834</v>
      </c>
      <c r="D275" s="6">
        <v>1</v>
      </c>
      <c r="E275" s="6" t="s">
        <v>17</v>
      </c>
      <c r="F275" s="8">
        <v>165.03999300000001</v>
      </c>
      <c r="G275" s="8">
        <v>165.03999300000001</v>
      </c>
    </row>
    <row r="276" spans="1:7" hidden="1" x14ac:dyDescent="0.25">
      <c r="A276" s="6" t="s">
        <v>8</v>
      </c>
      <c r="B276" s="6" t="s">
        <v>13</v>
      </c>
      <c r="C276" s="7">
        <v>44865</v>
      </c>
      <c r="D276" s="6">
        <v>1</v>
      </c>
      <c r="E276" s="6" t="s">
        <v>17</v>
      </c>
      <c r="F276" s="8">
        <v>160.14999399999999</v>
      </c>
      <c r="G276" s="8">
        <v>160.14999399999999</v>
      </c>
    </row>
    <row r="277" spans="1:7" hidden="1" x14ac:dyDescent="0.25">
      <c r="A277" s="6" t="s">
        <v>8</v>
      </c>
      <c r="B277" s="6" t="s">
        <v>13</v>
      </c>
      <c r="C277" s="7">
        <v>44895</v>
      </c>
      <c r="D277" s="6">
        <v>1</v>
      </c>
      <c r="E277" s="6" t="s">
        <v>17</v>
      </c>
      <c r="F277" s="8">
        <v>164.259995</v>
      </c>
      <c r="G277" s="8">
        <v>164.259995</v>
      </c>
    </row>
    <row r="278" spans="1:7" hidden="1" x14ac:dyDescent="0.25">
      <c r="A278" s="6" t="s">
        <v>8</v>
      </c>
      <c r="B278" s="6" t="s">
        <v>13</v>
      </c>
      <c r="C278" s="7">
        <v>44926</v>
      </c>
      <c r="D278" s="6">
        <v>1</v>
      </c>
      <c r="E278" s="6" t="s">
        <v>17</v>
      </c>
      <c r="F278" s="8">
        <v>164.16999799999999</v>
      </c>
      <c r="G278" s="8">
        <v>164.16999799999999</v>
      </c>
    </row>
    <row r="279" spans="1:7" hidden="1" x14ac:dyDescent="0.25">
      <c r="A279" s="6" t="s">
        <v>8</v>
      </c>
      <c r="B279" s="6" t="s">
        <v>13</v>
      </c>
      <c r="C279" s="7">
        <v>44957</v>
      </c>
      <c r="D279" s="6">
        <v>1</v>
      </c>
      <c r="E279" s="6" t="s">
        <v>17</v>
      </c>
      <c r="F279" s="8">
        <v>171.479996</v>
      </c>
      <c r="G279" s="8">
        <v>171.479996</v>
      </c>
    </row>
    <row r="280" spans="1:7" hidden="1" x14ac:dyDescent="0.25">
      <c r="A280" s="6" t="s">
        <v>8</v>
      </c>
      <c r="B280" s="6" t="s">
        <v>13</v>
      </c>
      <c r="C280" s="7">
        <v>44985</v>
      </c>
      <c r="D280" s="6">
        <v>1</v>
      </c>
      <c r="E280" s="6" t="s">
        <v>17</v>
      </c>
      <c r="F280" s="8">
        <v>166.30999800000001</v>
      </c>
      <c r="G280" s="8">
        <v>166.30999800000001</v>
      </c>
    </row>
    <row r="281" spans="1:7" hidden="1" x14ac:dyDescent="0.25">
      <c r="A281" s="6" t="s">
        <v>8</v>
      </c>
      <c r="B281" s="6" t="s">
        <v>13</v>
      </c>
      <c r="C281" s="7">
        <v>45016</v>
      </c>
      <c r="D281" s="6">
        <v>1</v>
      </c>
      <c r="E281" s="6" t="s">
        <v>17</v>
      </c>
      <c r="F281" s="8">
        <v>175.91000399999999</v>
      </c>
      <c r="G281" s="8">
        <v>175.91000399999999</v>
      </c>
    </row>
    <row r="282" spans="1:7" hidden="1" x14ac:dyDescent="0.25">
      <c r="A282" s="6" t="s">
        <v>8</v>
      </c>
      <c r="B282" s="6" t="s">
        <v>13</v>
      </c>
      <c r="C282" s="7">
        <v>45046</v>
      </c>
      <c r="D282" s="6">
        <v>1</v>
      </c>
      <c r="E282" s="6" t="s">
        <v>17</v>
      </c>
      <c r="F282" s="8">
        <v>174.10000600000001</v>
      </c>
      <c r="G282" s="8">
        <v>174.10000600000001</v>
      </c>
    </row>
    <row r="283" spans="1:7" hidden="1" x14ac:dyDescent="0.25">
      <c r="A283" s="6" t="s">
        <v>8</v>
      </c>
      <c r="B283" s="6" t="s">
        <v>13</v>
      </c>
      <c r="C283" s="7">
        <v>45077</v>
      </c>
      <c r="D283" s="6">
        <v>1</v>
      </c>
      <c r="E283" s="6" t="s">
        <v>17</v>
      </c>
      <c r="F283" s="8">
        <v>178.740005</v>
      </c>
      <c r="G283" s="8">
        <v>178.740005</v>
      </c>
    </row>
    <row r="284" spans="1:7" hidden="1" x14ac:dyDescent="0.25">
      <c r="A284" s="6" t="s">
        <v>8</v>
      </c>
      <c r="B284" s="6" t="s">
        <v>13</v>
      </c>
      <c r="C284" s="7">
        <v>45107</v>
      </c>
      <c r="D284" s="6">
        <v>1</v>
      </c>
      <c r="E284" s="6" t="s">
        <v>17</v>
      </c>
      <c r="F284" s="8">
        <v>169.63999899999999</v>
      </c>
      <c r="G284" s="8">
        <v>169.63999899999999</v>
      </c>
    </row>
    <row r="285" spans="1:7" hidden="1" x14ac:dyDescent="0.25">
      <c r="A285" s="6" t="s">
        <v>8</v>
      </c>
      <c r="B285" s="6" t="s">
        <v>13</v>
      </c>
      <c r="C285" s="7">
        <v>45138</v>
      </c>
      <c r="D285" s="6">
        <v>1</v>
      </c>
      <c r="E285" s="6" t="s">
        <v>17</v>
      </c>
      <c r="F285" s="8">
        <v>172.570007</v>
      </c>
      <c r="G285" s="8">
        <v>172.570007</v>
      </c>
    </row>
    <row r="286" spans="1:7" hidden="1" x14ac:dyDescent="0.25">
      <c r="A286" s="6" t="s">
        <v>8</v>
      </c>
      <c r="B286" s="6" t="s">
        <v>13</v>
      </c>
      <c r="C286" s="7">
        <v>45169</v>
      </c>
      <c r="D286" s="6">
        <v>1</v>
      </c>
      <c r="E286" s="6" t="s">
        <v>17</v>
      </c>
      <c r="F286" s="8">
        <v>172.779999</v>
      </c>
      <c r="G286" s="8">
        <v>172.779999</v>
      </c>
    </row>
    <row r="287" spans="1:7" hidden="1" x14ac:dyDescent="0.25">
      <c r="A287" s="6" t="s">
        <v>8</v>
      </c>
      <c r="B287" s="6" t="s">
        <v>13</v>
      </c>
      <c r="C287" s="7">
        <v>45199</v>
      </c>
      <c r="D287" s="6">
        <v>1</v>
      </c>
      <c r="E287" s="6" t="s">
        <v>17</v>
      </c>
      <c r="F287" s="8">
        <v>169.05999800000001</v>
      </c>
      <c r="G287" s="8">
        <v>169.05999800000001</v>
      </c>
    </row>
    <row r="288" spans="1:7" hidden="1" x14ac:dyDescent="0.25">
      <c r="A288" s="6" t="s">
        <v>8</v>
      </c>
      <c r="B288" s="6" t="s">
        <v>13</v>
      </c>
      <c r="C288" s="7">
        <v>45230</v>
      </c>
      <c r="D288" s="6">
        <v>1</v>
      </c>
      <c r="E288" s="6" t="s">
        <v>17</v>
      </c>
      <c r="F288" s="8">
        <v>182</v>
      </c>
      <c r="G288" s="8">
        <v>182</v>
      </c>
    </row>
    <row r="289" spans="1:7" hidden="1" x14ac:dyDescent="0.25">
      <c r="A289" s="6" t="s">
        <v>8</v>
      </c>
      <c r="B289" s="6" t="s">
        <v>13</v>
      </c>
      <c r="C289" s="7">
        <v>45260</v>
      </c>
      <c r="D289" s="6">
        <v>1</v>
      </c>
      <c r="E289" s="6" t="s">
        <v>17</v>
      </c>
      <c r="F289" s="8">
        <v>180.470001</v>
      </c>
      <c r="G289" s="8">
        <v>180.470001</v>
      </c>
    </row>
    <row r="290" spans="1:7" hidden="1" x14ac:dyDescent="0.25">
      <c r="A290" s="6" t="s">
        <v>8</v>
      </c>
      <c r="B290" s="6" t="s">
        <v>13</v>
      </c>
      <c r="C290" s="7">
        <v>45291</v>
      </c>
      <c r="D290" s="6">
        <v>1</v>
      </c>
      <c r="E290" s="6" t="s">
        <v>17</v>
      </c>
      <c r="F290" s="8">
        <v>180.41999799999999</v>
      </c>
      <c r="G290" s="8">
        <v>180.41999799999999</v>
      </c>
    </row>
    <row r="291" spans="1:7" hidden="1" x14ac:dyDescent="0.25">
      <c r="A291" s="6" t="s">
        <v>8</v>
      </c>
      <c r="B291" s="6" t="s">
        <v>13</v>
      </c>
      <c r="C291" s="7">
        <v>45322</v>
      </c>
      <c r="D291" s="6">
        <v>1</v>
      </c>
      <c r="E291" s="6" t="s">
        <v>17</v>
      </c>
      <c r="F291" s="8">
        <v>182.41999799999999</v>
      </c>
      <c r="G291" s="8">
        <v>182.41999799999999</v>
      </c>
    </row>
    <row r="292" spans="1:7" hidden="1" x14ac:dyDescent="0.25">
      <c r="A292" s="6" t="s">
        <v>8</v>
      </c>
      <c r="B292" s="6" t="s">
        <v>13</v>
      </c>
      <c r="C292" s="7">
        <v>45351</v>
      </c>
      <c r="D292" s="6">
        <v>1</v>
      </c>
      <c r="E292" s="6" t="s">
        <v>17</v>
      </c>
      <c r="F292" s="8">
        <v>182.429993</v>
      </c>
      <c r="G292" s="8">
        <v>182.429993</v>
      </c>
    </row>
    <row r="293" spans="1:7" hidden="1" x14ac:dyDescent="0.25">
      <c r="A293" s="6" t="s">
        <v>8</v>
      </c>
      <c r="B293" s="6" t="s">
        <v>13</v>
      </c>
      <c r="C293" s="7">
        <v>45382</v>
      </c>
      <c r="D293" s="6">
        <v>1</v>
      </c>
      <c r="E293" s="6" t="s">
        <v>17</v>
      </c>
      <c r="F293" s="8">
        <v>198.259995</v>
      </c>
      <c r="G293" s="8">
        <v>198.259995</v>
      </c>
    </row>
    <row r="294" spans="1:7" hidden="1" x14ac:dyDescent="0.25">
      <c r="A294" s="6" t="s">
        <v>8</v>
      </c>
      <c r="B294" s="6" t="s">
        <v>13</v>
      </c>
      <c r="C294" s="7">
        <v>45412</v>
      </c>
      <c r="D294" s="6">
        <v>1</v>
      </c>
      <c r="E294" s="6" t="s">
        <v>17</v>
      </c>
      <c r="F294" s="8">
        <v>207.38000500000001</v>
      </c>
      <c r="G294" s="8">
        <v>207.38000500000001</v>
      </c>
    </row>
    <row r="295" spans="1:7" hidden="1" x14ac:dyDescent="0.25">
      <c r="A295" s="6" t="s">
        <v>8</v>
      </c>
      <c r="B295" s="6" t="s">
        <v>13</v>
      </c>
      <c r="C295" s="7">
        <v>45443</v>
      </c>
      <c r="D295" s="6">
        <v>1</v>
      </c>
      <c r="E295" s="6" t="s">
        <v>17</v>
      </c>
      <c r="F295" s="8">
        <v>207.050003</v>
      </c>
      <c r="G295" s="8">
        <v>207.050003</v>
      </c>
    </row>
    <row r="296" spans="1:7" hidden="1" x14ac:dyDescent="0.25">
      <c r="A296" s="6" t="s">
        <v>8</v>
      </c>
      <c r="B296" s="6" t="s">
        <v>13</v>
      </c>
      <c r="C296" s="7">
        <v>45473</v>
      </c>
      <c r="D296" s="6">
        <v>1</v>
      </c>
      <c r="E296" s="6" t="s">
        <v>17</v>
      </c>
      <c r="F296" s="8">
        <v>209.44000199999999</v>
      </c>
      <c r="G296" s="8">
        <v>209.44000199999999</v>
      </c>
    </row>
    <row r="297" spans="1:7" hidden="1" x14ac:dyDescent="0.25">
      <c r="A297" s="6" t="s">
        <v>8</v>
      </c>
      <c r="B297" s="6" t="s">
        <v>13</v>
      </c>
      <c r="C297" s="7">
        <v>45485</v>
      </c>
      <c r="D297" s="6">
        <v>1</v>
      </c>
      <c r="E297" s="6" t="s">
        <v>17</v>
      </c>
      <c r="F297" s="8">
        <v>212.60000600000001</v>
      </c>
      <c r="G297" s="8">
        <v>212.60000600000001</v>
      </c>
    </row>
    <row r="298" spans="1:7" hidden="1" x14ac:dyDescent="0.25">
      <c r="A298" s="6" t="s">
        <v>9</v>
      </c>
      <c r="B298" s="6" t="s">
        <v>14</v>
      </c>
      <c r="C298" s="7">
        <v>32904</v>
      </c>
      <c r="D298" s="6">
        <v>0</v>
      </c>
      <c r="E298" s="6" t="s">
        <v>18</v>
      </c>
      <c r="F298" s="8">
        <v>329.07998700000002</v>
      </c>
      <c r="G298" s="8">
        <v>212.95525474999999</v>
      </c>
    </row>
    <row r="299" spans="1:7" hidden="1" x14ac:dyDescent="0.25">
      <c r="A299" s="6" t="s">
        <v>9</v>
      </c>
      <c r="B299" s="6" t="s">
        <v>14</v>
      </c>
      <c r="C299" s="7">
        <v>32932</v>
      </c>
      <c r="D299" s="6">
        <v>0</v>
      </c>
      <c r="E299" s="6" t="s">
        <v>18</v>
      </c>
      <c r="F299" s="8">
        <v>331.89001500000001</v>
      </c>
      <c r="G299" s="8">
        <v>214.29717764</v>
      </c>
    </row>
    <row r="300" spans="1:7" hidden="1" x14ac:dyDescent="0.25">
      <c r="A300" s="6" t="s">
        <v>9</v>
      </c>
      <c r="B300" s="6" t="s">
        <v>14</v>
      </c>
      <c r="C300" s="7">
        <v>32962</v>
      </c>
      <c r="D300" s="6">
        <v>0</v>
      </c>
      <c r="E300" s="6" t="s">
        <v>18</v>
      </c>
      <c r="F300" s="8">
        <v>339.94000199999999</v>
      </c>
      <c r="G300" s="8">
        <v>219.31060959000001</v>
      </c>
    </row>
    <row r="301" spans="1:7" hidden="1" x14ac:dyDescent="0.25">
      <c r="A301" s="6" t="s">
        <v>9</v>
      </c>
      <c r="B301" s="6" t="s">
        <v>14</v>
      </c>
      <c r="C301" s="7">
        <v>32993</v>
      </c>
      <c r="D301" s="6">
        <v>0</v>
      </c>
      <c r="E301" s="6" t="s">
        <v>18</v>
      </c>
      <c r="F301" s="8">
        <v>330.79998799999998</v>
      </c>
      <c r="G301" s="8">
        <v>210.36867973</v>
      </c>
    </row>
    <row r="302" spans="1:7" hidden="1" x14ac:dyDescent="0.25">
      <c r="A302" s="6" t="s">
        <v>9</v>
      </c>
      <c r="B302" s="6" t="s">
        <v>14</v>
      </c>
      <c r="C302" s="7">
        <v>33024</v>
      </c>
      <c r="D302" s="6">
        <v>0</v>
      </c>
      <c r="E302" s="6" t="s">
        <v>18</v>
      </c>
      <c r="F302" s="8">
        <v>361.23001099999999</v>
      </c>
      <c r="G302" s="8">
        <v>232.03366649</v>
      </c>
    </row>
    <row r="303" spans="1:7" hidden="1" x14ac:dyDescent="0.25">
      <c r="A303" s="6" t="s">
        <v>9</v>
      </c>
      <c r="B303" s="6" t="s">
        <v>14</v>
      </c>
      <c r="C303" s="7">
        <v>33053</v>
      </c>
      <c r="D303" s="6">
        <v>0</v>
      </c>
      <c r="E303" s="6" t="s">
        <v>18</v>
      </c>
      <c r="F303" s="8">
        <v>358.01998900000001</v>
      </c>
      <c r="G303" s="8">
        <v>226.74519346</v>
      </c>
    </row>
    <row r="304" spans="1:7" hidden="1" x14ac:dyDescent="0.25">
      <c r="A304" s="6" t="s">
        <v>9</v>
      </c>
      <c r="B304" s="6" t="s">
        <v>14</v>
      </c>
      <c r="C304" s="7">
        <v>33085</v>
      </c>
      <c r="D304" s="6">
        <v>0</v>
      </c>
      <c r="E304" s="6" t="s">
        <v>18</v>
      </c>
      <c r="F304" s="8">
        <v>356.14999399999999</v>
      </c>
      <c r="G304" s="8">
        <v>214.72702683</v>
      </c>
    </row>
    <row r="305" spans="1:7" hidden="1" x14ac:dyDescent="0.25">
      <c r="A305" s="6" t="s">
        <v>9</v>
      </c>
      <c r="B305" s="6" t="s">
        <v>14</v>
      </c>
      <c r="C305" s="7">
        <v>33116</v>
      </c>
      <c r="D305" s="6">
        <v>0</v>
      </c>
      <c r="E305" s="6" t="s">
        <v>18</v>
      </c>
      <c r="F305" s="8">
        <v>322.55999800000001</v>
      </c>
      <c r="G305" s="8">
        <v>193.13418904</v>
      </c>
    </row>
    <row r="306" spans="1:7" hidden="1" x14ac:dyDescent="0.25">
      <c r="A306" s="6" t="s">
        <v>9</v>
      </c>
      <c r="B306" s="6" t="s">
        <v>14</v>
      </c>
      <c r="C306" s="7">
        <v>33144</v>
      </c>
      <c r="D306" s="6">
        <v>0</v>
      </c>
      <c r="E306" s="6" t="s">
        <v>18</v>
      </c>
      <c r="F306" s="8">
        <v>306.04998799999998</v>
      </c>
      <c r="G306" s="8">
        <v>185.03247299</v>
      </c>
    </row>
    <row r="307" spans="1:7" hidden="1" x14ac:dyDescent="0.25">
      <c r="A307" s="6" t="s">
        <v>9</v>
      </c>
      <c r="B307" s="6" t="s">
        <v>14</v>
      </c>
      <c r="C307" s="7">
        <v>33177</v>
      </c>
      <c r="D307" s="6">
        <v>0</v>
      </c>
      <c r="E307" s="6" t="s">
        <v>18</v>
      </c>
      <c r="F307" s="8">
        <v>304</v>
      </c>
      <c r="G307" s="8">
        <v>178.77919888</v>
      </c>
    </row>
    <row r="308" spans="1:7" hidden="1" x14ac:dyDescent="0.25">
      <c r="A308" s="6" t="s">
        <v>9</v>
      </c>
      <c r="B308" s="6" t="s">
        <v>14</v>
      </c>
      <c r="C308" s="7">
        <v>33207</v>
      </c>
      <c r="D308" s="6">
        <v>0</v>
      </c>
      <c r="E308" s="6" t="s">
        <v>18</v>
      </c>
      <c r="F308" s="8">
        <v>322.22000100000002</v>
      </c>
      <c r="G308" s="8">
        <v>188.03807742999999</v>
      </c>
    </row>
    <row r="309" spans="1:7" hidden="1" x14ac:dyDescent="0.25">
      <c r="A309" s="6" t="s">
        <v>9</v>
      </c>
      <c r="B309" s="6" t="s">
        <v>14</v>
      </c>
      <c r="C309" s="7">
        <v>33238</v>
      </c>
      <c r="D309" s="6">
        <v>0</v>
      </c>
      <c r="E309" s="6" t="s">
        <v>18</v>
      </c>
      <c r="F309" s="8">
        <v>330.22000100000002</v>
      </c>
      <c r="G309" s="8">
        <v>192.73989764000001</v>
      </c>
    </row>
    <row r="310" spans="1:7" hidden="1" x14ac:dyDescent="0.25">
      <c r="A310" s="6" t="s">
        <v>9</v>
      </c>
      <c r="B310" s="6" t="s">
        <v>14</v>
      </c>
      <c r="C310" s="7">
        <v>33269</v>
      </c>
      <c r="D310" s="6">
        <v>0</v>
      </c>
      <c r="E310" s="6" t="s">
        <v>18</v>
      </c>
      <c r="F310" s="8">
        <v>343.92999300000002</v>
      </c>
      <c r="G310" s="8">
        <v>198.51727242000001</v>
      </c>
    </row>
    <row r="311" spans="1:7" hidden="1" x14ac:dyDescent="0.25">
      <c r="A311" s="6" t="s">
        <v>9</v>
      </c>
      <c r="B311" s="6" t="s">
        <v>14</v>
      </c>
      <c r="C311" s="7">
        <v>33297</v>
      </c>
      <c r="D311" s="6">
        <v>0</v>
      </c>
      <c r="E311" s="6" t="s">
        <v>18</v>
      </c>
      <c r="F311" s="8">
        <v>367.07000699999998</v>
      </c>
      <c r="G311" s="8">
        <v>215.4766353</v>
      </c>
    </row>
    <row r="312" spans="1:7" hidden="1" x14ac:dyDescent="0.25">
      <c r="A312" s="6" t="s">
        <v>9</v>
      </c>
      <c r="B312" s="6" t="s">
        <v>14</v>
      </c>
      <c r="C312" s="7">
        <v>33325</v>
      </c>
      <c r="D312" s="6">
        <v>0</v>
      </c>
      <c r="E312" s="6" t="s">
        <v>18</v>
      </c>
      <c r="F312" s="8">
        <v>375.22000100000002</v>
      </c>
      <c r="G312" s="8">
        <v>247.71531052</v>
      </c>
    </row>
    <row r="313" spans="1:7" hidden="1" x14ac:dyDescent="0.25">
      <c r="A313" s="6" t="s">
        <v>9</v>
      </c>
      <c r="B313" s="6" t="s">
        <v>14</v>
      </c>
      <c r="C313" s="7">
        <v>33358</v>
      </c>
      <c r="D313" s="6">
        <v>0</v>
      </c>
      <c r="E313" s="6" t="s">
        <v>18</v>
      </c>
      <c r="F313" s="8">
        <v>375.33999599999999</v>
      </c>
      <c r="G313" s="8">
        <v>248.26557758000001</v>
      </c>
    </row>
    <row r="314" spans="1:7" hidden="1" x14ac:dyDescent="0.25">
      <c r="A314" s="6" t="s">
        <v>9</v>
      </c>
      <c r="B314" s="6" t="s">
        <v>14</v>
      </c>
      <c r="C314" s="7">
        <v>33389</v>
      </c>
      <c r="D314" s="6">
        <v>0</v>
      </c>
      <c r="E314" s="6" t="s">
        <v>18</v>
      </c>
      <c r="F314" s="8">
        <v>389.82998700000002</v>
      </c>
      <c r="G314" s="8">
        <v>257.89516602999998</v>
      </c>
    </row>
    <row r="315" spans="1:7" hidden="1" x14ac:dyDescent="0.25">
      <c r="A315" s="6" t="s">
        <v>9</v>
      </c>
      <c r="B315" s="6" t="s">
        <v>14</v>
      </c>
      <c r="C315" s="7">
        <v>33417</v>
      </c>
      <c r="D315" s="6">
        <v>0</v>
      </c>
      <c r="E315" s="6" t="s">
        <v>18</v>
      </c>
      <c r="F315" s="8">
        <v>371.16000400000001</v>
      </c>
      <c r="G315" s="8">
        <v>258.36590775000002</v>
      </c>
    </row>
    <row r="316" spans="1:7" hidden="1" x14ac:dyDescent="0.25">
      <c r="A316" s="6" t="s">
        <v>9</v>
      </c>
      <c r="B316" s="6" t="s">
        <v>14</v>
      </c>
      <c r="C316" s="7">
        <v>33450</v>
      </c>
      <c r="D316" s="6">
        <v>0</v>
      </c>
      <c r="E316" s="6" t="s">
        <v>18</v>
      </c>
      <c r="F316" s="8">
        <v>387.80999800000001</v>
      </c>
      <c r="G316" s="8">
        <v>261.21350003999999</v>
      </c>
    </row>
    <row r="317" spans="1:7" hidden="1" x14ac:dyDescent="0.25">
      <c r="A317" s="6" t="s">
        <v>9</v>
      </c>
      <c r="B317" s="6" t="s">
        <v>14</v>
      </c>
      <c r="C317" s="7">
        <v>33480</v>
      </c>
      <c r="D317" s="6">
        <v>0</v>
      </c>
      <c r="E317" s="6" t="s">
        <v>18</v>
      </c>
      <c r="F317" s="8">
        <v>395.42999300000002</v>
      </c>
      <c r="G317" s="8">
        <v>265.50973285999999</v>
      </c>
    </row>
    <row r="318" spans="1:7" hidden="1" x14ac:dyDescent="0.25">
      <c r="A318" s="6" t="s">
        <v>9</v>
      </c>
      <c r="B318" s="6" t="s">
        <v>14</v>
      </c>
      <c r="C318" s="7">
        <v>33511</v>
      </c>
      <c r="D318" s="6">
        <v>0</v>
      </c>
      <c r="E318" s="6" t="s">
        <v>18</v>
      </c>
      <c r="F318" s="8">
        <v>387.85998499999999</v>
      </c>
      <c r="G318" s="8">
        <v>249.44973686</v>
      </c>
    </row>
    <row r="319" spans="1:7" hidden="1" x14ac:dyDescent="0.25">
      <c r="A319" s="6" t="s">
        <v>9</v>
      </c>
      <c r="B319" s="6" t="s">
        <v>14</v>
      </c>
      <c r="C319" s="7">
        <v>33542</v>
      </c>
      <c r="D319" s="6">
        <v>0</v>
      </c>
      <c r="E319" s="6" t="s">
        <v>18</v>
      </c>
      <c r="F319" s="8">
        <v>392.45001200000002</v>
      </c>
      <c r="G319" s="8">
        <v>254.04858684000001</v>
      </c>
    </row>
    <row r="320" spans="1:7" hidden="1" x14ac:dyDescent="0.25">
      <c r="A320" s="6" t="s">
        <v>9</v>
      </c>
      <c r="B320" s="6" t="s">
        <v>14</v>
      </c>
      <c r="C320" s="7">
        <v>33571</v>
      </c>
      <c r="D320" s="6">
        <v>0</v>
      </c>
      <c r="E320" s="6" t="s">
        <v>18</v>
      </c>
      <c r="F320" s="8">
        <v>375.22000100000002</v>
      </c>
      <c r="G320" s="8">
        <v>238.11908149999999</v>
      </c>
    </row>
    <row r="321" spans="1:7" hidden="1" x14ac:dyDescent="0.25">
      <c r="A321" s="6" t="s">
        <v>9</v>
      </c>
      <c r="B321" s="6" t="s">
        <v>14</v>
      </c>
      <c r="C321" s="7">
        <v>33603</v>
      </c>
      <c r="D321" s="6">
        <v>0</v>
      </c>
      <c r="E321" s="6" t="s">
        <v>18</v>
      </c>
      <c r="F321" s="8">
        <v>417.08999599999999</v>
      </c>
      <c r="G321" s="8">
        <v>247.94761505</v>
      </c>
    </row>
    <row r="322" spans="1:7" hidden="1" x14ac:dyDescent="0.25">
      <c r="A322" s="6" t="s">
        <v>9</v>
      </c>
      <c r="B322" s="6" t="s">
        <v>14</v>
      </c>
      <c r="C322" s="7">
        <v>33634</v>
      </c>
      <c r="D322" s="6">
        <v>0</v>
      </c>
      <c r="E322" s="6" t="s">
        <v>18</v>
      </c>
      <c r="F322" s="8">
        <v>408.77999899999998</v>
      </c>
      <c r="G322" s="8">
        <v>256.01027993999998</v>
      </c>
    </row>
    <row r="323" spans="1:7" hidden="1" x14ac:dyDescent="0.25">
      <c r="A323" s="6" t="s">
        <v>9</v>
      </c>
      <c r="B323" s="6" t="s">
        <v>14</v>
      </c>
      <c r="C323" s="7">
        <v>33662</v>
      </c>
      <c r="D323" s="6">
        <v>0</v>
      </c>
      <c r="E323" s="6" t="s">
        <v>18</v>
      </c>
      <c r="F323" s="8">
        <v>412.70001200000002</v>
      </c>
      <c r="G323" s="8">
        <v>262.03009668999999</v>
      </c>
    </row>
    <row r="324" spans="1:7" hidden="1" x14ac:dyDescent="0.25">
      <c r="A324" s="6" t="s">
        <v>9</v>
      </c>
      <c r="B324" s="6" t="s">
        <v>14</v>
      </c>
      <c r="C324" s="7">
        <v>33694</v>
      </c>
      <c r="D324" s="6">
        <v>0</v>
      </c>
      <c r="E324" s="6" t="s">
        <v>18</v>
      </c>
      <c r="F324" s="8">
        <v>403.69000199999999</v>
      </c>
      <c r="G324" s="8">
        <v>258.30681247000001</v>
      </c>
    </row>
    <row r="325" spans="1:7" hidden="1" x14ac:dyDescent="0.25">
      <c r="A325" s="6" t="s">
        <v>9</v>
      </c>
      <c r="B325" s="6" t="s">
        <v>14</v>
      </c>
      <c r="C325" s="7">
        <v>33724</v>
      </c>
      <c r="D325" s="6">
        <v>0</v>
      </c>
      <c r="E325" s="6" t="s">
        <v>18</v>
      </c>
      <c r="F325" s="8">
        <v>414.95001200000002</v>
      </c>
      <c r="G325" s="8">
        <v>267.24218990000003</v>
      </c>
    </row>
    <row r="326" spans="1:7" hidden="1" x14ac:dyDescent="0.25">
      <c r="A326" s="6" t="s">
        <v>9</v>
      </c>
      <c r="B326" s="6" t="s">
        <v>14</v>
      </c>
      <c r="C326" s="7">
        <v>33753</v>
      </c>
      <c r="D326" s="6">
        <v>0</v>
      </c>
      <c r="E326" s="6" t="s">
        <v>18</v>
      </c>
      <c r="F326" s="8">
        <v>415.35000600000001</v>
      </c>
      <c r="G326" s="8">
        <v>260.45635263999998</v>
      </c>
    </row>
    <row r="327" spans="1:7" hidden="1" x14ac:dyDescent="0.25">
      <c r="A327" s="6" t="s">
        <v>9</v>
      </c>
      <c r="B327" s="6" t="s">
        <v>14</v>
      </c>
      <c r="C327" s="7">
        <v>33785</v>
      </c>
      <c r="D327" s="6">
        <v>0</v>
      </c>
      <c r="E327" s="6" t="s">
        <v>18</v>
      </c>
      <c r="F327" s="8">
        <v>408.14001500000001</v>
      </c>
      <c r="G327" s="8">
        <v>243.44075244000001</v>
      </c>
    </row>
    <row r="328" spans="1:7" hidden="1" x14ac:dyDescent="0.25">
      <c r="A328" s="6" t="s">
        <v>9</v>
      </c>
      <c r="B328" s="6" t="s">
        <v>14</v>
      </c>
      <c r="C328" s="7">
        <v>33816</v>
      </c>
      <c r="D328" s="6">
        <v>0</v>
      </c>
      <c r="E328" s="6" t="s">
        <v>18</v>
      </c>
      <c r="F328" s="8">
        <v>424.209991</v>
      </c>
      <c r="G328" s="8">
        <v>245.14209629000001</v>
      </c>
    </row>
    <row r="329" spans="1:7" hidden="1" x14ac:dyDescent="0.25">
      <c r="A329" s="6" t="s">
        <v>9</v>
      </c>
      <c r="B329" s="6" t="s">
        <v>14</v>
      </c>
      <c r="C329" s="7">
        <v>33847</v>
      </c>
      <c r="D329" s="6">
        <v>0</v>
      </c>
      <c r="E329" s="6" t="s">
        <v>18</v>
      </c>
      <c r="F329" s="8">
        <v>414.02999899999998</v>
      </c>
      <c r="G329" s="8">
        <v>230.51797547000001</v>
      </c>
    </row>
    <row r="330" spans="1:7" hidden="1" x14ac:dyDescent="0.25">
      <c r="A330" s="6" t="s">
        <v>9</v>
      </c>
      <c r="B330" s="6" t="s">
        <v>14</v>
      </c>
      <c r="C330" s="7">
        <v>33877</v>
      </c>
      <c r="D330" s="6">
        <v>0</v>
      </c>
      <c r="E330" s="6" t="s">
        <v>18</v>
      </c>
      <c r="F330" s="8">
        <v>417.79998799999998</v>
      </c>
      <c r="G330" s="8">
        <v>267.12598324999999</v>
      </c>
    </row>
    <row r="331" spans="1:7" hidden="1" x14ac:dyDescent="0.25">
      <c r="A331" s="6" t="s">
        <v>9</v>
      </c>
      <c r="B331" s="6" t="s">
        <v>14</v>
      </c>
      <c r="C331" s="7">
        <v>33907</v>
      </c>
      <c r="D331" s="6">
        <v>0</v>
      </c>
      <c r="E331" s="6" t="s">
        <v>18</v>
      </c>
      <c r="F331" s="8">
        <v>418.67999300000002</v>
      </c>
      <c r="G331" s="8">
        <v>284.12428190999998</v>
      </c>
    </row>
    <row r="332" spans="1:7" hidden="1" x14ac:dyDescent="0.25">
      <c r="A332" s="6" t="s">
        <v>9</v>
      </c>
      <c r="B332" s="6" t="s">
        <v>14</v>
      </c>
      <c r="C332" s="7">
        <v>33938</v>
      </c>
      <c r="D332" s="6">
        <v>0</v>
      </c>
      <c r="E332" s="6" t="s">
        <v>18</v>
      </c>
      <c r="F332" s="8">
        <v>431.35000600000001</v>
      </c>
      <c r="G332" s="8">
        <v>311.58019006000001</v>
      </c>
    </row>
    <row r="333" spans="1:7" hidden="1" x14ac:dyDescent="0.25">
      <c r="A333" s="6" t="s">
        <v>9</v>
      </c>
      <c r="B333" s="6" t="s">
        <v>14</v>
      </c>
      <c r="C333" s="7">
        <v>33969</v>
      </c>
      <c r="D333" s="6">
        <v>0</v>
      </c>
      <c r="E333" s="6" t="s">
        <v>18</v>
      </c>
      <c r="F333" s="8">
        <v>435.709991</v>
      </c>
      <c r="G333" s="8">
        <v>330.98090322000002</v>
      </c>
    </row>
    <row r="334" spans="1:7" hidden="1" x14ac:dyDescent="0.25">
      <c r="A334" s="6" t="s">
        <v>9</v>
      </c>
      <c r="B334" s="6" t="s">
        <v>14</v>
      </c>
      <c r="C334" s="7">
        <v>33998</v>
      </c>
      <c r="D334" s="6">
        <v>0</v>
      </c>
      <c r="E334" s="6" t="s">
        <v>18</v>
      </c>
      <c r="F334" s="8">
        <v>438.77999899999998</v>
      </c>
      <c r="G334" s="8">
        <v>335.95527606000002</v>
      </c>
    </row>
    <row r="335" spans="1:7" hidden="1" x14ac:dyDescent="0.25">
      <c r="A335" s="6" t="s">
        <v>9</v>
      </c>
      <c r="B335" s="6" t="s">
        <v>14</v>
      </c>
      <c r="C335" s="7">
        <v>34026</v>
      </c>
      <c r="D335" s="6">
        <v>0</v>
      </c>
      <c r="E335" s="6" t="s">
        <v>18</v>
      </c>
      <c r="F335" s="8">
        <v>443.38000499999998</v>
      </c>
      <c r="G335" s="8">
        <v>364.02009628000002</v>
      </c>
    </row>
    <row r="336" spans="1:7" hidden="1" x14ac:dyDescent="0.25">
      <c r="A336" s="6" t="s">
        <v>9</v>
      </c>
      <c r="B336" s="6" t="s">
        <v>14</v>
      </c>
      <c r="C336" s="7">
        <v>34059</v>
      </c>
      <c r="D336" s="6">
        <v>0</v>
      </c>
      <c r="E336" s="6" t="s">
        <v>18</v>
      </c>
      <c r="F336" s="8">
        <v>451.67001299999998</v>
      </c>
      <c r="G336" s="8">
        <v>372.81606647000001</v>
      </c>
    </row>
    <row r="337" spans="1:7" hidden="1" x14ac:dyDescent="0.25">
      <c r="A337" s="6" t="s">
        <v>9</v>
      </c>
      <c r="B337" s="6" t="s">
        <v>14</v>
      </c>
      <c r="C337" s="7">
        <v>34089</v>
      </c>
      <c r="D337" s="6">
        <v>0</v>
      </c>
      <c r="E337" s="6" t="s">
        <v>18</v>
      </c>
      <c r="F337" s="8">
        <v>440.19000199999999</v>
      </c>
      <c r="G337" s="8">
        <v>336.13459230000001</v>
      </c>
    </row>
    <row r="338" spans="1:7" hidden="1" x14ac:dyDescent="0.25">
      <c r="A338" s="6" t="s">
        <v>9</v>
      </c>
      <c r="B338" s="6" t="s">
        <v>14</v>
      </c>
      <c r="C338" s="7">
        <v>34117</v>
      </c>
      <c r="D338" s="6">
        <v>0</v>
      </c>
      <c r="E338" s="6" t="s">
        <v>18</v>
      </c>
      <c r="F338" s="8">
        <v>450.19000199999999</v>
      </c>
      <c r="G338" s="8">
        <v>342.28036789999999</v>
      </c>
    </row>
    <row r="339" spans="1:7" hidden="1" x14ac:dyDescent="0.25">
      <c r="A339" s="6" t="s">
        <v>9</v>
      </c>
      <c r="B339" s="6" t="s">
        <v>14</v>
      </c>
      <c r="C339" s="7">
        <v>34150</v>
      </c>
      <c r="D339" s="6">
        <v>0</v>
      </c>
      <c r="E339" s="6" t="s">
        <v>18</v>
      </c>
      <c r="F339" s="8">
        <v>450.52999899999998</v>
      </c>
      <c r="G339" s="8">
        <v>357.02083075000002</v>
      </c>
    </row>
    <row r="340" spans="1:7" hidden="1" x14ac:dyDescent="0.25">
      <c r="A340" s="6" t="s">
        <v>9</v>
      </c>
      <c r="B340" s="6" t="s">
        <v>14</v>
      </c>
      <c r="C340" s="7">
        <v>34180</v>
      </c>
      <c r="D340" s="6">
        <v>0</v>
      </c>
      <c r="E340" s="6" t="s">
        <v>18</v>
      </c>
      <c r="F340" s="8">
        <v>448.13000499999998</v>
      </c>
      <c r="G340" s="8">
        <v>373.89567880999999</v>
      </c>
    </row>
    <row r="341" spans="1:7" hidden="1" x14ac:dyDescent="0.25">
      <c r="A341" s="6" t="s">
        <v>9</v>
      </c>
      <c r="B341" s="6" t="s">
        <v>14</v>
      </c>
      <c r="C341" s="7">
        <v>34212</v>
      </c>
      <c r="D341" s="6">
        <v>0</v>
      </c>
      <c r="E341" s="6" t="s">
        <v>18</v>
      </c>
      <c r="F341" s="8">
        <v>463.55999800000001</v>
      </c>
      <c r="G341" s="8">
        <v>381.99103973000001</v>
      </c>
    </row>
    <row r="342" spans="1:7" hidden="1" x14ac:dyDescent="0.25">
      <c r="A342" s="6" t="s">
        <v>9</v>
      </c>
      <c r="B342" s="6" t="s">
        <v>14</v>
      </c>
      <c r="C342" s="7">
        <v>34242</v>
      </c>
      <c r="D342" s="6">
        <v>0</v>
      </c>
      <c r="E342" s="6" t="s">
        <v>18</v>
      </c>
      <c r="F342" s="8">
        <v>458.92999300000002</v>
      </c>
      <c r="G342" s="8">
        <v>374.99496485999998</v>
      </c>
    </row>
    <row r="343" spans="1:7" hidden="1" x14ac:dyDescent="0.25">
      <c r="A343" s="6" t="s">
        <v>9</v>
      </c>
      <c r="B343" s="6" t="s">
        <v>14</v>
      </c>
      <c r="C343" s="7">
        <v>34271</v>
      </c>
      <c r="D343" s="6">
        <v>0</v>
      </c>
      <c r="E343" s="6" t="s">
        <v>18</v>
      </c>
      <c r="F343" s="8">
        <v>467.82998700000002</v>
      </c>
      <c r="G343" s="8">
        <v>392.79433773</v>
      </c>
    </row>
    <row r="344" spans="1:7" hidden="1" x14ac:dyDescent="0.25">
      <c r="A344" s="6" t="s">
        <v>9</v>
      </c>
      <c r="B344" s="6" t="s">
        <v>14</v>
      </c>
      <c r="C344" s="7">
        <v>34303</v>
      </c>
      <c r="D344" s="6">
        <v>0</v>
      </c>
      <c r="E344" s="6" t="s">
        <v>18</v>
      </c>
      <c r="F344" s="8">
        <v>461.790009</v>
      </c>
      <c r="G344" s="8">
        <v>405.82247298999999</v>
      </c>
    </row>
    <row r="345" spans="1:7" hidden="1" x14ac:dyDescent="0.25">
      <c r="A345" s="6" t="s">
        <v>9</v>
      </c>
      <c r="B345" s="6" t="s">
        <v>14</v>
      </c>
      <c r="C345" s="7">
        <v>34334</v>
      </c>
      <c r="D345" s="6">
        <v>0</v>
      </c>
      <c r="E345" s="6" t="s">
        <v>18</v>
      </c>
      <c r="F345" s="8">
        <v>466.45001200000002</v>
      </c>
      <c r="G345" s="8">
        <v>410.48863269999998</v>
      </c>
    </row>
    <row r="346" spans="1:7" hidden="1" x14ac:dyDescent="0.25">
      <c r="A346" s="6" t="s">
        <v>9</v>
      </c>
      <c r="B346" s="6" t="s">
        <v>14</v>
      </c>
      <c r="C346" s="7">
        <v>34365</v>
      </c>
      <c r="D346" s="6">
        <v>0</v>
      </c>
      <c r="E346" s="6" t="s">
        <v>18</v>
      </c>
      <c r="F346" s="8">
        <v>481.60998499999999</v>
      </c>
      <c r="G346" s="8">
        <v>422.22550888000001</v>
      </c>
    </row>
    <row r="347" spans="1:7" hidden="1" x14ac:dyDescent="0.25">
      <c r="A347" s="6" t="s">
        <v>9</v>
      </c>
      <c r="B347" s="6" t="s">
        <v>14</v>
      </c>
      <c r="C347" s="7">
        <v>34393</v>
      </c>
      <c r="D347" s="6">
        <v>0</v>
      </c>
      <c r="E347" s="6" t="s">
        <v>18</v>
      </c>
      <c r="F347" s="8">
        <v>467.14001500000001</v>
      </c>
      <c r="G347" s="8">
        <v>407.32258659000001</v>
      </c>
    </row>
    <row r="348" spans="1:7" hidden="1" x14ac:dyDescent="0.25">
      <c r="A348" s="6" t="s">
        <v>9</v>
      </c>
      <c r="B348" s="6" t="s">
        <v>14</v>
      </c>
      <c r="C348" s="7">
        <v>34424</v>
      </c>
      <c r="D348" s="6">
        <v>0</v>
      </c>
      <c r="E348" s="6" t="s">
        <v>18</v>
      </c>
      <c r="F348" s="8">
        <v>445.76998900000001</v>
      </c>
      <c r="G348" s="8">
        <v>370.95046962999999</v>
      </c>
    </row>
    <row r="349" spans="1:7" hidden="1" x14ac:dyDescent="0.25">
      <c r="A349" s="6" t="s">
        <v>9</v>
      </c>
      <c r="B349" s="6" t="s">
        <v>14</v>
      </c>
      <c r="C349" s="7">
        <v>34453</v>
      </c>
      <c r="D349" s="6">
        <v>0</v>
      </c>
      <c r="E349" s="6" t="s">
        <v>18</v>
      </c>
      <c r="F349" s="8">
        <v>450.91000400000001</v>
      </c>
      <c r="G349" s="8">
        <v>371.04765129999998</v>
      </c>
    </row>
    <row r="350" spans="1:7" hidden="1" x14ac:dyDescent="0.25">
      <c r="A350" s="6" t="s">
        <v>9</v>
      </c>
      <c r="B350" s="6" t="s">
        <v>14</v>
      </c>
      <c r="C350" s="7">
        <v>34485</v>
      </c>
      <c r="D350" s="6">
        <v>0</v>
      </c>
      <c r="E350" s="6" t="s">
        <v>18</v>
      </c>
      <c r="F350" s="8">
        <v>456.5</v>
      </c>
      <c r="G350" s="8">
        <v>374.78940791000002</v>
      </c>
    </row>
    <row r="351" spans="1:7" hidden="1" x14ac:dyDescent="0.25">
      <c r="A351" s="6" t="s">
        <v>9</v>
      </c>
      <c r="B351" s="6" t="s">
        <v>14</v>
      </c>
      <c r="C351" s="7">
        <v>34515</v>
      </c>
      <c r="D351" s="6">
        <v>0</v>
      </c>
      <c r="E351" s="6" t="s">
        <v>18</v>
      </c>
      <c r="F351" s="8">
        <v>444.26998900000001</v>
      </c>
      <c r="G351" s="8">
        <v>363.89953989000003</v>
      </c>
    </row>
    <row r="352" spans="1:7" hidden="1" x14ac:dyDescent="0.25">
      <c r="A352" s="6" t="s">
        <v>9</v>
      </c>
      <c r="B352" s="6" t="s">
        <v>14</v>
      </c>
      <c r="C352" s="7">
        <v>34544</v>
      </c>
      <c r="D352" s="6">
        <v>0</v>
      </c>
      <c r="E352" s="6" t="s">
        <v>18</v>
      </c>
      <c r="F352" s="8">
        <v>458.26001000000002</v>
      </c>
      <c r="G352" s="8">
        <v>377.41774298000001</v>
      </c>
    </row>
    <row r="353" spans="1:7" hidden="1" x14ac:dyDescent="0.25">
      <c r="A353" s="6" t="s">
        <v>9</v>
      </c>
      <c r="B353" s="6" t="s">
        <v>14</v>
      </c>
      <c r="C353" s="7">
        <v>34577</v>
      </c>
      <c r="D353" s="6">
        <v>0</v>
      </c>
      <c r="E353" s="6" t="s">
        <v>18</v>
      </c>
      <c r="F353" s="8">
        <v>475.48998999999998</v>
      </c>
      <c r="G353" s="8">
        <v>389.99722264000002</v>
      </c>
    </row>
    <row r="354" spans="1:7" hidden="1" x14ac:dyDescent="0.25">
      <c r="A354" s="6" t="s">
        <v>9</v>
      </c>
      <c r="B354" s="6" t="s">
        <v>14</v>
      </c>
      <c r="C354" s="7">
        <v>34607</v>
      </c>
      <c r="D354" s="6">
        <v>0</v>
      </c>
      <c r="E354" s="6" t="s">
        <v>18</v>
      </c>
      <c r="F354" s="8">
        <v>462.709991</v>
      </c>
      <c r="G354" s="8">
        <v>371.96839275000002</v>
      </c>
    </row>
    <row r="355" spans="1:7" hidden="1" x14ac:dyDescent="0.25">
      <c r="A355" s="6" t="s">
        <v>9</v>
      </c>
      <c r="B355" s="6" t="s">
        <v>14</v>
      </c>
      <c r="C355" s="7">
        <v>34638</v>
      </c>
      <c r="D355" s="6">
        <v>0</v>
      </c>
      <c r="E355" s="6" t="s">
        <v>18</v>
      </c>
      <c r="F355" s="8">
        <v>472.35000600000001</v>
      </c>
      <c r="G355" s="8">
        <v>377.13449951000001</v>
      </c>
    </row>
    <row r="356" spans="1:7" hidden="1" x14ac:dyDescent="0.25">
      <c r="A356" s="6" t="s">
        <v>9</v>
      </c>
      <c r="B356" s="6" t="s">
        <v>14</v>
      </c>
      <c r="C356" s="7">
        <v>34668</v>
      </c>
      <c r="D356" s="6">
        <v>0</v>
      </c>
      <c r="E356" s="6" t="s">
        <v>18</v>
      </c>
      <c r="F356" s="8">
        <v>453.69000199999999</v>
      </c>
      <c r="G356" s="8">
        <v>379.12276545999998</v>
      </c>
    </row>
    <row r="357" spans="1:7" hidden="1" x14ac:dyDescent="0.25">
      <c r="A357" s="6" t="s">
        <v>9</v>
      </c>
      <c r="B357" s="6" t="s">
        <v>14</v>
      </c>
      <c r="C357" s="7">
        <v>34698</v>
      </c>
      <c r="D357" s="6">
        <v>0</v>
      </c>
      <c r="E357" s="6" t="s">
        <v>18</v>
      </c>
      <c r="F357" s="8">
        <v>459.26998900000001</v>
      </c>
      <c r="G357" s="8">
        <v>386.56317289999998</v>
      </c>
    </row>
    <row r="358" spans="1:7" hidden="1" x14ac:dyDescent="0.25">
      <c r="A358" s="6" t="s">
        <v>9</v>
      </c>
      <c r="B358" s="6" t="s">
        <v>14</v>
      </c>
      <c r="C358" s="7">
        <v>34730</v>
      </c>
      <c r="D358" s="6">
        <v>0</v>
      </c>
      <c r="E358" s="6" t="s">
        <v>18</v>
      </c>
      <c r="F358" s="8">
        <v>470.42001299999998</v>
      </c>
      <c r="G358" s="8">
        <v>387.93549536</v>
      </c>
    </row>
    <row r="359" spans="1:7" hidden="1" x14ac:dyDescent="0.25">
      <c r="A359" s="6" t="s">
        <v>9</v>
      </c>
      <c r="B359" s="6" t="s">
        <v>14</v>
      </c>
      <c r="C359" s="7">
        <v>34758</v>
      </c>
      <c r="D359" s="6">
        <v>0</v>
      </c>
      <c r="E359" s="6" t="s">
        <v>18</v>
      </c>
      <c r="F359" s="8">
        <v>487.39001500000001</v>
      </c>
      <c r="G359" s="8">
        <v>420.95462775999999</v>
      </c>
    </row>
    <row r="360" spans="1:7" hidden="1" x14ac:dyDescent="0.25">
      <c r="A360" s="6" t="s">
        <v>9</v>
      </c>
      <c r="B360" s="6" t="s">
        <v>14</v>
      </c>
      <c r="C360" s="7">
        <v>34789</v>
      </c>
      <c r="D360" s="6">
        <v>0</v>
      </c>
      <c r="E360" s="6" t="s">
        <v>18</v>
      </c>
      <c r="F360" s="8">
        <v>500.709991</v>
      </c>
      <c r="G360" s="8">
        <v>442.32697072000002</v>
      </c>
    </row>
    <row r="361" spans="1:7" hidden="1" x14ac:dyDescent="0.25">
      <c r="A361" s="6" t="s">
        <v>9</v>
      </c>
      <c r="B361" s="6" t="s">
        <v>14</v>
      </c>
      <c r="C361" s="7">
        <v>34817</v>
      </c>
      <c r="D361" s="6">
        <v>0</v>
      </c>
      <c r="E361" s="6" t="s">
        <v>18</v>
      </c>
      <c r="F361" s="8">
        <v>514.71002199999998</v>
      </c>
      <c r="G361" s="8">
        <v>446.93248130000001</v>
      </c>
    </row>
    <row r="362" spans="1:7" hidden="1" x14ac:dyDescent="0.25">
      <c r="A362" s="6" t="s">
        <v>9</v>
      </c>
      <c r="B362" s="6" t="s">
        <v>14</v>
      </c>
      <c r="C362" s="7">
        <v>34850</v>
      </c>
      <c r="D362" s="6">
        <v>0</v>
      </c>
      <c r="E362" s="6" t="s">
        <v>18</v>
      </c>
      <c r="F362" s="8">
        <v>533.40002400000003</v>
      </c>
      <c r="G362" s="8">
        <v>445.28834612000003</v>
      </c>
    </row>
    <row r="363" spans="1:7" hidden="1" x14ac:dyDescent="0.25">
      <c r="A363" s="6" t="s">
        <v>9</v>
      </c>
      <c r="B363" s="6" t="s">
        <v>14</v>
      </c>
      <c r="C363" s="7">
        <v>34880</v>
      </c>
      <c r="D363" s="6">
        <v>0</v>
      </c>
      <c r="E363" s="6" t="s">
        <v>18</v>
      </c>
      <c r="F363" s="8">
        <v>544.75</v>
      </c>
      <c r="G363" s="8">
        <v>461.31865577000002</v>
      </c>
    </row>
    <row r="364" spans="1:7" hidden="1" x14ac:dyDescent="0.25">
      <c r="A364" s="6" t="s">
        <v>9</v>
      </c>
      <c r="B364" s="6" t="s">
        <v>14</v>
      </c>
      <c r="C364" s="7">
        <v>34911</v>
      </c>
      <c r="D364" s="6">
        <v>0</v>
      </c>
      <c r="E364" s="6" t="s">
        <v>18</v>
      </c>
      <c r="F364" s="8">
        <v>562.05999799999995</v>
      </c>
      <c r="G364" s="8">
        <v>459.94248135999999</v>
      </c>
    </row>
    <row r="365" spans="1:7" hidden="1" x14ac:dyDescent="0.25">
      <c r="A365" s="6" t="s">
        <v>9</v>
      </c>
      <c r="B365" s="6" t="s">
        <v>14</v>
      </c>
      <c r="C365" s="7">
        <v>34942</v>
      </c>
      <c r="D365" s="6">
        <v>0</v>
      </c>
      <c r="E365" s="6" t="s">
        <v>18</v>
      </c>
      <c r="F365" s="8">
        <v>561.88000499999998</v>
      </c>
      <c r="G365" s="8">
        <v>470.13454652000001</v>
      </c>
    </row>
    <row r="366" spans="1:7" hidden="1" x14ac:dyDescent="0.25">
      <c r="A366" s="6" t="s">
        <v>9</v>
      </c>
      <c r="B366" s="6" t="s">
        <v>14</v>
      </c>
      <c r="C366" s="7">
        <v>34971</v>
      </c>
      <c r="D366" s="6">
        <v>0</v>
      </c>
      <c r="E366" s="6" t="s">
        <v>18</v>
      </c>
      <c r="F366" s="8">
        <v>584.40997300000004</v>
      </c>
      <c r="G366" s="8">
        <v>486.4383689</v>
      </c>
    </row>
    <row r="367" spans="1:7" hidden="1" x14ac:dyDescent="0.25">
      <c r="A367" s="6" t="s">
        <v>9</v>
      </c>
      <c r="B367" s="6" t="s">
        <v>14</v>
      </c>
      <c r="C367" s="7">
        <v>35003</v>
      </c>
      <c r="D367" s="6">
        <v>0</v>
      </c>
      <c r="E367" s="6" t="s">
        <v>18</v>
      </c>
      <c r="F367" s="8">
        <v>581.5</v>
      </c>
      <c r="G367" s="8">
        <v>478.94382810000002</v>
      </c>
    </row>
    <row r="368" spans="1:7" hidden="1" x14ac:dyDescent="0.25">
      <c r="A368" s="6" t="s">
        <v>9</v>
      </c>
      <c r="B368" s="6" t="s">
        <v>14</v>
      </c>
      <c r="C368" s="7">
        <v>35033</v>
      </c>
      <c r="D368" s="6">
        <v>0</v>
      </c>
      <c r="E368" s="6" t="s">
        <v>18</v>
      </c>
      <c r="F368" s="8">
        <v>605.36999500000002</v>
      </c>
      <c r="G368" s="8">
        <v>498.81972417999998</v>
      </c>
    </row>
    <row r="369" spans="1:7" hidden="1" x14ac:dyDescent="0.25">
      <c r="A369" s="6" t="s">
        <v>9</v>
      </c>
      <c r="B369" s="6" t="s">
        <v>14</v>
      </c>
      <c r="C369" s="7">
        <v>35062</v>
      </c>
      <c r="D369" s="6">
        <v>0</v>
      </c>
      <c r="E369" s="6" t="s">
        <v>18</v>
      </c>
      <c r="F369" s="8">
        <v>615.92999299999997</v>
      </c>
      <c r="G369" s="8">
        <v>504.10148478000002</v>
      </c>
    </row>
    <row r="370" spans="1:7" hidden="1" x14ac:dyDescent="0.25">
      <c r="A370" s="6" t="s">
        <v>9</v>
      </c>
      <c r="B370" s="6" t="s">
        <v>14</v>
      </c>
      <c r="C370" s="7">
        <v>35095</v>
      </c>
      <c r="D370" s="6">
        <v>0</v>
      </c>
      <c r="E370" s="6" t="s">
        <v>18</v>
      </c>
      <c r="F370" s="8">
        <v>636.02002000000005</v>
      </c>
      <c r="G370" s="8">
        <v>525.50067193999996</v>
      </c>
    </row>
    <row r="371" spans="1:7" hidden="1" x14ac:dyDescent="0.25">
      <c r="A371" s="6" t="s">
        <v>9</v>
      </c>
      <c r="B371" s="6" t="s">
        <v>14</v>
      </c>
      <c r="C371" s="7">
        <v>35124</v>
      </c>
      <c r="D371" s="6">
        <v>0</v>
      </c>
      <c r="E371" s="6" t="s">
        <v>18</v>
      </c>
      <c r="F371" s="8">
        <v>640.42999299999997</v>
      </c>
      <c r="G371" s="8">
        <v>514.38938050000002</v>
      </c>
    </row>
    <row r="372" spans="1:7" hidden="1" x14ac:dyDescent="0.25">
      <c r="A372" s="6" t="s">
        <v>9</v>
      </c>
      <c r="B372" s="6" t="s">
        <v>14</v>
      </c>
      <c r="C372" s="7">
        <v>35153</v>
      </c>
      <c r="D372" s="6">
        <v>0</v>
      </c>
      <c r="E372" s="6" t="s">
        <v>18</v>
      </c>
      <c r="F372" s="8">
        <v>645.5</v>
      </c>
      <c r="G372" s="8">
        <v>523.01878916999999</v>
      </c>
    </row>
    <row r="373" spans="1:7" hidden="1" x14ac:dyDescent="0.25">
      <c r="A373" s="6" t="s">
        <v>9</v>
      </c>
      <c r="B373" s="6" t="s">
        <v>14</v>
      </c>
      <c r="C373" s="7">
        <v>35185</v>
      </c>
      <c r="D373" s="6">
        <v>0</v>
      </c>
      <c r="E373" s="6" t="s">
        <v>18</v>
      </c>
      <c r="F373" s="8">
        <v>654.169983</v>
      </c>
      <c r="G373" s="8">
        <v>527.97602716999995</v>
      </c>
    </row>
    <row r="374" spans="1:7" hidden="1" x14ac:dyDescent="0.25">
      <c r="A374" s="6" t="s">
        <v>9</v>
      </c>
      <c r="B374" s="6" t="s">
        <v>14</v>
      </c>
      <c r="C374" s="7">
        <v>35216</v>
      </c>
      <c r="D374" s="6">
        <v>0</v>
      </c>
      <c r="E374" s="6" t="s">
        <v>18</v>
      </c>
      <c r="F374" s="8">
        <v>669.11999500000002</v>
      </c>
      <c r="G374" s="8">
        <v>535.21444366000003</v>
      </c>
    </row>
    <row r="375" spans="1:7" hidden="1" x14ac:dyDescent="0.25">
      <c r="A375" s="6" t="s">
        <v>9</v>
      </c>
      <c r="B375" s="6" t="s">
        <v>14</v>
      </c>
      <c r="C375" s="7">
        <v>35244</v>
      </c>
      <c r="D375" s="6">
        <v>0</v>
      </c>
      <c r="E375" s="6" t="s">
        <v>18</v>
      </c>
      <c r="F375" s="8">
        <v>670.63000499999998</v>
      </c>
      <c r="G375" s="8">
        <v>531.45904896000002</v>
      </c>
    </row>
    <row r="376" spans="1:7" hidden="1" x14ac:dyDescent="0.25">
      <c r="A376" s="6" t="s">
        <v>9</v>
      </c>
      <c r="B376" s="6" t="s">
        <v>14</v>
      </c>
      <c r="C376" s="7">
        <v>35277</v>
      </c>
      <c r="D376" s="6">
        <v>0</v>
      </c>
      <c r="E376" s="6" t="s">
        <v>18</v>
      </c>
      <c r="F376" s="8">
        <v>639.95001200000002</v>
      </c>
      <c r="G376" s="8">
        <v>502.05935576000002</v>
      </c>
    </row>
    <row r="377" spans="1:7" hidden="1" x14ac:dyDescent="0.25">
      <c r="A377" s="6" t="s">
        <v>9</v>
      </c>
      <c r="B377" s="6" t="s">
        <v>14</v>
      </c>
      <c r="C377" s="7">
        <v>35307</v>
      </c>
      <c r="D377" s="6">
        <v>0</v>
      </c>
      <c r="E377" s="6" t="s">
        <v>18</v>
      </c>
      <c r="F377" s="8">
        <v>651.98999000000003</v>
      </c>
      <c r="G377" s="8">
        <v>509.78440111999998</v>
      </c>
    </row>
    <row r="378" spans="1:7" hidden="1" x14ac:dyDescent="0.25">
      <c r="A378" s="6" t="s">
        <v>9</v>
      </c>
      <c r="B378" s="6" t="s">
        <v>14</v>
      </c>
      <c r="C378" s="7">
        <v>35338</v>
      </c>
      <c r="D378" s="6">
        <v>0</v>
      </c>
      <c r="E378" s="6" t="s">
        <v>18</v>
      </c>
      <c r="F378" s="8">
        <v>687.330017</v>
      </c>
      <c r="G378" s="8">
        <v>541.81102142999998</v>
      </c>
    </row>
    <row r="379" spans="1:7" hidden="1" x14ac:dyDescent="0.25">
      <c r="A379" s="6" t="s">
        <v>9</v>
      </c>
      <c r="B379" s="6" t="s">
        <v>14</v>
      </c>
      <c r="C379" s="7">
        <v>35369</v>
      </c>
      <c r="D379" s="6">
        <v>0</v>
      </c>
      <c r="E379" s="6" t="s">
        <v>18</v>
      </c>
      <c r="F379" s="8">
        <v>705.27002000000005</v>
      </c>
      <c r="G379" s="8">
        <v>551.87697142000002</v>
      </c>
    </row>
    <row r="380" spans="1:7" hidden="1" x14ac:dyDescent="0.25">
      <c r="A380" s="6" t="s">
        <v>9</v>
      </c>
      <c r="B380" s="6" t="s">
        <v>14</v>
      </c>
      <c r="C380" s="7">
        <v>35398</v>
      </c>
      <c r="D380" s="6">
        <v>0</v>
      </c>
      <c r="E380" s="6" t="s">
        <v>18</v>
      </c>
      <c r="F380" s="8">
        <v>757.02002000000005</v>
      </c>
      <c r="G380" s="8">
        <v>591.71475138999995</v>
      </c>
    </row>
    <row r="381" spans="1:7" hidden="1" x14ac:dyDescent="0.25">
      <c r="A381" s="6" t="s">
        <v>9</v>
      </c>
      <c r="B381" s="6" t="s">
        <v>14</v>
      </c>
      <c r="C381" s="7">
        <v>35430</v>
      </c>
      <c r="D381" s="6">
        <v>0</v>
      </c>
      <c r="E381" s="6" t="s">
        <v>18</v>
      </c>
      <c r="F381" s="8">
        <v>740.73999000000003</v>
      </c>
      <c r="G381" s="8">
        <v>585.53528803999995</v>
      </c>
    </row>
    <row r="382" spans="1:7" hidden="1" x14ac:dyDescent="0.25">
      <c r="A382" s="6" t="s">
        <v>9</v>
      </c>
      <c r="B382" s="6" t="s">
        <v>14</v>
      </c>
      <c r="C382" s="7">
        <v>35461</v>
      </c>
      <c r="D382" s="6">
        <v>0</v>
      </c>
      <c r="E382" s="6" t="s">
        <v>18</v>
      </c>
      <c r="F382" s="8">
        <v>786.15997300000004</v>
      </c>
      <c r="G382" s="8">
        <v>654.52496189999999</v>
      </c>
    </row>
    <row r="383" spans="1:7" hidden="1" x14ac:dyDescent="0.25">
      <c r="A383" s="6" t="s">
        <v>9</v>
      </c>
      <c r="B383" s="6" t="s">
        <v>14</v>
      </c>
      <c r="C383" s="7">
        <v>35489</v>
      </c>
      <c r="D383" s="6">
        <v>0</v>
      </c>
      <c r="E383" s="6" t="s">
        <v>18</v>
      </c>
      <c r="F383" s="8">
        <v>790.82000700000003</v>
      </c>
      <c r="G383" s="8">
        <v>688.97119983000005</v>
      </c>
    </row>
    <row r="384" spans="1:7" hidden="1" x14ac:dyDescent="0.25">
      <c r="A384" s="6" t="s">
        <v>9</v>
      </c>
      <c r="B384" s="6" t="s">
        <v>14</v>
      </c>
      <c r="C384" s="7">
        <v>35520</v>
      </c>
      <c r="D384" s="6">
        <v>0</v>
      </c>
      <c r="E384" s="6" t="s">
        <v>18</v>
      </c>
      <c r="F384" s="8">
        <v>757.11999500000002</v>
      </c>
      <c r="G384" s="8">
        <v>655.77938524000001</v>
      </c>
    </row>
    <row r="385" spans="1:7" hidden="1" x14ac:dyDescent="0.25">
      <c r="A385" s="6" t="s">
        <v>9</v>
      </c>
      <c r="B385" s="6" t="s">
        <v>14</v>
      </c>
      <c r="C385" s="7">
        <v>35550</v>
      </c>
      <c r="D385" s="6">
        <v>0</v>
      </c>
      <c r="E385" s="6" t="s">
        <v>18</v>
      </c>
      <c r="F385" s="8">
        <v>801.34002699999996</v>
      </c>
      <c r="G385" s="8">
        <v>707.76268790999995</v>
      </c>
    </row>
    <row r="386" spans="1:7" hidden="1" x14ac:dyDescent="0.25">
      <c r="A386" s="6" t="s">
        <v>9</v>
      </c>
      <c r="B386" s="6" t="s">
        <v>14</v>
      </c>
      <c r="C386" s="7">
        <v>35580</v>
      </c>
      <c r="D386" s="6">
        <v>0</v>
      </c>
      <c r="E386" s="6" t="s">
        <v>18</v>
      </c>
      <c r="F386" s="8">
        <v>848.28002900000001</v>
      </c>
      <c r="G386" s="8">
        <v>740.63446395000005</v>
      </c>
    </row>
    <row r="387" spans="1:7" hidden="1" x14ac:dyDescent="0.25">
      <c r="A387" s="6" t="s">
        <v>9</v>
      </c>
      <c r="B387" s="6" t="s">
        <v>14</v>
      </c>
      <c r="C387" s="7">
        <v>35611</v>
      </c>
      <c r="D387" s="6">
        <v>0</v>
      </c>
      <c r="E387" s="6" t="s">
        <v>18</v>
      </c>
      <c r="F387" s="8">
        <v>885.14001499999995</v>
      </c>
      <c r="G387" s="8">
        <v>778.06946909999999</v>
      </c>
    </row>
    <row r="388" spans="1:7" hidden="1" x14ac:dyDescent="0.25">
      <c r="A388" s="6" t="s">
        <v>9</v>
      </c>
      <c r="B388" s="6" t="s">
        <v>14</v>
      </c>
      <c r="C388" s="7">
        <v>35642</v>
      </c>
      <c r="D388" s="6">
        <v>0</v>
      </c>
      <c r="E388" s="6" t="s">
        <v>18</v>
      </c>
      <c r="F388" s="8">
        <v>954.30999799999995</v>
      </c>
      <c r="G388" s="8">
        <v>881.02664372000004</v>
      </c>
    </row>
    <row r="389" spans="1:7" hidden="1" x14ac:dyDescent="0.25">
      <c r="A389" s="6" t="s">
        <v>9</v>
      </c>
      <c r="B389" s="6" t="s">
        <v>14</v>
      </c>
      <c r="C389" s="7">
        <v>35671</v>
      </c>
      <c r="D389" s="6">
        <v>0</v>
      </c>
      <c r="E389" s="6" t="s">
        <v>18</v>
      </c>
      <c r="F389" s="8">
        <v>899.46997099999999</v>
      </c>
      <c r="G389" s="8">
        <v>817.33510446000003</v>
      </c>
    </row>
    <row r="390" spans="1:7" hidden="1" x14ac:dyDescent="0.25">
      <c r="A390" s="6" t="s">
        <v>9</v>
      </c>
      <c r="B390" s="6" t="s">
        <v>14</v>
      </c>
      <c r="C390" s="7">
        <v>35703</v>
      </c>
      <c r="D390" s="6">
        <v>0</v>
      </c>
      <c r="E390" s="6" t="s">
        <v>18</v>
      </c>
      <c r="F390" s="8">
        <v>947.28002900000001</v>
      </c>
      <c r="G390" s="8">
        <v>844.60547392000001</v>
      </c>
    </row>
    <row r="391" spans="1:7" hidden="1" x14ac:dyDescent="0.25">
      <c r="A391" s="6" t="s">
        <v>9</v>
      </c>
      <c r="B391" s="6" t="s">
        <v>14</v>
      </c>
      <c r="C391" s="7">
        <v>35734</v>
      </c>
      <c r="D391" s="6">
        <v>0</v>
      </c>
      <c r="E391" s="6" t="s">
        <v>18</v>
      </c>
      <c r="F391" s="8">
        <v>914.61999500000002</v>
      </c>
      <c r="G391" s="8">
        <v>799.26451763</v>
      </c>
    </row>
    <row r="392" spans="1:7" hidden="1" x14ac:dyDescent="0.25">
      <c r="A392" s="6" t="s">
        <v>9</v>
      </c>
      <c r="B392" s="6" t="s">
        <v>14</v>
      </c>
      <c r="C392" s="7">
        <v>35762</v>
      </c>
      <c r="D392" s="6">
        <v>0</v>
      </c>
      <c r="E392" s="6" t="s">
        <v>18</v>
      </c>
      <c r="F392" s="8">
        <v>955.40002400000003</v>
      </c>
      <c r="G392" s="8">
        <v>852.31410024000002</v>
      </c>
    </row>
    <row r="393" spans="1:7" hidden="1" x14ac:dyDescent="0.25">
      <c r="A393" s="6" t="s">
        <v>9</v>
      </c>
      <c r="B393" s="6" t="s">
        <v>14</v>
      </c>
      <c r="C393" s="7">
        <v>35795</v>
      </c>
      <c r="D393" s="6">
        <v>0</v>
      </c>
      <c r="E393" s="6" t="s">
        <v>18</v>
      </c>
      <c r="F393" s="8">
        <v>970.42999299999997</v>
      </c>
      <c r="G393" s="8">
        <v>881.68010403999995</v>
      </c>
    </row>
    <row r="394" spans="1:7" hidden="1" x14ac:dyDescent="0.25">
      <c r="A394" s="6" t="s">
        <v>9</v>
      </c>
      <c r="B394" s="6" t="s">
        <v>14</v>
      </c>
      <c r="C394" s="7">
        <v>35825</v>
      </c>
      <c r="D394" s="6">
        <v>0</v>
      </c>
      <c r="E394" s="6" t="s">
        <v>18</v>
      </c>
      <c r="F394" s="8">
        <v>980.28002900000001</v>
      </c>
      <c r="G394" s="8">
        <v>911.01184429</v>
      </c>
    </row>
    <row r="395" spans="1:7" hidden="1" x14ac:dyDescent="0.25">
      <c r="A395" s="6" t="s">
        <v>9</v>
      </c>
      <c r="B395" s="6" t="s">
        <v>14</v>
      </c>
      <c r="C395" s="7">
        <v>35853</v>
      </c>
      <c r="D395" s="6">
        <v>0</v>
      </c>
      <c r="E395" s="6" t="s">
        <v>18</v>
      </c>
      <c r="F395" s="8">
        <v>1049.339966</v>
      </c>
      <c r="G395" s="8">
        <v>968.10875437000004</v>
      </c>
    </row>
    <row r="396" spans="1:7" hidden="1" x14ac:dyDescent="0.25">
      <c r="A396" s="6" t="s">
        <v>9</v>
      </c>
      <c r="B396" s="6" t="s">
        <v>14</v>
      </c>
      <c r="C396" s="7">
        <v>35885</v>
      </c>
      <c r="D396" s="6">
        <v>0</v>
      </c>
      <c r="E396" s="6" t="s">
        <v>18</v>
      </c>
      <c r="F396" s="8">
        <v>1101.75</v>
      </c>
      <c r="G396" s="8">
        <v>1035.2729830999999</v>
      </c>
    </row>
    <row r="397" spans="1:7" hidden="1" x14ac:dyDescent="0.25">
      <c r="A397" s="6" t="s">
        <v>9</v>
      </c>
      <c r="B397" s="6" t="s">
        <v>14</v>
      </c>
      <c r="C397" s="7">
        <v>35915</v>
      </c>
      <c r="D397" s="6">
        <v>0</v>
      </c>
      <c r="E397" s="6" t="s">
        <v>18</v>
      </c>
      <c r="F397" s="8">
        <v>1111.75</v>
      </c>
      <c r="G397" s="8">
        <v>1017.9132415399999</v>
      </c>
    </row>
    <row r="398" spans="1:7" hidden="1" x14ac:dyDescent="0.25">
      <c r="A398" s="6" t="s">
        <v>9</v>
      </c>
      <c r="B398" s="6" t="s">
        <v>14</v>
      </c>
      <c r="C398" s="7">
        <v>35944</v>
      </c>
      <c r="D398" s="6">
        <v>0</v>
      </c>
      <c r="E398" s="6" t="s">
        <v>18</v>
      </c>
      <c r="F398" s="8">
        <v>1090.8199460000001</v>
      </c>
      <c r="G398" s="8">
        <v>990.35569077000002</v>
      </c>
    </row>
    <row r="399" spans="1:7" hidden="1" x14ac:dyDescent="0.25">
      <c r="A399" s="6" t="s">
        <v>9</v>
      </c>
      <c r="B399" s="6" t="s">
        <v>14</v>
      </c>
      <c r="C399" s="7">
        <v>35976</v>
      </c>
      <c r="D399" s="6">
        <v>0</v>
      </c>
      <c r="E399" s="6" t="s">
        <v>18</v>
      </c>
      <c r="F399" s="8">
        <v>1133.839966</v>
      </c>
      <c r="G399" s="8">
        <v>1041.30669678</v>
      </c>
    </row>
    <row r="400" spans="1:7" hidden="1" x14ac:dyDescent="0.25">
      <c r="A400" s="6" t="s">
        <v>9</v>
      </c>
      <c r="B400" s="6" t="s">
        <v>14</v>
      </c>
      <c r="C400" s="7">
        <v>36007</v>
      </c>
      <c r="D400" s="6">
        <v>0</v>
      </c>
      <c r="E400" s="6" t="s">
        <v>18</v>
      </c>
      <c r="F400" s="8">
        <v>1120.670044</v>
      </c>
      <c r="G400" s="8">
        <v>1015.64502758</v>
      </c>
    </row>
    <row r="401" spans="1:7" hidden="1" x14ac:dyDescent="0.25">
      <c r="A401" s="6" t="s">
        <v>9</v>
      </c>
      <c r="B401" s="6" t="s">
        <v>14</v>
      </c>
      <c r="C401" s="7">
        <v>36038</v>
      </c>
      <c r="D401" s="6">
        <v>0</v>
      </c>
      <c r="E401" s="6" t="s">
        <v>18</v>
      </c>
      <c r="F401" s="8">
        <v>957.28002900000001</v>
      </c>
      <c r="G401" s="8">
        <v>864.41308720999996</v>
      </c>
    </row>
    <row r="402" spans="1:7" hidden="1" x14ac:dyDescent="0.25">
      <c r="A402" s="6" t="s">
        <v>9</v>
      </c>
      <c r="B402" s="6" t="s">
        <v>14</v>
      </c>
      <c r="C402" s="7">
        <v>36068</v>
      </c>
      <c r="D402" s="6">
        <v>0</v>
      </c>
      <c r="E402" s="6" t="s">
        <v>18</v>
      </c>
      <c r="F402" s="8">
        <v>1017.01001</v>
      </c>
      <c r="G402" s="8">
        <v>869.61664088999999</v>
      </c>
    </row>
    <row r="403" spans="1:7" hidden="1" x14ac:dyDescent="0.25">
      <c r="A403" s="6" t="s">
        <v>9</v>
      </c>
      <c r="B403" s="6" t="s">
        <v>14</v>
      </c>
      <c r="C403" s="7">
        <v>36098</v>
      </c>
      <c r="D403" s="6">
        <v>0</v>
      </c>
      <c r="E403" s="6" t="s">
        <v>18</v>
      </c>
      <c r="F403" s="8">
        <v>1098.670044</v>
      </c>
      <c r="G403" s="8">
        <v>927.33318674999998</v>
      </c>
    </row>
    <row r="404" spans="1:7" hidden="1" x14ac:dyDescent="0.25">
      <c r="A404" s="6" t="s">
        <v>9</v>
      </c>
      <c r="B404" s="6" t="s">
        <v>14</v>
      </c>
      <c r="C404" s="7">
        <v>36129</v>
      </c>
      <c r="D404" s="6">
        <v>0</v>
      </c>
      <c r="E404" s="6" t="s">
        <v>18</v>
      </c>
      <c r="F404" s="8">
        <v>1163.630005</v>
      </c>
      <c r="G404" s="8">
        <v>1011.77222828</v>
      </c>
    </row>
    <row r="405" spans="1:7" hidden="1" x14ac:dyDescent="0.25">
      <c r="A405" s="6" t="s">
        <v>9</v>
      </c>
      <c r="B405" s="6" t="s">
        <v>14</v>
      </c>
      <c r="C405" s="7">
        <v>36160</v>
      </c>
      <c r="D405" s="6">
        <v>0</v>
      </c>
      <c r="E405" s="6" t="s">
        <v>18</v>
      </c>
      <c r="F405" s="8">
        <v>1229.2299800000001</v>
      </c>
      <c r="G405" s="8">
        <v>1049.4611186499999</v>
      </c>
    </row>
    <row r="406" spans="1:7" hidden="1" x14ac:dyDescent="0.25">
      <c r="A406" s="6" t="s">
        <v>9</v>
      </c>
      <c r="B406" s="6" t="s">
        <v>14</v>
      </c>
      <c r="C406" s="7">
        <v>36189</v>
      </c>
      <c r="D406" s="6">
        <v>0</v>
      </c>
      <c r="E406" s="6" t="s">
        <v>18</v>
      </c>
      <c r="F406" s="8">
        <v>1279.6400149999999</v>
      </c>
      <c r="G406" s="8">
        <v>1124.0691237999999</v>
      </c>
    </row>
    <row r="407" spans="1:7" hidden="1" x14ac:dyDescent="0.25">
      <c r="A407" s="6" t="s">
        <v>9</v>
      </c>
      <c r="B407" s="6" t="s">
        <v>14</v>
      </c>
      <c r="C407" s="7">
        <v>36217</v>
      </c>
      <c r="D407" s="6">
        <v>0</v>
      </c>
      <c r="E407" s="6" t="s">
        <v>18</v>
      </c>
      <c r="F407" s="8">
        <v>1238.329956</v>
      </c>
      <c r="G407" s="8">
        <v>1123.9155246800001</v>
      </c>
    </row>
    <row r="408" spans="1:7" hidden="1" x14ac:dyDescent="0.25">
      <c r="A408" s="6" t="s">
        <v>9</v>
      </c>
      <c r="B408" s="6" t="s">
        <v>14</v>
      </c>
      <c r="C408" s="7">
        <v>36250</v>
      </c>
      <c r="D408" s="6">
        <v>0</v>
      </c>
      <c r="E408" s="6" t="s">
        <v>18</v>
      </c>
      <c r="F408" s="8">
        <v>1286.369995</v>
      </c>
      <c r="G408" s="8">
        <v>1197.5145536</v>
      </c>
    </row>
    <row r="409" spans="1:7" hidden="1" x14ac:dyDescent="0.25">
      <c r="A409" s="6" t="s">
        <v>9</v>
      </c>
      <c r="B409" s="6" t="s">
        <v>14</v>
      </c>
      <c r="C409" s="7">
        <v>36280</v>
      </c>
      <c r="D409" s="6">
        <v>0</v>
      </c>
      <c r="E409" s="6" t="s">
        <v>18</v>
      </c>
      <c r="F409" s="8">
        <v>1335.1800539999999</v>
      </c>
      <c r="G409" s="8">
        <v>1259.9604559100001</v>
      </c>
    </row>
    <row r="410" spans="1:7" hidden="1" x14ac:dyDescent="0.25">
      <c r="A410" s="6" t="s">
        <v>9</v>
      </c>
      <c r="B410" s="6" t="s">
        <v>14</v>
      </c>
      <c r="C410" s="7">
        <v>36308</v>
      </c>
      <c r="D410" s="6">
        <v>0</v>
      </c>
      <c r="E410" s="6" t="s">
        <v>18</v>
      </c>
      <c r="F410" s="8">
        <v>1301.839966</v>
      </c>
      <c r="G410" s="8">
        <v>1242.3321191099999</v>
      </c>
    </row>
    <row r="411" spans="1:7" hidden="1" x14ac:dyDescent="0.25">
      <c r="A411" s="6" t="s">
        <v>9</v>
      </c>
      <c r="B411" s="6" t="s">
        <v>14</v>
      </c>
      <c r="C411" s="7">
        <v>36341</v>
      </c>
      <c r="D411" s="6">
        <v>0</v>
      </c>
      <c r="E411" s="6" t="s">
        <v>18</v>
      </c>
      <c r="F411" s="8">
        <v>1372.709961</v>
      </c>
      <c r="G411" s="8">
        <v>1329.1147791599999</v>
      </c>
    </row>
    <row r="412" spans="1:7" hidden="1" x14ac:dyDescent="0.25">
      <c r="A412" s="6" t="s">
        <v>9</v>
      </c>
      <c r="B412" s="6" t="s">
        <v>14</v>
      </c>
      <c r="C412" s="7">
        <v>36371</v>
      </c>
      <c r="D412" s="6">
        <v>0</v>
      </c>
      <c r="E412" s="6" t="s">
        <v>18</v>
      </c>
      <c r="F412" s="8">
        <v>1328.719971</v>
      </c>
      <c r="G412" s="8">
        <v>1242.4908017</v>
      </c>
    </row>
    <row r="413" spans="1:7" hidden="1" x14ac:dyDescent="0.25">
      <c r="A413" s="6" t="s">
        <v>9</v>
      </c>
      <c r="B413" s="6" t="s">
        <v>14</v>
      </c>
      <c r="C413" s="7">
        <v>36403</v>
      </c>
      <c r="D413" s="6">
        <v>0</v>
      </c>
      <c r="E413" s="6" t="s">
        <v>18</v>
      </c>
      <c r="F413" s="8">
        <v>1320.410034</v>
      </c>
      <c r="G413" s="8">
        <v>1248.8512044500001</v>
      </c>
    </row>
    <row r="414" spans="1:7" hidden="1" x14ac:dyDescent="0.25">
      <c r="A414" s="6" t="s">
        <v>9</v>
      </c>
      <c r="B414" s="6" t="s">
        <v>14</v>
      </c>
      <c r="C414" s="7">
        <v>36433</v>
      </c>
      <c r="D414" s="6">
        <v>0</v>
      </c>
      <c r="E414" s="6" t="s">
        <v>18</v>
      </c>
      <c r="F414" s="8">
        <v>1282.709961</v>
      </c>
      <c r="G414" s="8">
        <v>1202.72864654</v>
      </c>
    </row>
    <row r="415" spans="1:7" hidden="1" x14ac:dyDescent="0.25">
      <c r="A415" s="6" t="s">
        <v>9</v>
      </c>
      <c r="B415" s="6" t="s">
        <v>14</v>
      </c>
      <c r="C415" s="7">
        <v>36462</v>
      </c>
      <c r="D415" s="6">
        <v>0</v>
      </c>
      <c r="E415" s="6" t="s">
        <v>18</v>
      </c>
      <c r="F415" s="8">
        <v>1362.9300539999999</v>
      </c>
      <c r="G415" s="8">
        <v>1303.86484965</v>
      </c>
    </row>
    <row r="416" spans="1:7" hidden="1" x14ac:dyDescent="0.25">
      <c r="A416" s="6" t="s">
        <v>9</v>
      </c>
      <c r="B416" s="6" t="s">
        <v>14</v>
      </c>
      <c r="C416" s="7">
        <v>36494</v>
      </c>
      <c r="D416" s="6">
        <v>0</v>
      </c>
      <c r="E416" s="6" t="s">
        <v>18</v>
      </c>
      <c r="F416" s="8">
        <v>1388.910034</v>
      </c>
      <c r="G416" s="8">
        <v>1375.56731698</v>
      </c>
    </row>
    <row r="417" spans="1:7" hidden="1" x14ac:dyDescent="0.25">
      <c r="A417" s="6" t="s">
        <v>9</v>
      </c>
      <c r="B417" s="6" t="s">
        <v>14</v>
      </c>
      <c r="C417" s="7">
        <v>36525</v>
      </c>
      <c r="D417" s="6">
        <v>0</v>
      </c>
      <c r="E417" s="6" t="s">
        <v>18</v>
      </c>
      <c r="F417" s="8">
        <v>1469.25</v>
      </c>
      <c r="G417" s="8">
        <v>1462.5194098300001</v>
      </c>
    </row>
    <row r="418" spans="1:7" hidden="1" x14ac:dyDescent="0.25">
      <c r="A418" s="6" t="s">
        <v>9</v>
      </c>
      <c r="B418" s="6" t="s">
        <v>14</v>
      </c>
      <c r="C418" s="7">
        <v>36556</v>
      </c>
      <c r="D418" s="6">
        <v>0</v>
      </c>
      <c r="E418" s="6" t="s">
        <v>18</v>
      </c>
      <c r="F418" s="8">
        <v>1394.459961</v>
      </c>
      <c r="G418" s="8">
        <v>1424.22628461</v>
      </c>
    </row>
    <row r="419" spans="1:7" hidden="1" x14ac:dyDescent="0.25">
      <c r="A419" s="6" t="s">
        <v>9</v>
      </c>
      <c r="B419" s="6" t="s">
        <v>14</v>
      </c>
      <c r="C419" s="7">
        <v>36585</v>
      </c>
      <c r="D419" s="6">
        <v>0</v>
      </c>
      <c r="E419" s="6" t="s">
        <v>18</v>
      </c>
      <c r="F419" s="8">
        <v>1366.420044</v>
      </c>
      <c r="G419" s="8">
        <v>1406.65023759</v>
      </c>
    </row>
    <row r="420" spans="1:7" hidden="1" x14ac:dyDescent="0.25">
      <c r="A420" s="6" t="s">
        <v>9</v>
      </c>
      <c r="B420" s="6" t="s">
        <v>14</v>
      </c>
      <c r="C420" s="7">
        <v>36616</v>
      </c>
      <c r="D420" s="6">
        <v>0</v>
      </c>
      <c r="E420" s="6" t="s">
        <v>18</v>
      </c>
      <c r="F420" s="8">
        <v>1498.579956</v>
      </c>
      <c r="G420" s="8">
        <v>1568.7008799</v>
      </c>
    </row>
    <row r="421" spans="1:7" hidden="1" x14ac:dyDescent="0.25">
      <c r="A421" s="6" t="s">
        <v>9</v>
      </c>
      <c r="B421" s="6" t="s">
        <v>14</v>
      </c>
      <c r="C421" s="7">
        <v>36644</v>
      </c>
      <c r="D421" s="6">
        <v>0</v>
      </c>
      <c r="E421" s="6" t="s">
        <v>18</v>
      </c>
      <c r="F421" s="8">
        <v>1452.4300539999999</v>
      </c>
      <c r="G421" s="8">
        <v>1598.7122295300001</v>
      </c>
    </row>
    <row r="422" spans="1:7" hidden="1" x14ac:dyDescent="0.25">
      <c r="A422" s="6" t="s">
        <v>9</v>
      </c>
      <c r="B422" s="6" t="s">
        <v>14</v>
      </c>
      <c r="C422" s="7">
        <v>36677</v>
      </c>
      <c r="D422" s="6">
        <v>0</v>
      </c>
      <c r="E422" s="6" t="s">
        <v>18</v>
      </c>
      <c r="F422" s="8">
        <v>1420.599976</v>
      </c>
      <c r="G422" s="8">
        <v>1527.0342668400001</v>
      </c>
    </row>
    <row r="423" spans="1:7" hidden="1" x14ac:dyDescent="0.25">
      <c r="A423" s="6" t="s">
        <v>9</v>
      </c>
      <c r="B423" s="6" t="s">
        <v>14</v>
      </c>
      <c r="C423" s="7">
        <v>36707</v>
      </c>
      <c r="D423" s="6">
        <v>0</v>
      </c>
      <c r="E423" s="6" t="s">
        <v>18</v>
      </c>
      <c r="F423" s="8">
        <v>1454.599976</v>
      </c>
      <c r="G423" s="8">
        <v>1522.1849964999999</v>
      </c>
    </row>
    <row r="424" spans="1:7" hidden="1" x14ac:dyDescent="0.25">
      <c r="A424" s="6" t="s">
        <v>9</v>
      </c>
      <c r="B424" s="6" t="s">
        <v>14</v>
      </c>
      <c r="C424" s="7">
        <v>36738</v>
      </c>
      <c r="D424" s="6">
        <v>0</v>
      </c>
      <c r="E424" s="6" t="s">
        <v>18</v>
      </c>
      <c r="F424" s="8">
        <v>1430.829956</v>
      </c>
      <c r="G424" s="8">
        <v>1548.01467185</v>
      </c>
    </row>
    <row r="425" spans="1:7" hidden="1" x14ac:dyDescent="0.25">
      <c r="A425" s="6" t="s">
        <v>9</v>
      </c>
      <c r="B425" s="6" t="s">
        <v>14</v>
      </c>
      <c r="C425" s="7">
        <v>36769</v>
      </c>
      <c r="D425" s="6">
        <v>0</v>
      </c>
      <c r="E425" s="6" t="s">
        <v>18</v>
      </c>
      <c r="F425" s="8">
        <v>1517.6800539999999</v>
      </c>
      <c r="G425" s="8">
        <v>1704.1096560200001</v>
      </c>
    </row>
    <row r="426" spans="1:7" hidden="1" x14ac:dyDescent="0.25">
      <c r="A426" s="6" t="s">
        <v>9</v>
      </c>
      <c r="B426" s="6" t="s">
        <v>14</v>
      </c>
      <c r="C426" s="7">
        <v>36798</v>
      </c>
      <c r="D426" s="6">
        <v>0</v>
      </c>
      <c r="E426" s="6" t="s">
        <v>18</v>
      </c>
      <c r="F426" s="8">
        <v>1436.51001</v>
      </c>
      <c r="G426" s="8">
        <v>1638.91615224</v>
      </c>
    </row>
    <row r="427" spans="1:7" hidden="1" x14ac:dyDescent="0.25">
      <c r="A427" s="6" t="s">
        <v>9</v>
      </c>
      <c r="B427" s="6" t="s">
        <v>14</v>
      </c>
      <c r="C427" s="7">
        <v>36830</v>
      </c>
      <c r="D427" s="6">
        <v>0</v>
      </c>
      <c r="E427" s="6" t="s">
        <v>18</v>
      </c>
      <c r="F427" s="8">
        <v>1429.400024</v>
      </c>
      <c r="G427" s="8">
        <v>1698.22980226</v>
      </c>
    </row>
    <row r="428" spans="1:7" hidden="1" x14ac:dyDescent="0.25">
      <c r="A428" s="6" t="s">
        <v>9</v>
      </c>
      <c r="B428" s="6" t="s">
        <v>14</v>
      </c>
      <c r="C428" s="7">
        <v>36860</v>
      </c>
      <c r="D428" s="6">
        <v>0</v>
      </c>
      <c r="E428" s="6" t="s">
        <v>18</v>
      </c>
      <c r="F428" s="8">
        <v>1314.9499510000001</v>
      </c>
      <c r="G428" s="8">
        <v>1514.22150347</v>
      </c>
    </row>
    <row r="429" spans="1:7" hidden="1" x14ac:dyDescent="0.25">
      <c r="A429" s="6" t="s">
        <v>9</v>
      </c>
      <c r="B429" s="6" t="s">
        <v>14</v>
      </c>
      <c r="C429" s="7">
        <v>36889</v>
      </c>
      <c r="D429" s="6">
        <v>0</v>
      </c>
      <c r="E429" s="6" t="s">
        <v>18</v>
      </c>
      <c r="F429" s="8">
        <v>1320.280029</v>
      </c>
      <c r="G429" s="8">
        <v>1418.8931042500001</v>
      </c>
    </row>
    <row r="430" spans="1:7" hidden="1" x14ac:dyDescent="0.25">
      <c r="A430" s="6" t="s">
        <v>9</v>
      </c>
      <c r="B430" s="6" t="s">
        <v>14</v>
      </c>
      <c r="C430" s="7">
        <v>36922</v>
      </c>
      <c r="D430" s="6">
        <v>0</v>
      </c>
      <c r="E430" s="6" t="s">
        <v>18</v>
      </c>
      <c r="F430" s="8">
        <v>1366.01001</v>
      </c>
      <c r="G430" s="8">
        <v>1469.93437137</v>
      </c>
    </row>
    <row r="431" spans="1:7" hidden="1" x14ac:dyDescent="0.25">
      <c r="A431" s="6" t="s">
        <v>9</v>
      </c>
      <c r="B431" s="6" t="s">
        <v>14</v>
      </c>
      <c r="C431" s="7">
        <v>36950</v>
      </c>
      <c r="D431" s="6">
        <v>0</v>
      </c>
      <c r="E431" s="6" t="s">
        <v>18</v>
      </c>
      <c r="F431" s="8">
        <v>1239.9399410000001</v>
      </c>
      <c r="G431" s="8">
        <v>1340.76550851</v>
      </c>
    </row>
    <row r="432" spans="1:7" hidden="1" x14ac:dyDescent="0.25">
      <c r="A432" s="6" t="s">
        <v>9</v>
      </c>
      <c r="B432" s="6" t="s">
        <v>14</v>
      </c>
      <c r="C432" s="7">
        <v>36980</v>
      </c>
      <c r="D432" s="6">
        <v>0</v>
      </c>
      <c r="E432" s="6" t="s">
        <v>18</v>
      </c>
      <c r="F432" s="8">
        <v>1160.329956</v>
      </c>
      <c r="G432" s="8">
        <v>1313.77939229</v>
      </c>
    </row>
    <row r="433" spans="1:7" hidden="1" x14ac:dyDescent="0.25">
      <c r="A433" s="6" t="s">
        <v>9</v>
      </c>
      <c r="B433" s="6" t="s">
        <v>14</v>
      </c>
      <c r="C433" s="7">
        <v>37011</v>
      </c>
      <c r="D433" s="6">
        <v>0</v>
      </c>
      <c r="E433" s="6" t="s">
        <v>18</v>
      </c>
      <c r="F433" s="8">
        <v>1249.459961</v>
      </c>
      <c r="G433" s="8">
        <v>1407.68359891</v>
      </c>
    </row>
    <row r="434" spans="1:7" hidden="1" x14ac:dyDescent="0.25">
      <c r="A434" s="6" t="s">
        <v>9</v>
      </c>
      <c r="B434" s="6" t="s">
        <v>14</v>
      </c>
      <c r="C434" s="7">
        <v>37042</v>
      </c>
      <c r="D434" s="6">
        <v>0</v>
      </c>
      <c r="E434" s="6" t="s">
        <v>18</v>
      </c>
      <c r="F434" s="8">
        <v>1255.8199460000001</v>
      </c>
      <c r="G434" s="8">
        <v>1480.91974385</v>
      </c>
    </row>
    <row r="435" spans="1:7" hidden="1" x14ac:dyDescent="0.25">
      <c r="A435" s="6" t="s">
        <v>9</v>
      </c>
      <c r="B435" s="6" t="s">
        <v>14</v>
      </c>
      <c r="C435" s="7">
        <v>37071</v>
      </c>
      <c r="D435" s="6">
        <v>0</v>
      </c>
      <c r="E435" s="6" t="s">
        <v>18</v>
      </c>
      <c r="F435" s="8">
        <v>1224.380005</v>
      </c>
      <c r="G435" s="8">
        <v>1443.84434182</v>
      </c>
    </row>
    <row r="436" spans="1:7" hidden="1" x14ac:dyDescent="0.25">
      <c r="A436" s="6" t="s">
        <v>9</v>
      </c>
      <c r="B436" s="6" t="s">
        <v>14</v>
      </c>
      <c r="C436" s="7">
        <v>37103</v>
      </c>
      <c r="D436" s="6">
        <v>0</v>
      </c>
      <c r="E436" s="6" t="s">
        <v>18</v>
      </c>
      <c r="F436" s="8">
        <v>1211.2299800000001</v>
      </c>
      <c r="G436" s="8">
        <v>1383.4722731300001</v>
      </c>
    </row>
    <row r="437" spans="1:7" hidden="1" x14ac:dyDescent="0.25">
      <c r="A437" s="6" t="s">
        <v>9</v>
      </c>
      <c r="B437" s="6" t="s">
        <v>14</v>
      </c>
      <c r="C437" s="7">
        <v>37134</v>
      </c>
      <c r="D437" s="6">
        <v>0</v>
      </c>
      <c r="E437" s="6" t="s">
        <v>18</v>
      </c>
      <c r="F437" s="8">
        <v>1133.579956</v>
      </c>
      <c r="G437" s="8">
        <v>1237.80296352</v>
      </c>
    </row>
    <row r="438" spans="1:7" hidden="1" x14ac:dyDescent="0.25">
      <c r="A438" s="6" t="s">
        <v>9</v>
      </c>
      <c r="B438" s="6" t="s">
        <v>14</v>
      </c>
      <c r="C438" s="7">
        <v>37162</v>
      </c>
      <c r="D438" s="6">
        <v>0</v>
      </c>
      <c r="E438" s="6" t="s">
        <v>18</v>
      </c>
      <c r="F438" s="8">
        <v>1040.9399410000001</v>
      </c>
      <c r="G438" s="8">
        <v>1140.0065074700001</v>
      </c>
    </row>
    <row r="439" spans="1:7" hidden="1" x14ac:dyDescent="0.25">
      <c r="A439" s="6" t="s">
        <v>9</v>
      </c>
      <c r="B439" s="6" t="s">
        <v>14</v>
      </c>
      <c r="C439" s="7">
        <v>37195</v>
      </c>
      <c r="D439" s="6">
        <v>0</v>
      </c>
      <c r="E439" s="6" t="s">
        <v>18</v>
      </c>
      <c r="F439" s="8">
        <v>1059.780029</v>
      </c>
      <c r="G439" s="8">
        <v>1172.0637336699999</v>
      </c>
    </row>
    <row r="440" spans="1:7" hidden="1" x14ac:dyDescent="0.25">
      <c r="A440" s="6" t="s">
        <v>9</v>
      </c>
      <c r="B440" s="6" t="s">
        <v>14</v>
      </c>
      <c r="C440" s="7">
        <v>37225</v>
      </c>
      <c r="D440" s="6">
        <v>0</v>
      </c>
      <c r="E440" s="6" t="s">
        <v>18</v>
      </c>
      <c r="F440" s="8">
        <v>1139.4499510000001</v>
      </c>
      <c r="G440" s="8">
        <v>1280.5686169000001</v>
      </c>
    </row>
    <row r="441" spans="1:7" hidden="1" x14ac:dyDescent="0.25">
      <c r="A441" s="6" t="s">
        <v>9</v>
      </c>
      <c r="B441" s="6" t="s">
        <v>14</v>
      </c>
      <c r="C441" s="7">
        <v>37256</v>
      </c>
      <c r="D441" s="6">
        <v>0</v>
      </c>
      <c r="E441" s="6" t="s">
        <v>18</v>
      </c>
      <c r="F441" s="8">
        <v>1148.079956</v>
      </c>
      <c r="G441" s="8">
        <v>1302.7118487800001</v>
      </c>
    </row>
    <row r="442" spans="1:7" hidden="1" x14ac:dyDescent="0.25">
      <c r="A442" s="6" t="s">
        <v>9</v>
      </c>
      <c r="B442" s="6" t="s">
        <v>14</v>
      </c>
      <c r="C442" s="7">
        <v>37287</v>
      </c>
      <c r="D442" s="6">
        <v>0</v>
      </c>
      <c r="E442" s="6" t="s">
        <v>18</v>
      </c>
      <c r="F442" s="8">
        <v>1130.1999510000001</v>
      </c>
      <c r="G442" s="8">
        <v>1308.55614975</v>
      </c>
    </row>
    <row r="443" spans="1:7" hidden="1" x14ac:dyDescent="0.25">
      <c r="A443" s="6" t="s">
        <v>9</v>
      </c>
      <c r="B443" s="6" t="s">
        <v>14</v>
      </c>
      <c r="C443" s="7">
        <v>37315</v>
      </c>
      <c r="D443" s="6">
        <v>0</v>
      </c>
      <c r="E443" s="6" t="s">
        <v>18</v>
      </c>
      <c r="F443" s="8">
        <v>1106.7299800000001</v>
      </c>
      <c r="G443" s="8">
        <v>1279.3087273399999</v>
      </c>
    </row>
    <row r="444" spans="1:7" hidden="1" x14ac:dyDescent="0.25">
      <c r="A444" s="6" t="s">
        <v>9</v>
      </c>
      <c r="B444" s="6" t="s">
        <v>14</v>
      </c>
      <c r="C444" s="7">
        <v>37343</v>
      </c>
      <c r="D444" s="6">
        <v>0</v>
      </c>
      <c r="E444" s="6" t="s">
        <v>18</v>
      </c>
      <c r="F444" s="8">
        <v>1147.3900149999999</v>
      </c>
      <c r="G444" s="8">
        <v>1315.21092729</v>
      </c>
    </row>
    <row r="445" spans="1:7" hidden="1" x14ac:dyDescent="0.25">
      <c r="A445" s="6" t="s">
        <v>9</v>
      </c>
      <c r="B445" s="6" t="s">
        <v>14</v>
      </c>
      <c r="C445" s="7">
        <v>37376</v>
      </c>
      <c r="D445" s="6">
        <v>0</v>
      </c>
      <c r="E445" s="6" t="s">
        <v>18</v>
      </c>
      <c r="F445" s="8">
        <v>1076.920044</v>
      </c>
      <c r="G445" s="8">
        <v>1195.5151423100001</v>
      </c>
    </row>
    <row r="446" spans="1:7" hidden="1" x14ac:dyDescent="0.25">
      <c r="A446" s="6" t="s">
        <v>9</v>
      </c>
      <c r="B446" s="6" t="s">
        <v>14</v>
      </c>
      <c r="C446" s="7">
        <v>37407</v>
      </c>
      <c r="D446" s="6">
        <v>0</v>
      </c>
      <c r="E446" s="6" t="s">
        <v>18</v>
      </c>
      <c r="F446" s="8">
        <v>1067.1400149999999</v>
      </c>
      <c r="G446" s="8">
        <v>1136.82754477</v>
      </c>
    </row>
    <row r="447" spans="1:7" hidden="1" x14ac:dyDescent="0.25">
      <c r="A447" s="6" t="s">
        <v>9</v>
      </c>
      <c r="B447" s="6" t="s">
        <v>14</v>
      </c>
      <c r="C447" s="7">
        <v>37435</v>
      </c>
      <c r="D447" s="6">
        <v>0</v>
      </c>
      <c r="E447" s="6" t="s">
        <v>18</v>
      </c>
      <c r="F447" s="8">
        <v>989.82000700000003</v>
      </c>
      <c r="G447" s="8">
        <v>992.30076319</v>
      </c>
    </row>
    <row r="448" spans="1:7" hidden="1" x14ac:dyDescent="0.25">
      <c r="A448" s="6" t="s">
        <v>9</v>
      </c>
      <c r="B448" s="6" t="s">
        <v>14</v>
      </c>
      <c r="C448" s="7">
        <v>37468</v>
      </c>
      <c r="D448" s="6">
        <v>0</v>
      </c>
      <c r="E448" s="6" t="s">
        <v>18</v>
      </c>
      <c r="F448" s="8">
        <v>911.61999500000002</v>
      </c>
      <c r="G448" s="8">
        <v>931.84093894</v>
      </c>
    </row>
    <row r="449" spans="1:7" hidden="1" x14ac:dyDescent="0.25">
      <c r="A449" s="6" t="s">
        <v>9</v>
      </c>
      <c r="B449" s="6" t="s">
        <v>14</v>
      </c>
      <c r="C449" s="7">
        <v>37498</v>
      </c>
      <c r="D449" s="6">
        <v>0</v>
      </c>
      <c r="E449" s="6" t="s">
        <v>18</v>
      </c>
      <c r="F449" s="8">
        <v>916.07000700000003</v>
      </c>
      <c r="G449" s="8">
        <v>931.62820105000003</v>
      </c>
    </row>
    <row r="450" spans="1:7" hidden="1" x14ac:dyDescent="0.25">
      <c r="A450" s="6" t="s">
        <v>9</v>
      </c>
      <c r="B450" s="6" t="s">
        <v>14</v>
      </c>
      <c r="C450" s="7">
        <v>37529</v>
      </c>
      <c r="D450" s="6">
        <v>0</v>
      </c>
      <c r="E450" s="6" t="s">
        <v>18</v>
      </c>
      <c r="F450" s="8">
        <v>815.28002900000001</v>
      </c>
      <c r="G450" s="8">
        <v>826.85601077000001</v>
      </c>
    </row>
    <row r="451" spans="1:7" hidden="1" x14ac:dyDescent="0.25">
      <c r="A451" s="6" t="s">
        <v>9</v>
      </c>
      <c r="B451" s="6" t="s">
        <v>14</v>
      </c>
      <c r="C451" s="7">
        <v>37560</v>
      </c>
      <c r="D451" s="6">
        <v>0</v>
      </c>
      <c r="E451" s="6" t="s">
        <v>18</v>
      </c>
      <c r="F451" s="8">
        <v>885.76000999999997</v>
      </c>
      <c r="G451" s="8">
        <v>897.97243500000002</v>
      </c>
    </row>
    <row r="452" spans="1:7" hidden="1" x14ac:dyDescent="0.25">
      <c r="A452" s="6" t="s">
        <v>9</v>
      </c>
      <c r="B452" s="6" t="s">
        <v>14</v>
      </c>
      <c r="C452" s="7">
        <v>37589</v>
      </c>
      <c r="D452" s="6">
        <v>0</v>
      </c>
      <c r="E452" s="6" t="s">
        <v>18</v>
      </c>
      <c r="F452" s="8">
        <v>936.30999799999995</v>
      </c>
      <c r="G452" s="8">
        <v>943.19532211000001</v>
      </c>
    </row>
    <row r="453" spans="1:7" hidden="1" x14ac:dyDescent="0.25">
      <c r="A453" s="6" t="s">
        <v>9</v>
      </c>
      <c r="B453" s="6" t="s">
        <v>14</v>
      </c>
      <c r="C453" s="7">
        <v>37621</v>
      </c>
      <c r="D453" s="6">
        <v>0</v>
      </c>
      <c r="E453" s="6" t="s">
        <v>18</v>
      </c>
      <c r="F453" s="8">
        <v>879.82000700000003</v>
      </c>
      <c r="G453" s="8">
        <v>838.96252960000004</v>
      </c>
    </row>
    <row r="454" spans="1:7" hidden="1" x14ac:dyDescent="0.25">
      <c r="A454" s="6" t="s">
        <v>9</v>
      </c>
      <c r="B454" s="6" t="s">
        <v>14</v>
      </c>
      <c r="C454" s="7">
        <v>37652</v>
      </c>
      <c r="D454" s="6">
        <v>0</v>
      </c>
      <c r="E454" s="6" t="s">
        <v>18</v>
      </c>
      <c r="F454" s="8">
        <v>855.70001200000002</v>
      </c>
      <c r="G454" s="8">
        <v>791.14275998999994</v>
      </c>
    </row>
    <row r="455" spans="1:7" hidden="1" x14ac:dyDescent="0.25">
      <c r="A455" s="6" t="s">
        <v>9</v>
      </c>
      <c r="B455" s="6" t="s">
        <v>14</v>
      </c>
      <c r="C455" s="7">
        <v>37680</v>
      </c>
      <c r="D455" s="6">
        <v>0</v>
      </c>
      <c r="E455" s="6" t="s">
        <v>18</v>
      </c>
      <c r="F455" s="8">
        <v>841.15002400000003</v>
      </c>
      <c r="G455" s="8">
        <v>780.14285113000005</v>
      </c>
    </row>
    <row r="456" spans="1:7" hidden="1" x14ac:dyDescent="0.25">
      <c r="A456" s="6" t="s">
        <v>9</v>
      </c>
      <c r="B456" s="6" t="s">
        <v>14</v>
      </c>
      <c r="C456" s="7">
        <v>37711</v>
      </c>
      <c r="D456" s="6">
        <v>0</v>
      </c>
      <c r="E456" s="6" t="s">
        <v>18</v>
      </c>
      <c r="F456" s="8">
        <v>848.17999299999997</v>
      </c>
      <c r="G456" s="8">
        <v>778.50389801999995</v>
      </c>
    </row>
    <row r="457" spans="1:7" hidden="1" x14ac:dyDescent="0.25">
      <c r="A457" s="6" t="s">
        <v>9</v>
      </c>
      <c r="B457" s="6" t="s">
        <v>14</v>
      </c>
      <c r="C457" s="7">
        <v>37741</v>
      </c>
      <c r="D457" s="6">
        <v>0</v>
      </c>
      <c r="E457" s="6" t="s">
        <v>18</v>
      </c>
      <c r="F457" s="8">
        <v>916.919983</v>
      </c>
      <c r="G457" s="8">
        <v>823.75346734000004</v>
      </c>
    </row>
    <row r="458" spans="1:7" hidden="1" x14ac:dyDescent="0.25">
      <c r="A458" s="6" t="s">
        <v>9</v>
      </c>
      <c r="B458" s="6" t="s">
        <v>14</v>
      </c>
      <c r="C458" s="7">
        <v>37771</v>
      </c>
      <c r="D458" s="6">
        <v>0</v>
      </c>
      <c r="E458" s="6" t="s">
        <v>18</v>
      </c>
      <c r="F458" s="8">
        <v>963.59002699999996</v>
      </c>
      <c r="G458" s="8">
        <v>815.08207164999999</v>
      </c>
    </row>
    <row r="459" spans="1:7" hidden="1" x14ac:dyDescent="0.25">
      <c r="A459" s="6" t="s">
        <v>9</v>
      </c>
      <c r="B459" s="6" t="s">
        <v>14</v>
      </c>
      <c r="C459" s="7">
        <v>37802</v>
      </c>
      <c r="D459" s="6">
        <v>0</v>
      </c>
      <c r="E459" s="6" t="s">
        <v>18</v>
      </c>
      <c r="F459" s="8">
        <v>974.5</v>
      </c>
      <c r="G459" s="8">
        <v>852.80476159</v>
      </c>
    </row>
    <row r="460" spans="1:7" hidden="1" x14ac:dyDescent="0.25">
      <c r="A460" s="6" t="s">
        <v>9</v>
      </c>
      <c r="B460" s="6" t="s">
        <v>14</v>
      </c>
      <c r="C460" s="7">
        <v>37833</v>
      </c>
      <c r="D460" s="6">
        <v>0</v>
      </c>
      <c r="E460" s="6" t="s">
        <v>18</v>
      </c>
      <c r="F460" s="8">
        <v>990.30999799999995</v>
      </c>
      <c r="G460" s="8">
        <v>874.98674491999998</v>
      </c>
    </row>
    <row r="461" spans="1:7" hidden="1" x14ac:dyDescent="0.25">
      <c r="A461" s="6" t="s">
        <v>9</v>
      </c>
      <c r="B461" s="6" t="s">
        <v>14</v>
      </c>
      <c r="C461" s="7">
        <v>37862</v>
      </c>
      <c r="D461" s="6">
        <v>0</v>
      </c>
      <c r="E461" s="6" t="s">
        <v>18</v>
      </c>
      <c r="F461" s="8">
        <v>1008.01001</v>
      </c>
      <c r="G461" s="8">
        <v>922.49474495000004</v>
      </c>
    </row>
    <row r="462" spans="1:7" hidden="1" x14ac:dyDescent="0.25">
      <c r="A462" s="6" t="s">
        <v>9</v>
      </c>
      <c r="B462" s="6" t="s">
        <v>14</v>
      </c>
      <c r="C462" s="7">
        <v>37894</v>
      </c>
      <c r="D462" s="6">
        <v>0</v>
      </c>
      <c r="E462" s="6" t="s">
        <v>18</v>
      </c>
      <c r="F462" s="8">
        <v>995.96997099999999</v>
      </c>
      <c r="G462" s="8">
        <v>854.76310142</v>
      </c>
    </row>
    <row r="463" spans="1:7" hidden="1" x14ac:dyDescent="0.25">
      <c r="A463" s="6" t="s">
        <v>9</v>
      </c>
      <c r="B463" s="6" t="s">
        <v>14</v>
      </c>
      <c r="C463" s="7">
        <v>37925</v>
      </c>
      <c r="D463" s="6">
        <v>0</v>
      </c>
      <c r="E463" s="6" t="s">
        <v>18</v>
      </c>
      <c r="F463" s="8">
        <v>1050.709961</v>
      </c>
      <c r="G463" s="8">
        <v>904.06983177999996</v>
      </c>
    </row>
    <row r="464" spans="1:7" hidden="1" x14ac:dyDescent="0.25">
      <c r="A464" s="6" t="s">
        <v>9</v>
      </c>
      <c r="B464" s="6" t="s">
        <v>14</v>
      </c>
      <c r="C464" s="7">
        <v>37953</v>
      </c>
      <c r="D464" s="6">
        <v>0</v>
      </c>
      <c r="E464" s="6" t="s">
        <v>18</v>
      </c>
      <c r="F464" s="8">
        <v>1058.1999510000001</v>
      </c>
      <c r="G464" s="8">
        <v>882.27443137</v>
      </c>
    </row>
    <row r="465" spans="1:7" hidden="1" x14ac:dyDescent="0.25">
      <c r="A465" s="6" t="s">
        <v>9</v>
      </c>
      <c r="B465" s="6" t="s">
        <v>14</v>
      </c>
      <c r="C465" s="7">
        <v>37986</v>
      </c>
      <c r="D465" s="6">
        <v>0</v>
      </c>
      <c r="E465" s="6" t="s">
        <v>18</v>
      </c>
      <c r="F465" s="8">
        <v>1111.920044</v>
      </c>
      <c r="G465" s="8">
        <v>880.38008527</v>
      </c>
    </row>
    <row r="466" spans="1:7" hidden="1" x14ac:dyDescent="0.25">
      <c r="A466" s="6" t="s">
        <v>9</v>
      </c>
      <c r="B466" s="6" t="s">
        <v>14</v>
      </c>
      <c r="C466" s="7">
        <v>38016</v>
      </c>
      <c r="D466" s="6">
        <v>0</v>
      </c>
      <c r="E466" s="6" t="s">
        <v>18</v>
      </c>
      <c r="F466" s="8">
        <v>1131.130005</v>
      </c>
      <c r="G466" s="8">
        <v>913.38017193999997</v>
      </c>
    </row>
    <row r="467" spans="1:7" hidden="1" x14ac:dyDescent="0.25">
      <c r="A467" s="6" t="s">
        <v>9</v>
      </c>
      <c r="B467" s="6" t="s">
        <v>14</v>
      </c>
      <c r="C467" s="7">
        <v>38044</v>
      </c>
      <c r="D467" s="6">
        <v>0</v>
      </c>
      <c r="E467" s="6" t="s">
        <v>18</v>
      </c>
      <c r="F467" s="8">
        <v>1144.9399410000001</v>
      </c>
      <c r="G467" s="8">
        <v>922.00026978000005</v>
      </c>
    </row>
    <row r="468" spans="1:7" hidden="1" x14ac:dyDescent="0.25">
      <c r="A468" s="6" t="s">
        <v>9</v>
      </c>
      <c r="B468" s="6" t="s">
        <v>14</v>
      </c>
      <c r="C468" s="7">
        <v>38077</v>
      </c>
      <c r="D468" s="6">
        <v>0</v>
      </c>
      <c r="E468" s="6" t="s">
        <v>18</v>
      </c>
      <c r="F468" s="8">
        <v>1126.209961</v>
      </c>
      <c r="G468" s="8">
        <v>921.31050787000004</v>
      </c>
    </row>
    <row r="469" spans="1:7" hidden="1" x14ac:dyDescent="0.25">
      <c r="A469" s="6" t="s">
        <v>9</v>
      </c>
      <c r="B469" s="6" t="s">
        <v>14</v>
      </c>
      <c r="C469" s="7">
        <v>38107</v>
      </c>
      <c r="D469" s="6">
        <v>0</v>
      </c>
      <c r="E469" s="6" t="s">
        <v>18</v>
      </c>
      <c r="F469" s="8">
        <v>1107.3000489999999</v>
      </c>
      <c r="G469" s="8">
        <v>926.84360361999995</v>
      </c>
    </row>
    <row r="470" spans="1:7" hidden="1" x14ac:dyDescent="0.25">
      <c r="A470" s="6" t="s">
        <v>9</v>
      </c>
      <c r="B470" s="6" t="s">
        <v>14</v>
      </c>
      <c r="C470" s="7">
        <v>38135</v>
      </c>
      <c r="D470" s="6">
        <v>0</v>
      </c>
      <c r="E470" s="6" t="s">
        <v>18</v>
      </c>
      <c r="F470" s="8">
        <v>1120.6800539999999</v>
      </c>
      <c r="G470" s="8">
        <v>915.13967785</v>
      </c>
    </row>
    <row r="471" spans="1:7" hidden="1" x14ac:dyDescent="0.25">
      <c r="A471" s="6" t="s">
        <v>9</v>
      </c>
      <c r="B471" s="6" t="s">
        <v>14</v>
      </c>
      <c r="C471" s="7">
        <v>38168</v>
      </c>
      <c r="D471" s="6">
        <v>0</v>
      </c>
      <c r="E471" s="6" t="s">
        <v>18</v>
      </c>
      <c r="F471" s="8">
        <v>1140.839966</v>
      </c>
      <c r="G471" s="8">
        <v>938.57669506000002</v>
      </c>
    </row>
    <row r="472" spans="1:7" hidden="1" x14ac:dyDescent="0.25">
      <c r="A472" s="6" t="s">
        <v>9</v>
      </c>
      <c r="B472" s="6" t="s">
        <v>14</v>
      </c>
      <c r="C472" s="7">
        <v>38198</v>
      </c>
      <c r="D472" s="6">
        <v>0</v>
      </c>
      <c r="E472" s="6" t="s">
        <v>18</v>
      </c>
      <c r="F472" s="8">
        <v>1101.719971</v>
      </c>
      <c r="G472" s="8">
        <v>915.12581299999999</v>
      </c>
    </row>
    <row r="473" spans="1:7" hidden="1" x14ac:dyDescent="0.25">
      <c r="A473" s="6" t="s">
        <v>9</v>
      </c>
      <c r="B473" s="6" t="s">
        <v>14</v>
      </c>
      <c r="C473" s="7">
        <v>38230</v>
      </c>
      <c r="D473" s="6">
        <v>0</v>
      </c>
      <c r="E473" s="6" t="s">
        <v>18</v>
      </c>
      <c r="F473" s="8">
        <v>1104.23999</v>
      </c>
      <c r="G473" s="8">
        <v>911.76615630000003</v>
      </c>
    </row>
    <row r="474" spans="1:7" hidden="1" x14ac:dyDescent="0.25">
      <c r="A474" s="6" t="s">
        <v>9</v>
      </c>
      <c r="B474" s="6" t="s">
        <v>14</v>
      </c>
      <c r="C474" s="7">
        <v>38260</v>
      </c>
      <c r="D474" s="6">
        <v>0</v>
      </c>
      <c r="E474" s="6" t="s">
        <v>18</v>
      </c>
      <c r="F474" s="8">
        <v>1114.579956</v>
      </c>
      <c r="G474" s="8">
        <v>898.20288216999995</v>
      </c>
    </row>
    <row r="475" spans="1:7" hidden="1" x14ac:dyDescent="0.25">
      <c r="A475" s="6" t="s">
        <v>9</v>
      </c>
      <c r="B475" s="6" t="s">
        <v>14</v>
      </c>
      <c r="C475" s="7">
        <v>38289</v>
      </c>
      <c r="D475" s="6">
        <v>0</v>
      </c>
      <c r="E475" s="6" t="s">
        <v>18</v>
      </c>
      <c r="F475" s="8">
        <v>1130.1999510000001</v>
      </c>
      <c r="G475" s="8">
        <v>887.33606427999996</v>
      </c>
    </row>
    <row r="476" spans="1:7" hidden="1" x14ac:dyDescent="0.25">
      <c r="A476" s="6" t="s">
        <v>9</v>
      </c>
      <c r="B476" s="6" t="s">
        <v>14</v>
      </c>
      <c r="C476" s="7">
        <v>38321</v>
      </c>
      <c r="D476" s="6">
        <v>0</v>
      </c>
      <c r="E476" s="6" t="s">
        <v>18</v>
      </c>
      <c r="F476" s="8">
        <v>1173.8199460000001</v>
      </c>
      <c r="G476" s="8">
        <v>882.90330991999997</v>
      </c>
    </row>
    <row r="477" spans="1:7" hidden="1" x14ac:dyDescent="0.25">
      <c r="A477" s="6" t="s">
        <v>9</v>
      </c>
      <c r="B477" s="6" t="s">
        <v>14</v>
      </c>
      <c r="C477" s="7">
        <v>38352</v>
      </c>
      <c r="D477" s="6">
        <v>0</v>
      </c>
      <c r="E477" s="6" t="s">
        <v>18</v>
      </c>
      <c r="F477" s="8">
        <v>1211.920044</v>
      </c>
      <c r="G477" s="8">
        <v>889.74381333999997</v>
      </c>
    </row>
    <row r="478" spans="1:7" hidden="1" x14ac:dyDescent="0.25">
      <c r="A478" s="6" t="s">
        <v>9</v>
      </c>
      <c r="B478" s="6" t="s">
        <v>14</v>
      </c>
      <c r="C478" s="7">
        <v>38383</v>
      </c>
      <c r="D478" s="6">
        <v>0</v>
      </c>
      <c r="E478" s="6" t="s">
        <v>18</v>
      </c>
      <c r="F478" s="8">
        <v>1181.2700199999999</v>
      </c>
      <c r="G478" s="8">
        <v>906.22939289999999</v>
      </c>
    </row>
    <row r="479" spans="1:7" hidden="1" x14ac:dyDescent="0.25">
      <c r="A479" s="6" t="s">
        <v>9</v>
      </c>
      <c r="B479" s="6" t="s">
        <v>14</v>
      </c>
      <c r="C479" s="7">
        <v>38411</v>
      </c>
      <c r="D479" s="6">
        <v>0</v>
      </c>
      <c r="E479" s="6" t="s">
        <v>18</v>
      </c>
      <c r="F479" s="8">
        <v>1203.599976</v>
      </c>
      <c r="G479" s="8">
        <v>907.89769238999997</v>
      </c>
    </row>
    <row r="480" spans="1:7" hidden="1" x14ac:dyDescent="0.25">
      <c r="A480" s="6" t="s">
        <v>9</v>
      </c>
      <c r="B480" s="6" t="s">
        <v>14</v>
      </c>
      <c r="C480" s="7">
        <v>38442</v>
      </c>
      <c r="D480" s="6">
        <v>0</v>
      </c>
      <c r="E480" s="6" t="s">
        <v>18</v>
      </c>
      <c r="F480" s="8">
        <v>1180.589966</v>
      </c>
      <c r="G480" s="8">
        <v>910.66797501999997</v>
      </c>
    </row>
    <row r="481" spans="1:7" hidden="1" x14ac:dyDescent="0.25">
      <c r="A481" s="6" t="s">
        <v>9</v>
      </c>
      <c r="B481" s="6" t="s">
        <v>14</v>
      </c>
      <c r="C481" s="7">
        <v>38471</v>
      </c>
      <c r="D481" s="6">
        <v>0</v>
      </c>
      <c r="E481" s="6" t="s">
        <v>18</v>
      </c>
      <c r="F481" s="8">
        <v>1156.849976</v>
      </c>
      <c r="G481" s="8">
        <v>892.83782756999994</v>
      </c>
    </row>
    <row r="482" spans="1:7" hidden="1" x14ac:dyDescent="0.25">
      <c r="A482" s="6" t="s">
        <v>9</v>
      </c>
      <c r="B482" s="6" t="s">
        <v>14</v>
      </c>
      <c r="C482" s="7">
        <v>38503</v>
      </c>
      <c r="D482" s="6">
        <v>0</v>
      </c>
      <c r="E482" s="6" t="s">
        <v>18</v>
      </c>
      <c r="F482" s="8">
        <v>1191.5</v>
      </c>
      <c r="G482" s="8">
        <v>966.26389196000002</v>
      </c>
    </row>
    <row r="483" spans="1:7" hidden="1" x14ac:dyDescent="0.25">
      <c r="A483" s="6" t="s">
        <v>9</v>
      </c>
      <c r="B483" s="6" t="s">
        <v>14</v>
      </c>
      <c r="C483" s="7">
        <v>38533</v>
      </c>
      <c r="D483" s="6">
        <v>0</v>
      </c>
      <c r="E483" s="6" t="s">
        <v>18</v>
      </c>
      <c r="F483" s="8">
        <v>1191.329956</v>
      </c>
      <c r="G483" s="8">
        <v>985.22159386999999</v>
      </c>
    </row>
    <row r="484" spans="1:7" hidden="1" x14ac:dyDescent="0.25">
      <c r="A484" s="6" t="s">
        <v>9</v>
      </c>
      <c r="B484" s="6" t="s">
        <v>14</v>
      </c>
      <c r="C484" s="7">
        <v>38562</v>
      </c>
      <c r="D484" s="6">
        <v>0</v>
      </c>
      <c r="E484" s="6" t="s">
        <v>18</v>
      </c>
      <c r="F484" s="8">
        <v>1234.1800539999999</v>
      </c>
      <c r="G484" s="8">
        <v>1020.57393387</v>
      </c>
    </row>
    <row r="485" spans="1:7" hidden="1" x14ac:dyDescent="0.25">
      <c r="A485" s="6" t="s">
        <v>9</v>
      </c>
      <c r="B485" s="6" t="s">
        <v>14</v>
      </c>
      <c r="C485" s="7">
        <v>38595</v>
      </c>
      <c r="D485" s="6">
        <v>0</v>
      </c>
      <c r="E485" s="6" t="s">
        <v>18</v>
      </c>
      <c r="F485" s="8">
        <v>1220.329956</v>
      </c>
      <c r="G485" s="8">
        <v>1000.43446668</v>
      </c>
    </row>
    <row r="486" spans="1:7" hidden="1" x14ac:dyDescent="0.25">
      <c r="A486" s="6" t="s">
        <v>9</v>
      </c>
      <c r="B486" s="6" t="s">
        <v>14</v>
      </c>
      <c r="C486" s="7">
        <v>38625</v>
      </c>
      <c r="D486" s="6">
        <v>0</v>
      </c>
      <c r="E486" s="6" t="s">
        <v>18</v>
      </c>
      <c r="F486" s="8">
        <v>1228.8100589999999</v>
      </c>
      <c r="G486" s="8">
        <v>1020.43685426</v>
      </c>
    </row>
    <row r="487" spans="1:7" hidden="1" x14ac:dyDescent="0.25">
      <c r="A487" s="6" t="s">
        <v>9</v>
      </c>
      <c r="B487" s="6" t="s">
        <v>14</v>
      </c>
      <c r="C487" s="7">
        <v>38656</v>
      </c>
      <c r="D487" s="6">
        <v>0</v>
      </c>
      <c r="E487" s="6" t="s">
        <v>18</v>
      </c>
      <c r="F487" s="8">
        <v>1207.01001</v>
      </c>
      <c r="G487" s="8">
        <v>1003.9175039</v>
      </c>
    </row>
    <row r="488" spans="1:7" hidden="1" x14ac:dyDescent="0.25">
      <c r="A488" s="6" t="s">
        <v>9</v>
      </c>
      <c r="B488" s="6" t="s">
        <v>14</v>
      </c>
      <c r="C488" s="7">
        <v>38686</v>
      </c>
      <c r="D488" s="6">
        <v>0</v>
      </c>
      <c r="E488" s="6" t="s">
        <v>18</v>
      </c>
      <c r="F488" s="8">
        <v>1249.4799800000001</v>
      </c>
      <c r="G488" s="8">
        <v>1061.6704692799999</v>
      </c>
    </row>
    <row r="489" spans="1:7" hidden="1" x14ac:dyDescent="0.25">
      <c r="A489" s="6" t="s">
        <v>9</v>
      </c>
      <c r="B489" s="6" t="s">
        <v>14</v>
      </c>
      <c r="C489" s="7">
        <v>38716</v>
      </c>
      <c r="D489" s="6">
        <v>0</v>
      </c>
      <c r="E489" s="6" t="s">
        <v>18</v>
      </c>
      <c r="F489" s="8">
        <v>1248.290039</v>
      </c>
      <c r="G489" s="8">
        <v>1058.14193699</v>
      </c>
    </row>
    <row r="490" spans="1:7" hidden="1" x14ac:dyDescent="0.25">
      <c r="A490" s="6" t="s">
        <v>9</v>
      </c>
      <c r="B490" s="6" t="s">
        <v>14</v>
      </c>
      <c r="C490" s="7">
        <v>38748</v>
      </c>
      <c r="D490" s="6">
        <v>0</v>
      </c>
      <c r="E490" s="6" t="s">
        <v>18</v>
      </c>
      <c r="F490" s="8">
        <v>1280.079956</v>
      </c>
      <c r="G490" s="8">
        <v>1056.3458915799999</v>
      </c>
    </row>
    <row r="491" spans="1:7" hidden="1" x14ac:dyDescent="0.25">
      <c r="A491" s="6" t="s">
        <v>9</v>
      </c>
      <c r="B491" s="6" t="s">
        <v>14</v>
      </c>
      <c r="C491" s="7">
        <v>38776</v>
      </c>
      <c r="D491" s="6">
        <v>0</v>
      </c>
      <c r="E491" s="6" t="s">
        <v>18</v>
      </c>
      <c r="F491" s="8">
        <v>1280.660034</v>
      </c>
      <c r="G491" s="8">
        <v>1078.4505509000001</v>
      </c>
    </row>
    <row r="492" spans="1:7" hidden="1" x14ac:dyDescent="0.25">
      <c r="A492" s="6" t="s">
        <v>9</v>
      </c>
      <c r="B492" s="6" t="s">
        <v>14</v>
      </c>
      <c r="C492" s="7">
        <v>38807</v>
      </c>
      <c r="D492" s="6">
        <v>0</v>
      </c>
      <c r="E492" s="6" t="s">
        <v>18</v>
      </c>
      <c r="F492" s="8">
        <v>1294.869995</v>
      </c>
      <c r="G492" s="8">
        <v>1069.78684851</v>
      </c>
    </row>
    <row r="493" spans="1:7" hidden="1" x14ac:dyDescent="0.25">
      <c r="A493" s="6" t="s">
        <v>9</v>
      </c>
      <c r="B493" s="6" t="s">
        <v>14</v>
      </c>
      <c r="C493" s="7">
        <v>38835</v>
      </c>
      <c r="D493" s="6">
        <v>0</v>
      </c>
      <c r="E493" s="6" t="s">
        <v>18</v>
      </c>
      <c r="F493" s="8">
        <v>1310.6099850000001</v>
      </c>
      <c r="G493" s="8">
        <v>1045.3936247199999</v>
      </c>
    </row>
    <row r="494" spans="1:7" hidden="1" x14ac:dyDescent="0.25">
      <c r="A494" s="6" t="s">
        <v>9</v>
      </c>
      <c r="B494" s="6" t="s">
        <v>14</v>
      </c>
      <c r="C494" s="7">
        <v>38868</v>
      </c>
      <c r="D494" s="6">
        <v>0</v>
      </c>
      <c r="E494" s="6" t="s">
        <v>18</v>
      </c>
      <c r="F494" s="8">
        <v>1270.089966</v>
      </c>
      <c r="G494" s="8">
        <v>987.01427032000004</v>
      </c>
    </row>
    <row r="495" spans="1:7" hidden="1" x14ac:dyDescent="0.25">
      <c r="A495" s="6" t="s">
        <v>9</v>
      </c>
      <c r="B495" s="6" t="s">
        <v>14</v>
      </c>
      <c r="C495" s="7">
        <v>38898</v>
      </c>
      <c r="D495" s="6">
        <v>0</v>
      </c>
      <c r="E495" s="6" t="s">
        <v>18</v>
      </c>
      <c r="F495" s="8">
        <v>1270.1999510000001</v>
      </c>
      <c r="G495" s="8">
        <v>999.13470873999995</v>
      </c>
    </row>
    <row r="496" spans="1:7" hidden="1" x14ac:dyDescent="0.25">
      <c r="A496" s="6" t="s">
        <v>9</v>
      </c>
      <c r="B496" s="6" t="s">
        <v>14</v>
      </c>
      <c r="C496" s="7">
        <v>38929</v>
      </c>
      <c r="D496" s="6">
        <v>0</v>
      </c>
      <c r="E496" s="6" t="s">
        <v>18</v>
      </c>
      <c r="F496" s="8">
        <v>1276.660034</v>
      </c>
      <c r="G496" s="8">
        <v>999.96870053999999</v>
      </c>
    </row>
    <row r="497" spans="1:7" hidden="1" x14ac:dyDescent="0.25">
      <c r="A497" s="6" t="s">
        <v>9</v>
      </c>
      <c r="B497" s="6" t="s">
        <v>14</v>
      </c>
      <c r="C497" s="7">
        <v>38960</v>
      </c>
      <c r="D497" s="6">
        <v>0</v>
      </c>
      <c r="E497" s="6" t="s">
        <v>18</v>
      </c>
      <c r="F497" s="8">
        <v>1303.8199460000001</v>
      </c>
      <c r="G497" s="8">
        <v>1014.5669173</v>
      </c>
    </row>
    <row r="498" spans="1:7" hidden="1" x14ac:dyDescent="0.25">
      <c r="A498" s="6" t="s">
        <v>9</v>
      </c>
      <c r="B498" s="6" t="s">
        <v>14</v>
      </c>
      <c r="C498" s="7">
        <v>38989</v>
      </c>
      <c r="D498" s="6">
        <v>0</v>
      </c>
      <c r="E498" s="6" t="s">
        <v>18</v>
      </c>
      <c r="F498" s="8">
        <v>1335.849976</v>
      </c>
      <c r="G498" s="8">
        <v>1055.1737627499999</v>
      </c>
    </row>
    <row r="499" spans="1:7" hidden="1" x14ac:dyDescent="0.25">
      <c r="A499" s="6" t="s">
        <v>9</v>
      </c>
      <c r="B499" s="6" t="s">
        <v>14</v>
      </c>
      <c r="C499" s="7">
        <v>39021</v>
      </c>
      <c r="D499" s="6">
        <v>0</v>
      </c>
      <c r="E499" s="6" t="s">
        <v>18</v>
      </c>
      <c r="F499" s="8">
        <v>1377.9399410000001</v>
      </c>
      <c r="G499" s="8">
        <v>1085.3339122499999</v>
      </c>
    </row>
    <row r="500" spans="1:7" hidden="1" x14ac:dyDescent="0.25">
      <c r="A500" s="6" t="s">
        <v>9</v>
      </c>
      <c r="B500" s="6" t="s">
        <v>14</v>
      </c>
      <c r="C500" s="7">
        <v>39051</v>
      </c>
      <c r="D500" s="6">
        <v>0</v>
      </c>
      <c r="E500" s="6" t="s">
        <v>18</v>
      </c>
      <c r="F500" s="8">
        <v>1400.630005</v>
      </c>
      <c r="G500" s="8">
        <v>1061.0833405200001</v>
      </c>
    </row>
    <row r="501" spans="1:7" hidden="1" x14ac:dyDescent="0.25">
      <c r="A501" s="6" t="s">
        <v>9</v>
      </c>
      <c r="B501" s="6" t="s">
        <v>14</v>
      </c>
      <c r="C501" s="7">
        <v>39080</v>
      </c>
      <c r="D501" s="6">
        <v>0</v>
      </c>
      <c r="E501" s="6" t="s">
        <v>18</v>
      </c>
      <c r="F501" s="8">
        <v>1418.3000489999999</v>
      </c>
      <c r="G501" s="8">
        <v>1076.91726956</v>
      </c>
    </row>
    <row r="502" spans="1:7" hidden="1" x14ac:dyDescent="0.25">
      <c r="A502" s="6" t="s">
        <v>9</v>
      </c>
      <c r="B502" s="6" t="s">
        <v>14</v>
      </c>
      <c r="C502" s="7">
        <v>39113</v>
      </c>
      <c r="D502" s="6">
        <v>0</v>
      </c>
      <c r="E502" s="6" t="s">
        <v>18</v>
      </c>
      <c r="F502" s="8">
        <v>1438.23999</v>
      </c>
      <c r="G502" s="8">
        <v>1110.2670937800001</v>
      </c>
    </row>
    <row r="503" spans="1:7" hidden="1" x14ac:dyDescent="0.25">
      <c r="A503" s="6" t="s">
        <v>9</v>
      </c>
      <c r="B503" s="6" t="s">
        <v>14</v>
      </c>
      <c r="C503" s="7">
        <v>39141</v>
      </c>
      <c r="D503" s="6">
        <v>0</v>
      </c>
      <c r="E503" s="6" t="s">
        <v>18</v>
      </c>
      <c r="F503" s="8">
        <v>1406.8199460000001</v>
      </c>
      <c r="G503" s="8">
        <v>1064.88528182</v>
      </c>
    </row>
    <row r="504" spans="1:7" hidden="1" x14ac:dyDescent="0.25">
      <c r="A504" s="6" t="s">
        <v>9</v>
      </c>
      <c r="B504" s="6" t="s">
        <v>14</v>
      </c>
      <c r="C504" s="7">
        <v>39171</v>
      </c>
      <c r="D504" s="6">
        <v>0</v>
      </c>
      <c r="E504" s="6" t="s">
        <v>18</v>
      </c>
      <c r="F504" s="8">
        <v>1420.8599850000001</v>
      </c>
      <c r="G504" s="8">
        <v>1066.8718871399999</v>
      </c>
    </row>
    <row r="505" spans="1:7" hidden="1" x14ac:dyDescent="0.25">
      <c r="A505" s="6" t="s">
        <v>9</v>
      </c>
      <c r="B505" s="6" t="s">
        <v>14</v>
      </c>
      <c r="C505" s="7">
        <v>39202</v>
      </c>
      <c r="D505" s="6">
        <v>0</v>
      </c>
      <c r="E505" s="6" t="s">
        <v>18</v>
      </c>
      <c r="F505" s="8">
        <v>1482.369995</v>
      </c>
      <c r="G505" s="8">
        <v>1089.5773601400001</v>
      </c>
    </row>
    <row r="506" spans="1:7" hidden="1" x14ac:dyDescent="0.25">
      <c r="A506" s="6" t="s">
        <v>9</v>
      </c>
      <c r="B506" s="6" t="s">
        <v>14</v>
      </c>
      <c r="C506" s="7">
        <v>39233</v>
      </c>
      <c r="D506" s="6">
        <v>0</v>
      </c>
      <c r="E506" s="6" t="s">
        <v>18</v>
      </c>
      <c r="F506" s="8">
        <v>1530.619995</v>
      </c>
      <c r="G506" s="8">
        <v>1137.7536639299999</v>
      </c>
    </row>
    <row r="507" spans="1:7" hidden="1" x14ac:dyDescent="0.25">
      <c r="A507" s="6" t="s">
        <v>9</v>
      </c>
      <c r="B507" s="6" t="s">
        <v>14</v>
      </c>
      <c r="C507" s="7">
        <v>39262</v>
      </c>
      <c r="D507" s="6">
        <v>0</v>
      </c>
      <c r="E507" s="6" t="s">
        <v>18</v>
      </c>
      <c r="F507" s="8">
        <v>1503.349976</v>
      </c>
      <c r="G507" s="8">
        <v>1113.1802799699999</v>
      </c>
    </row>
    <row r="508" spans="1:7" hidden="1" x14ac:dyDescent="0.25">
      <c r="A508" s="6" t="s">
        <v>9</v>
      </c>
      <c r="B508" s="6" t="s">
        <v>14</v>
      </c>
      <c r="C508" s="7">
        <v>39294</v>
      </c>
      <c r="D508" s="6">
        <v>0</v>
      </c>
      <c r="E508" s="6" t="s">
        <v>18</v>
      </c>
      <c r="F508" s="8">
        <v>1455.2700199999999</v>
      </c>
      <c r="G508" s="8">
        <v>1061.69841344</v>
      </c>
    </row>
    <row r="509" spans="1:7" hidden="1" x14ac:dyDescent="0.25">
      <c r="A509" s="6" t="s">
        <v>9</v>
      </c>
      <c r="B509" s="6" t="s">
        <v>14</v>
      </c>
      <c r="C509" s="7">
        <v>39325</v>
      </c>
      <c r="D509" s="6">
        <v>0</v>
      </c>
      <c r="E509" s="6" t="s">
        <v>18</v>
      </c>
      <c r="F509" s="8">
        <v>1473.98999</v>
      </c>
      <c r="G509" s="8">
        <v>1075.5125826399999</v>
      </c>
    </row>
    <row r="510" spans="1:7" hidden="1" x14ac:dyDescent="0.25">
      <c r="A510" s="6" t="s">
        <v>9</v>
      </c>
      <c r="B510" s="6" t="s">
        <v>14</v>
      </c>
      <c r="C510" s="7">
        <v>39353</v>
      </c>
      <c r="D510" s="6">
        <v>0</v>
      </c>
      <c r="E510" s="6" t="s">
        <v>18</v>
      </c>
      <c r="F510" s="8">
        <v>1526.75</v>
      </c>
      <c r="G510" s="8">
        <v>1076.76845336</v>
      </c>
    </row>
    <row r="511" spans="1:7" hidden="1" x14ac:dyDescent="0.25">
      <c r="A511" s="6" t="s">
        <v>9</v>
      </c>
      <c r="B511" s="6" t="s">
        <v>14</v>
      </c>
      <c r="C511" s="7">
        <v>39386</v>
      </c>
      <c r="D511" s="6">
        <v>0</v>
      </c>
      <c r="E511" s="6" t="s">
        <v>18</v>
      </c>
      <c r="F511" s="8">
        <v>1549.380005</v>
      </c>
      <c r="G511" s="8">
        <v>1072.45795512</v>
      </c>
    </row>
    <row r="512" spans="1:7" hidden="1" x14ac:dyDescent="0.25">
      <c r="A512" s="6" t="s">
        <v>9</v>
      </c>
      <c r="B512" s="6" t="s">
        <v>14</v>
      </c>
      <c r="C512" s="7">
        <v>39416</v>
      </c>
      <c r="D512" s="6">
        <v>0</v>
      </c>
      <c r="E512" s="6" t="s">
        <v>18</v>
      </c>
      <c r="F512" s="8">
        <v>1481.1400149999999</v>
      </c>
      <c r="G512" s="8">
        <v>1003.41441797</v>
      </c>
    </row>
    <row r="513" spans="1:7" hidden="1" x14ac:dyDescent="0.25">
      <c r="A513" s="6" t="s">
        <v>9</v>
      </c>
      <c r="B513" s="6" t="s">
        <v>14</v>
      </c>
      <c r="C513" s="7">
        <v>39447</v>
      </c>
      <c r="D513" s="6">
        <v>0</v>
      </c>
      <c r="E513" s="6" t="s">
        <v>18</v>
      </c>
      <c r="F513" s="8">
        <v>1468.3599850000001</v>
      </c>
      <c r="G513" s="8">
        <v>997.45940466000002</v>
      </c>
    </row>
    <row r="514" spans="1:7" hidden="1" x14ac:dyDescent="0.25">
      <c r="A514" s="6" t="s">
        <v>9</v>
      </c>
      <c r="B514" s="6" t="s">
        <v>14</v>
      </c>
      <c r="C514" s="7">
        <v>39478</v>
      </c>
      <c r="D514" s="6">
        <v>0</v>
      </c>
      <c r="E514" s="6" t="s">
        <v>18</v>
      </c>
      <c r="F514" s="8">
        <v>1378.5500489999999</v>
      </c>
      <c r="G514" s="8">
        <v>927.06796006000002</v>
      </c>
    </row>
    <row r="515" spans="1:7" hidden="1" x14ac:dyDescent="0.25">
      <c r="A515" s="6" t="s">
        <v>9</v>
      </c>
      <c r="B515" s="6" t="s">
        <v>14</v>
      </c>
      <c r="C515" s="7">
        <v>39507</v>
      </c>
      <c r="D515" s="6">
        <v>0</v>
      </c>
      <c r="E515" s="6" t="s">
        <v>18</v>
      </c>
      <c r="F515" s="8">
        <v>1330.630005</v>
      </c>
      <c r="G515" s="8">
        <v>877.31918487999997</v>
      </c>
    </row>
    <row r="516" spans="1:7" hidden="1" x14ac:dyDescent="0.25">
      <c r="A516" s="6" t="s">
        <v>9</v>
      </c>
      <c r="B516" s="6" t="s">
        <v>14</v>
      </c>
      <c r="C516" s="7">
        <v>39538</v>
      </c>
      <c r="D516" s="6">
        <v>0</v>
      </c>
      <c r="E516" s="6" t="s">
        <v>18</v>
      </c>
      <c r="F516" s="8">
        <v>1322.6999510000001</v>
      </c>
      <c r="G516" s="8">
        <v>836.51654529999996</v>
      </c>
    </row>
    <row r="517" spans="1:7" hidden="1" x14ac:dyDescent="0.25">
      <c r="A517" s="6" t="s">
        <v>9</v>
      </c>
      <c r="B517" s="6" t="s">
        <v>14</v>
      </c>
      <c r="C517" s="7">
        <v>39568</v>
      </c>
      <c r="D517" s="6">
        <v>0</v>
      </c>
      <c r="E517" s="6" t="s">
        <v>18</v>
      </c>
      <c r="F517" s="8">
        <v>1385.589966</v>
      </c>
      <c r="G517" s="8">
        <v>891.6280299</v>
      </c>
    </row>
    <row r="518" spans="1:7" hidden="1" x14ac:dyDescent="0.25">
      <c r="A518" s="6" t="s">
        <v>9</v>
      </c>
      <c r="B518" s="6" t="s">
        <v>14</v>
      </c>
      <c r="C518" s="7">
        <v>39598</v>
      </c>
      <c r="D518" s="6">
        <v>0</v>
      </c>
      <c r="E518" s="6" t="s">
        <v>18</v>
      </c>
      <c r="F518" s="8">
        <v>1400.380005</v>
      </c>
      <c r="G518" s="8">
        <v>903.00491005000003</v>
      </c>
    </row>
    <row r="519" spans="1:7" hidden="1" x14ac:dyDescent="0.25">
      <c r="A519" s="6" t="s">
        <v>9</v>
      </c>
      <c r="B519" s="6" t="s">
        <v>14</v>
      </c>
      <c r="C519" s="7">
        <v>39629</v>
      </c>
      <c r="D519" s="6">
        <v>0</v>
      </c>
      <c r="E519" s="6" t="s">
        <v>18</v>
      </c>
      <c r="F519" s="8">
        <v>1280</v>
      </c>
      <c r="G519" s="8">
        <v>811.97665280000001</v>
      </c>
    </row>
    <row r="520" spans="1:7" hidden="1" x14ac:dyDescent="0.25">
      <c r="A520" s="6" t="s">
        <v>9</v>
      </c>
      <c r="B520" s="6" t="s">
        <v>14</v>
      </c>
      <c r="C520" s="7">
        <v>39660</v>
      </c>
      <c r="D520" s="6">
        <v>0</v>
      </c>
      <c r="E520" s="6" t="s">
        <v>18</v>
      </c>
      <c r="F520" s="8">
        <v>1267.380005</v>
      </c>
      <c r="G520" s="8">
        <v>811.85061595000002</v>
      </c>
    </row>
    <row r="521" spans="1:7" hidden="1" x14ac:dyDescent="0.25">
      <c r="A521" s="6" t="s">
        <v>9</v>
      </c>
      <c r="B521" s="6" t="s">
        <v>14</v>
      </c>
      <c r="C521" s="7">
        <v>39689</v>
      </c>
      <c r="D521" s="6">
        <v>0</v>
      </c>
      <c r="E521" s="6" t="s">
        <v>18</v>
      </c>
      <c r="F521" s="8">
        <v>1282.829956</v>
      </c>
      <c r="G521" s="8">
        <v>870.60058015000004</v>
      </c>
    </row>
    <row r="522" spans="1:7" hidden="1" x14ac:dyDescent="0.25">
      <c r="A522" s="6" t="s">
        <v>9</v>
      </c>
      <c r="B522" s="6" t="s">
        <v>14</v>
      </c>
      <c r="C522" s="7">
        <v>39721</v>
      </c>
      <c r="D522" s="6">
        <v>0</v>
      </c>
      <c r="E522" s="6" t="s">
        <v>18</v>
      </c>
      <c r="F522" s="8">
        <v>1166.3599850000001</v>
      </c>
      <c r="G522" s="8">
        <v>815.46527228000002</v>
      </c>
    </row>
    <row r="523" spans="1:7" hidden="1" x14ac:dyDescent="0.25">
      <c r="A523" s="6" t="s">
        <v>9</v>
      </c>
      <c r="B523" s="6" t="s">
        <v>14</v>
      </c>
      <c r="C523" s="7">
        <v>39752</v>
      </c>
      <c r="D523" s="6">
        <v>0</v>
      </c>
      <c r="E523" s="6" t="s">
        <v>18</v>
      </c>
      <c r="F523" s="8">
        <v>968.75</v>
      </c>
      <c r="G523" s="8">
        <v>759.38700500000004</v>
      </c>
    </row>
    <row r="524" spans="1:7" hidden="1" x14ac:dyDescent="0.25">
      <c r="A524" s="6" t="s">
        <v>9</v>
      </c>
      <c r="B524" s="6" t="s">
        <v>14</v>
      </c>
      <c r="C524" s="7">
        <v>39780</v>
      </c>
      <c r="D524" s="6">
        <v>0</v>
      </c>
      <c r="E524" s="6" t="s">
        <v>18</v>
      </c>
      <c r="F524" s="8">
        <v>896.23999000000003</v>
      </c>
      <c r="G524" s="8">
        <v>704.20365113000003</v>
      </c>
    </row>
    <row r="525" spans="1:7" hidden="1" x14ac:dyDescent="0.25">
      <c r="A525" s="6" t="s">
        <v>9</v>
      </c>
      <c r="B525" s="6" t="s">
        <v>14</v>
      </c>
      <c r="C525" s="7">
        <v>39813</v>
      </c>
      <c r="D525" s="6">
        <v>0</v>
      </c>
      <c r="E525" s="6" t="s">
        <v>18</v>
      </c>
      <c r="F525" s="8">
        <v>903.25</v>
      </c>
      <c r="G525" s="8">
        <v>649.02636740000003</v>
      </c>
    </row>
    <row r="526" spans="1:7" hidden="1" x14ac:dyDescent="0.25">
      <c r="A526" s="6" t="s">
        <v>9</v>
      </c>
      <c r="B526" s="6" t="s">
        <v>14</v>
      </c>
      <c r="C526" s="7">
        <v>39843</v>
      </c>
      <c r="D526" s="6">
        <v>0</v>
      </c>
      <c r="E526" s="6" t="s">
        <v>18</v>
      </c>
      <c r="F526" s="8">
        <v>825.88000499999998</v>
      </c>
      <c r="G526" s="8">
        <v>644.41324010000005</v>
      </c>
    </row>
    <row r="527" spans="1:7" hidden="1" x14ac:dyDescent="0.25">
      <c r="A527" s="6" t="s">
        <v>9</v>
      </c>
      <c r="B527" s="6" t="s">
        <v>14</v>
      </c>
      <c r="C527" s="7">
        <v>39871</v>
      </c>
      <c r="D527" s="6">
        <v>0</v>
      </c>
      <c r="E527" s="6" t="s">
        <v>18</v>
      </c>
      <c r="F527" s="8">
        <v>735.09002699999996</v>
      </c>
      <c r="G527" s="8">
        <v>581.37458695999999</v>
      </c>
    </row>
    <row r="528" spans="1:7" hidden="1" x14ac:dyDescent="0.25">
      <c r="A528" s="6" t="s">
        <v>9</v>
      </c>
      <c r="B528" s="6" t="s">
        <v>14</v>
      </c>
      <c r="C528" s="7">
        <v>39903</v>
      </c>
      <c r="D528" s="6">
        <v>0</v>
      </c>
      <c r="E528" s="6" t="s">
        <v>18</v>
      </c>
      <c r="F528" s="8">
        <v>797.86999500000002</v>
      </c>
      <c r="G528" s="8">
        <v>599.54162322000002</v>
      </c>
    </row>
    <row r="529" spans="1:7" hidden="1" x14ac:dyDescent="0.25">
      <c r="A529" s="6" t="s">
        <v>9</v>
      </c>
      <c r="B529" s="6" t="s">
        <v>14</v>
      </c>
      <c r="C529" s="7">
        <v>39933</v>
      </c>
      <c r="D529" s="6">
        <v>0</v>
      </c>
      <c r="E529" s="6" t="s">
        <v>18</v>
      </c>
      <c r="F529" s="8">
        <v>872.80999799999995</v>
      </c>
      <c r="G529" s="8">
        <v>657.48399223000001</v>
      </c>
    </row>
    <row r="530" spans="1:7" hidden="1" x14ac:dyDescent="0.25">
      <c r="A530" s="6" t="s">
        <v>9</v>
      </c>
      <c r="B530" s="6" t="s">
        <v>14</v>
      </c>
      <c r="C530" s="7">
        <v>39962</v>
      </c>
      <c r="D530" s="6">
        <v>0</v>
      </c>
      <c r="E530" s="6" t="s">
        <v>18</v>
      </c>
      <c r="F530" s="8">
        <v>919.14001499999995</v>
      </c>
      <c r="G530" s="8">
        <v>651.96482744000002</v>
      </c>
    </row>
    <row r="531" spans="1:7" hidden="1" x14ac:dyDescent="0.25">
      <c r="A531" s="6" t="s">
        <v>9</v>
      </c>
      <c r="B531" s="6" t="s">
        <v>14</v>
      </c>
      <c r="C531" s="7">
        <v>39994</v>
      </c>
      <c r="D531" s="6">
        <v>0</v>
      </c>
      <c r="E531" s="6" t="s">
        <v>18</v>
      </c>
      <c r="F531" s="8">
        <v>919.32000700000003</v>
      </c>
      <c r="G531" s="8">
        <v>650.43159157000002</v>
      </c>
    </row>
    <row r="532" spans="1:7" hidden="1" x14ac:dyDescent="0.25">
      <c r="A532" s="6" t="s">
        <v>9</v>
      </c>
      <c r="B532" s="6" t="s">
        <v>14</v>
      </c>
      <c r="C532" s="7">
        <v>40025</v>
      </c>
      <c r="D532" s="6">
        <v>0</v>
      </c>
      <c r="E532" s="6" t="s">
        <v>18</v>
      </c>
      <c r="F532" s="8">
        <v>987.47997999999995</v>
      </c>
      <c r="G532" s="8">
        <v>698.45803933000002</v>
      </c>
    </row>
    <row r="533" spans="1:7" hidden="1" x14ac:dyDescent="0.25">
      <c r="A533" s="6" t="s">
        <v>9</v>
      </c>
      <c r="B533" s="6" t="s">
        <v>14</v>
      </c>
      <c r="C533" s="7">
        <v>40056</v>
      </c>
      <c r="D533" s="6">
        <v>0</v>
      </c>
      <c r="E533" s="6" t="s">
        <v>18</v>
      </c>
      <c r="F533" s="8">
        <v>1020.619995</v>
      </c>
      <c r="G533" s="8">
        <v>715.12051654000004</v>
      </c>
    </row>
    <row r="534" spans="1:7" hidden="1" x14ac:dyDescent="0.25">
      <c r="A534" s="6" t="s">
        <v>9</v>
      </c>
      <c r="B534" s="6" t="s">
        <v>14</v>
      </c>
      <c r="C534" s="7">
        <v>40086</v>
      </c>
      <c r="D534" s="6">
        <v>0</v>
      </c>
      <c r="E534" s="6" t="s">
        <v>18</v>
      </c>
      <c r="F534" s="8">
        <v>1057.079956</v>
      </c>
      <c r="G534" s="8">
        <v>721.90122326000005</v>
      </c>
    </row>
    <row r="535" spans="1:7" hidden="1" x14ac:dyDescent="0.25">
      <c r="A535" s="6" t="s">
        <v>9</v>
      </c>
      <c r="B535" s="6" t="s">
        <v>14</v>
      </c>
      <c r="C535" s="7">
        <v>40116</v>
      </c>
      <c r="D535" s="6">
        <v>0</v>
      </c>
      <c r="E535" s="6" t="s">
        <v>18</v>
      </c>
      <c r="F535" s="8">
        <v>1036.1899410000001</v>
      </c>
      <c r="G535" s="8">
        <v>700.12834298999996</v>
      </c>
    </row>
    <row r="536" spans="1:7" hidden="1" x14ac:dyDescent="0.25">
      <c r="A536" s="6" t="s">
        <v>9</v>
      </c>
      <c r="B536" s="6" t="s">
        <v>14</v>
      </c>
      <c r="C536" s="7">
        <v>40147</v>
      </c>
      <c r="D536" s="6">
        <v>0</v>
      </c>
      <c r="E536" s="6" t="s">
        <v>18</v>
      </c>
      <c r="F536" s="8">
        <v>1095.630005</v>
      </c>
      <c r="G536" s="8">
        <v>729.30174125999997</v>
      </c>
    </row>
    <row r="537" spans="1:7" hidden="1" x14ac:dyDescent="0.25">
      <c r="A537" s="6" t="s">
        <v>9</v>
      </c>
      <c r="B537" s="6" t="s">
        <v>14</v>
      </c>
      <c r="C537" s="7">
        <v>40178</v>
      </c>
      <c r="D537" s="6">
        <v>0</v>
      </c>
      <c r="E537" s="6" t="s">
        <v>18</v>
      </c>
      <c r="F537" s="8">
        <v>1115.099976</v>
      </c>
      <c r="G537" s="8">
        <v>774.05245801000001</v>
      </c>
    </row>
    <row r="538" spans="1:7" hidden="1" x14ac:dyDescent="0.25">
      <c r="A538" s="6" t="s">
        <v>9</v>
      </c>
      <c r="B538" s="6" t="s">
        <v>14</v>
      </c>
      <c r="C538" s="7">
        <v>40207</v>
      </c>
      <c r="D538" s="6">
        <v>0</v>
      </c>
      <c r="E538" s="6" t="s">
        <v>18</v>
      </c>
      <c r="F538" s="8">
        <v>1073.869995</v>
      </c>
      <c r="G538" s="8">
        <v>768.91736584</v>
      </c>
    </row>
    <row r="539" spans="1:7" hidden="1" x14ac:dyDescent="0.25">
      <c r="A539" s="6" t="s">
        <v>9</v>
      </c>
      <c r="B539" s="6" t="s">
        <v>14</v>
      </c>
      <c r="C539" s="7">
        <v>40235</v>
      </c>
      <c r="D539" s="6">
        <v>0</v>
      </c>
      <c r="E539" s="6" t="s">
        <v>18</v>
      </c>
      <c r="F539" s="8">
        <v>1104.48999</v>
      </c>
      <c r="G539" s="8">
        <v>813.92040999000005</v>
      </c>
    </row>
    <row r="540" spans="1:7" hidden="1" x14ac:dyDescent="0.25">
      <c r="A540" s="6" t="s">
        <v>9</v>
      </c>
      <c r="B540" s="6" t="s">
        <v>14</v>
      </c>
      <c r="C540" s="7">
        <v>40268</v>
      </c>
      <c r="D540" s="6">
        <v>0</v>
      </c>
      <c r="E540" s="6" t="s">
        <v>18</v>
      </c>
      <c r="F540" s="8">
        <v>1169.4300539999999</v>
      </c>
      <c r="G540" s="8">
        <v>867.59407603</v>
      </c>
    </row>
    <row r="541" spans="1:7" hidden="1" x14ac:dyDescent="0.25">
      <c r="A541" s="6" t="s">
        <v>9</v>
      </c>
      <c r="B541" s="6" t="s">
        <v>14</v>
      </c>
      <c r="C541" s="7">
        <v>40298</v>
      </c>
      <c r="D541" s="6">
        <v>0</v>
      </c>
      <c r="E541" s="6" t="s">
        <v>18</v>
      </c>
      <c r="F541" s="8">
        <v>1186.6899410000001</v>
      </c>
      <c r="G541" s="8">
        <v>891.24291485000003</v>
      </c>
    </row>
    <row r="542" spans="1:7" hidden="1" x14ac:dyDescent="0.25">
      <c r="A542" s="6" t="s">
        <v>9</v>
      </c>
      <c r="B542" s="6" t="s">
        <v>14</v>
      </c>
      <c r="C542" s="7">
        <v>40329</v>
      </c>
      <c r="D542" s="6">
        <v>0</v>
      </c>
      <c r="E542" s="6" t="s">
        <v>18</v>
      </c>
      <c r="F542" s="8">
        <v>1089.410034</v>
      </c>
      <c r="G542" s="8">
        <v>879.69156486999998</v>
      </c>
    </row>
    <row r="543" spans="1:7" hidden="1" x14ac:dyDescent="0.25">
      <c r="A543" s="6" t="s">
        <v>9</v>
      </c>
      <c r="B543" s="6" t="s">
        <v>14</v>
      </c>
      <c r="C543" s="7">
        <v>40359</v>
      </c>
      <c r="D543" s="6">
        <v>0</v>
      </c>
      <c r="E543" s="6" t="s">
        <v>18</v>
      </c>
      <c r="F543" s="8">
        <v>1030.709961</v>
      </c>
      <c r="G543" s="8">
        <v>839.95596347000003</v>
      </c>
    </row>
    <row r="544" spans="1:7" hidden="1" x14ac:dyDescent="0.25">
      <c r="A544" s="6" t="s">
        <v>9</v>
      </c>
      <c r="B544" s="6" t="s">
        <v>14</v>
      </c>
      <c r="C544" s="7">
        <v>40389</v>
      </c>
      <c r="D544" s="6">
        <v>0</v>
      </c>
      <c r="E544" s="6" t="s">
        <v>18</v>
      </c>
      <c r="F544" s="8">
        <v>1101.599976</v>
      </c>
      <c r="G544" s="8">
        <v>845.56338862999996</v>
      </c>
    </row>
    <row r="545" spans="1:7" hidden="1" x14ac:dyDescent="0.25">
      <c r="A545" s="6" t="s">
        <v>9</v>
      </c>
      <c r="B545" s="6" t="s">
        <v>14</v>
      </c>
      <c r="C545" s="7">
        <v>40421</v>
      </c>
      <c r="D545" s="6">
        <v>0</v>
      </c>
      <c r="E545" s="6" t="s">
        <v>18</v>
      </c>
      <c r="F545" s="8">
        <v>1049.329956</v>
      </c>
      <c r="G545" s="8">
        <v>827.54728063000005</v>
      </c>
    </row>
    <row r="546" spans="1:7" hidden="1" x14ac:dyDescent="0.25">
      <c r="A546" s="6" t="s">
        <v>9</v>
      </c>
      <c r="B546" s="6" t="s">
        <v>14</v>
      </c>
      <c r="C546" s="7">
        <v>40451</v>
      </c>
      <c r="D546" s="6">
        <v>0</v>
      </c>
      <c r="E546" s="6" t="s">
        <v>18</v>
      </c>
      <c r="F546" s="8">
        <v>1141.1999510000001</v>
      </c>
      <c r="G546" s="8">
        <v>836.16643640999996</v>
      </c>
    </row>
    <row r="547" spans="1:7" hidden="1" x14ac:dyDescent="0.25">
      <c r="A547" s="6" t="s">
        <v>9</v>
      </c>
      <c r="B547" s="6" t="s">
        <v>14</v>
      </c>
      <c r="C547" s="7">
        <v>40480</v>
      </c>
      <c r="D547" s="6">
        <v>0</v>
      </c>
      <c r="E547" s="6" t="s">
        <v>18</v>
      </c>
      <c r="F547" s="8">
        <v>1183.26001</v>
      </c>
      <c r="G547" s="8">
        <v>853.90777437999998</v>
      </c>
    </row>
    <row r="548" spans="1:7" hidden="1" x14ac:dyDescent="0.25">
      <c r="A548" s="6" t="s">
        <v>9</v>
      </c>
      <c r="B548" s="6" t="s">
        <v>14</v>
      </c>
      <c r="C548" s="7">
        <v>40512</v>
      </c>
      <c r="D548" s="6">
        <v>0</v>
      </c>
      <c r="E548" s="6" t="s">
        <v>18</v>
      </c>
      <c r="F548" s="8">
        <v>1180.5500489999999</v>
      </c>
      <c r="G548" s="8">
        <v>908.25515312000005</v>
      </c>
    </row>
    <row r="549" spans="1:7" hidden="1" x14ac:dyDescent="0.25">
      <c r="A549" s="6" t="s">
        <v>9</v>
      </c>
      <c r="B549" s="6" t="s">
        <v>14</v>
      </c>
      <c r="C549" s="7">
        <v>40543</v>
      </c>
      <c r="D549" s="6">
        <v>0</v>
      </c>
      <c r="E549" s="6" t="s">
        <v>18</v>
      </c>
      <c r="F549" s="8">
        <v>1257.6400149999999</v>
      </c>
      <c r="G549" s="8">
        <v>941.20641816</v>
      </c>
    </row>
    <row r="550" spans="1:7" hidden="1" x14ac:dyDescent="0.25">
      <c r="A550" s="6" t="s">
        <v>9</v>
      </c>
      <c r="B550" s="6" t="s">
        <v>14</v>
      </c>
      <c r="C550" s="7">
        <v>40574</v>
      </c>
      <c r="D550" s="6">
        <v>0</v>
      </c>
      <c r="E550" s="6" t="s">
        <v>18</v>
      </c>
      <c r="F550" s="8">
        <v>1286.119995</v>
      </c>
      <c r="G550" s="8">
        <v>939.32222691000004</v>
      </c>
    </row>
    <row r="551" spans="1:7" hidden="1" x14ac:dyDescent="0.25">
      <c r="A551" s="6" t="s">
        <v>9</v>
      </c>
      <c r="B551" s="6" t="s">
        <v>14</v>
      </c>
      <c r="C551" s="7">
        <v>40602</v>
      </c>
      <c r="D551" s="6">
        <v>0</v>
      </c>
      <c r="E551" s="6" t="s">
        <v>18</v>
      </c>
      <c r="F551" s="8">
        <v>1327.219971</v>
      </c>
      <c r="G551" s="8">
        <v>959.38988823</v>
      </c>
    </row>
    <row r="552" spans="1:7" hidden="1" x14ac:dyDescent="0.25">
      <c r="A552" s="6" t="s">
        <v>9</v>
      </c>
      <c r="B552" s="6" t="s">
        <v>14</v>
      </c>
      <c r="C552" s="7">
        <v>40633</v>
      </c>
      <c r="D552" s="6">
        <v>0</v>
      </c>
      <c r="E552" s="6" t="s">
        <v>18</v>
      </c>
      <c r="F552" s="8">
        <v>1325.829956</v>
      </c>
      <c r="G552" s="8">
        <v>933.22302833000003</v>
      </c>
    </row>
    <row r="553" spans="1:7" hidden="1" x14ac:dyDescent="0.25">
      <c r="A553" s="6" t="s">
        <v>9</v>
      </c>
      <c r="B553" s="6" t="s">
        <v>14</v>
      </c>
      <c r="C553" s="7">
        <v>40662</v>
      </c>
      <c r="D553" s="6">
        <v>0</v>
      </c>
      <c r="E553" s="6" t="s">
        <v>18</v>
      </c>
      <c r="F553" s="8">
        <v>1363.6099850000001</v>
      </c>
      <c r="G553" s="8">
        <v>917.63794401999996</v>
      </c>
    </row>
    <row r="554" spans="1:7" hidden="1" x14ac:dyDescent="0.25">
      <c r="A554" s="6" t="s">
        <v>9</v>
      </c>
      <c r="B554" s="6" t="s">
        <v>14</v>
      </c>
      <c r="C554" s="7">
        <v>40694</v>
      </c>
      <c r="D554" s="6">
        <v>0</v>
      </c>
      <c r="E554" s="6" t="s">
        <v>18</v>
      </c>
      <c r="F554" s="8">
        <v>1345.1999510000001</v>
      </c>
      <c r="G554" s="8">
        <v>935.14073974999997</v>
      </c>
    </row>
    <row r="555" spans="1:7" hidden="1" x14ac:dyDescent="0.25">
      <c r="A555" s="6" t="s">
        <v>9</v>
      </c>
      <c r="B555" s="6" t="s">
        <v>14</v>
      </c>
      <c r="C555" s="7">
        <v>40724</v>
      </c>
      <c r="D555" s="6">
        <v>0</v>
      </c>
      <c r="E555" s="6" t="s">
        <v>18</v>
      </c>
      <c r="F555" s="8">
        <v>1320.6400149999999</v>
      </c>
      <c r="G555" s="8">
        <v>913.74802662000002</v>
      </c>
    </row>
    <row r="556" spans="1:7" hidden="1" x14ac:dyDescent="0.25">
      <c r="A556" s="6" t="s">
        <v>9</v>
      </c>
      <c r="B556" s="6" t="s">
        <v>14</v>
      </c>
      <c r="C556" s="7">
        <v>40753</v>
      </c>
      <c r="D556" s="6">
        <v>0</v>
      </c>
      <c r="E556" s="6" t="s">
        <v>18</v>
      </c>
      <c r="F556" s="8">
        <v>1292.280029</v>
      </c>
      <c r="G556" s="8">
        <v>906.22722661</v>
      </c>
    </row>
    <row r="557" spans="1:7" hidden="1" x14ac:dyDescent="0.25">
      <c r="A557" s="6" t="s">
        <v>9</v>
      </c>
      <c r="B557" s="6" t="s">
        <v>14</v>
      </c>
      <c r="C557" s="7">
        <v>40786</v>
      </c>
      <c r="D557" s="6">
        <v>0</v>
      </c>
      <c r="E557" s="6" t="s">
        <v>18</v>
      </c>
      <c r="F557" s="8">
        <v>1218.8900149999999</v>
      </c>
      <c r="G557" s="8">
        <v>843.52249869000002</v>
      </c>
    </row>
    <row r="558" spans="1:7" hidden="1" x14ac:dyDescent="0.25">
      <c r="A558" s="6" t="s">
        <v>9</v>
      </c>
      <c r="B558" s="6" t="s">
        <v>14</v>
      </c>
      <c r="C558" s="7">
        <v>40816</v>
      </c>
      <c r="D558" s="6">
        <v>0</v>
      </c>
      <c r="E558" s="6" t="s">
        <v>18</v>
      </c>
      <c r="F558" s="8">
        <v>1131.420044</v>
      </c>
      <c r="G558" s="8">
        <v>837.90272285000003</v>
      </c>
    </row>
    <row r="559" spans="1:7" hidden="1" x14ac:dyDescent="0.25">
      <c r="A559" s="6" t="s">
        <v>9</v>
      </c>
      <c r="B559" s="6" t="s">
        <v>14</v>
      </c>
      <c r="C559" s="7">
        <v>40847</v>
      </c>
      <c r="D559" s="6">
        <v>0</v>
      </c>
      <c r="E559" s="6" t="s">
        <v>18</v>
      </c>
      <c r="F559" s="8">
        <v>1253.3000489999999</v>
      </c>
      <c r="G559" s="8">
        <v>895.15038450999998</v>
      </c>
    </row>
    <row r="560" spans="1:7" hidden="1" x14ac:dyDescent="0.25">
      <c r="A560" s="6" t="s">
        <v>9</v>
      </c>
      <c r="B560" s="6" t="s">
        <v>14</v>
      </c>
      <c r="C560" s="7">
        <v>40877</v>
      </c>
      <c r="D560" s="6">
        <v>0</v>
      </c>
      <c r="E560" s="6" t="s">
        <v>18</v>
      </c>
      <c r="F560" s="8">
        <v>1246.959961</v>
      </c>
      <c r="G560" s="8">
        <v>929.31879507999997</v>
      </c>
    </row>
    <row r="561" spans="1:7" hidden="1" x14ac:dyDescent="0.25">
      <c r="A561" s="6" t="s">
        <v>9</v>
      </c>
      <c r="B561" s="6" t="s">
        <v>14</v>
      </c>
      <c r="C561" s="7">
        <v>40907</v>
      </c>
      <c r="D561" s="6">
        <v>0</v>
      </c>
      <c r="E561" s="6" t="s">
        <v>18</v>
      </c>
      <c r="F561" s="8">
        <v>1257.599976</v>
      </c>
      <c r="G561" s="8">
        <v>971.94525905</v>
      </c>
    </row>
    <row r="562" spans="1:7" hidden="1" x14ac:dyDescent="0.25">
      <c r="A562" s="6" t="s">
        <v>9</v>
      </c>
      <c r="B562" s="6" t="s">
        <v>14</v>
      </c>
      <c r="C562" s="7">
        <v>40939</v>
      </c>
      <c r="D562" s="6">
        <v>0</v>
      </c>
      <c r="E562" s="6" t="s">
        <v>18</v>
      </c>
      <c r="F562" s="8">
        <v>1312.410034</v>
      </c>
      <c r="G562" s="8">
        <v>996.06104978999997</v>
      </c>
    </row>
    <row r="563" spans="1:7" hidden="1" x14ac:dyDescent="0.25">
      <c r="A563" s="6" t="s">
        <v>9</v>
      </c>
      <c r="B563" s="6" t="s">
        <v>14</v>
      </c>
      <c r="C563" s="7">
        <v>40968</v>
      </c>
      <c r="D563" s="6">
        <v>0</v>
      </c>
      <c r="E563" s="6" t="s">
        <v>18</v>
      </c>
      <c r="F563" s="8">
        <v>1365.6800539999999</v>
      </c>
      <c r="G563" s="8">
        <v>1015.90422269</v>
      </c>
    </row>
    <row r="564" spans="1:7" hidden="1" x14ac:dyDescent="0.25">
      <c r="A564" s="6" t="s">
        <v>9</v>
      </c>
      <c r="B564" s="6" t="s">
        <v>14</v>
      </c>
      <c r="C564" s="7">
        <v>40998</v>
      </c>
      <c r="D564" s="6">
        <v>0</v>
      </c>
      <c r="E564" s="6" t="s">
        <v>18</v>
      </c>
      <c r="F564" s="8">
        <v>1408.469971</v>
      </c>
      <c r="G564" s="8">
        <v>1054.55972133</v>
      </c>
    </row>
    <row r="565" spans="1:7" hidden="1" x14ac:dyDescent="0.25">
      <c r="A565" s="6" t="s">
        <v>9</v>
      </c>
      <c r="B565" s="6" t="s">
        <v>14</v>
      </c>
      <c r="C565" s="7">
        <v>41029</v>
      </c>
      <c r="D565" s="6">
        <v>0</v>
      </c>
      <c r="E565" s="6" t="s">
        <v>18</v>
      </c>
      <c r="F565" s="8">
        <v>1397.910034</v>
      </c>
      <c r="G565" s="8">
        <v>1057.9007379100001</v>
      </c>
    </row>
    <row r="566" spans="1:7" hidden="1" x14ac:dyDescent="0.25">
      <c r="A566" s="6" t="s">
        <v>9</v>
      </c>
      <c r="B566" s="6" t="s">
        <v>14</v>
      </c>
      <c r="C566" s="7">
        <v>41060</v>
      </c>
      <c r="D566" s="6">
        <v>0</v>
      </c>
      <c r="E566" s="6" t="s">
        <v>18</v>
      </c>
      <c r="F566" s="8">
        <v>1310.329956</v>
      </c>
      <c r="G566" s="8">
        <v>1056.46210969</v>
      </c>
    </row>
    <row r="567" spans="1:7" hidden="1" x14ac:dyDescent="0.25">
      <c r="A567" s="6" t="s">
        <v>9</v>
      </c>
      <c r="B567" s="6" t="s">
        <v>14</v>
      </c>
      <c r="C567" s="7">
        <v>41089</v>
      </c>
      <c r="D567" s="6">
        <v>0</v>
      </c>
      <c r="E567" s="6" t="s">
        <v>18</v>
      </c>
      <c r="F567" s="8">
        <v>1362.160034</v>
      </c>
      <c r="G567" s="8">
        <v>1081.93807915</v>
      </c>
    </row>
    <row r="568" spans="1:7" hidden="1" x14ac:dyDescent="0.25">
      <c r="A568" s="6" t="s">
        <v>9</v>
      </c>
      <c r="B568" s="6" t="s">
        <v>14</v>
      </c>
      <c r="C568" s="7">
        <v>41121</v>
      </c>
      <c r="D568" s="6">
        <v>0</v>
      </c>
      <c r="E568" s="6" t="s">
        <v>18</v>
      </c>
      <c r="F568" s="8">
        <v>1379.3199460000001</v>
      </c>
      <c r="G568" s="8">
        <v>1122.8589608299999</v>
      </c>
    </row>
    <row r="569" spans="1:7" hidden="1" x14ac:dyDescent="0.25">
      <c r="A569" s="6" t="s">
        <v>9</v>
      </c>
      <c r="B569" s="6" t="s">
        <v>14</v>
      </c>
      <c r="C569" s="7">
        <v>41152</v>
      </c>
      <c r="D569" s="6">
        <v>0</v>
      </c>
      <c r="E569" s="6" t="s">
        <v>18</v>
      </c>
      <c r="F569" s="8">
        <v>1406.579956</v>
      </c>
      <c r="G569" s="8">
        <v>1115.35957424</v>
      </c>
    </row>
    <row r="570" spans="1:7" hidden="1" x14ac:dyDescent="0.25">
      <c r="A570" s="6" t="s">
        <v>9</v>
      </c>
      <c r="B570" s="6" t="s">
        <v>14</v>
      </c>
      <c r="C570" s="7">
        <v>41180</v>
      </c>
      <c r="D570" s="6">
        <v>0</v>
      </c>
      <c r="E570" s="6" t="s">
        <v>18</v>
      </c>
      <c r="F570" s="8">
        <v>1440.670044</v>
      </c>
      <c r="G570" s="8">
        <v>1114.2072968099999</v>
      </c>
    </row>
    <row r="571" spans="1:7" hidden="1" x14ac:dyDescent="0.25">
      <c r="A571" s="6" t="s">
        <v>9</v>
      </c>
      <c r="B571" s="6" t="s">
        <v>14</v>
      </c>
      <c r="C571" s="7">
        <v>41213</v>
      </c>
      <c r="D571" s="6">
        <v>0</v>
      </c>
      <c r="E571" s="6" t="s">
        <v>18</v>
      </c>
      <c r="F571" s="8">
        <v>1412.160034</v>
      </c>
      <c r="G571" s="8">
        <v>1086.8621776800001</v>
      </c>
    </row>
    <row r="572" spans="1:7" hidden="1" x14ac:dyDescent="0.25">
      <c r="A572" s="6" t="s">
        <v>9</v>
      </c>
      <c r="B572" s="6" t="s">
        <v>14</v>
      </c>
      <c r="C572" s="7">
        <v>41243</v>
      </c>
      <c r="D572" s="6">
        <v>0</v>
      </c>
      <c r="E572" s="6" t="s">
        <v>18</v>
      </c>
      <c r="F572" s="8">
        <v>1416.1800539999999</v>
      </c>
      <c r="G572" s="8">
        <v>1090.54369735</v>
      </c>
    </row>
    <row r="573" spans="1:7" hidden="1" x14ac:dyDescent="0.25">
      <c r="A573" s="6" t="s">
        <v>9</v>
      </c>
      <c r="B573" s="6" t="s">
        <v>14</v>
      </c>
      <c r="C573" s="7">
        <v>41274</v>
      </c>
      <c r="D573" s="6">
        <v>0</v>
      </c>
      <c r="E573" s="6" t="s">
        <v>18</v>
      </c>
      <c r="F573" s="8">
        <v>1426.1899410000001</v>
      </c>
      <c r="G573" s="8">
        <v>1080.93826515</v>
      </c>
    </row>
    <row r="574" spans="1:7" hidden="1" x14ac:dyDescent="0.25">
      <c r="A574" s="6" t="s">
        <v>9</v>
      </c>
      <c r="B574" s="6" t="s">
        <v>14</v>
      </c>
      <c r="C574" s="7">
        <v>41305</v>
      </c>
      <c r="D574" s="6">
        <v>0</v>
      </c>
      <c r="E574" s="6" t="s">
        <v>18</v>
      </c>
      <c r="F574" s="8">
        <v>1498.1099850000001</v>
      </c>
      <c r="G574" s="8">
        <v>1105.61622498</v>
      </c>
    </row>
    <row r="575" spans="1:7" hidden="1" x14ac:dyDescent="0.25">
      <c r="A575" s="6" t="s">
        <v>9</v>
      </c>
      <c r="B575" s="6" t="s">
        <v>14</v>
      </c>
      <c r="C575" s="7">
        <v>41333</v>
      </c>
      <c r="D575" s="6">
        <v>0</v>
      </c>
      <c r="E575" s="6" t="s">
        <v>18</v>
      </c>
      <c r="F575" s="8">
        <v>1514.6800539999999</v>
      </c>
      <c r="G575" s="8">
        <v>1153.6903403399999</v>
      </c>
    </row>
    <row r="576" spans="1:7" hidden="1" x14ac:dyDescent="0.25">
      <c r="A576" s="6" t="s">
        <v>9</v>
      </c>
      <c r="B576" s="6" t="s">
        <v>14</v>
      </c>
      <c r="C576" s="7">
        <v>41361</v>
      </c>
      <c r="D576" s="6">
        <v>0</v>
      </c>
      <c r="E576" s="6" t="s">
        <v>18</v>
      </c>
      <c r="F576" s="8">
        <v>1569.1899410000001</v>
      </c>
      <c r="G576" s="8">
        <v>1225.45094432</v>
      </c>
    </row>
    <row r="577" spans="1:7" hidden="1" x14ac:dyDescent="0.25">
      <c r="A577" s="6" t="s">
        <v>9</v>
      </c>
      <c r="B577" s="6" t="s">
        <v>14</v>
      </c>
      <c r="C577" s="7">
        <v>41394</v>
      </c>
      <c r="D577" s="6">
        <v>0</v>
      </c>
      <c r="E577" s="6" t="s">
        <v>18</v>
      </c>
      <c r="F577" s="8">
        <v>1597.5699460000001</v>
      </c>
      <c r="G577" s="8">
        <v>1222.1312315600001</v>
      </c>
    </row>
    <row r="578" spans="1:7" hidden="1" x14ac:dyDescent="0.25">
      <c r="A578" s="6" t="s">
        <v>9</v>
      </c>
      <c r="B578" s="6" t="s">
        <v>14</v>
      </c>
      <c r="C578" s="7">
        <v>41425</v>
      </c>
      <c r="D578" s="6">
        <v>0</v>
      </c>
      <c r="E578" s="6" t="s">
        <v>18</v>
      </c>
      <c r="F578" s="8">
        <v>1630.73999</v>
      </c>
      <c r="G578" s="8">
        <v>1253.8366774799999</v>
      </c>
    </row>
    <row r="579" spans="1:7" hidden="1" x14ac:dyDescent="0.25">
      <c r="A579" s="6" t="s">
        <v>9</v>
      </c>
      <c r="B579" s="6" t="s">
        <v>14</v>
      </c>
      <c r="C579" s="7">
        <v>41453</v>
      </c>
      <c r="D579" s="6">
        <v>0</v>
      </c>
      <c r="E579" s="6" t="s">
        <v>18</v>
      </c>
      <c r="F579" s="8">
        <v>1606.280029</v>
      </c>
      <c r="G579" s="8">
        <v>1228.04282939</v>
      </c>
    </row>
    <row r="580" spans="1:7" hidden="1" x14ac:dyDescent="0.25">
      <c r="A580" s="6" t="s">
        <v>9</v>
      </c>
      <c r="B580" s="6" t="s">
        <v>14</v>
      </c>
      <c r="C580" s="7">
        <v>41486</v>
      </c>
      <c r="D580" s="6">
        <v>0</v>
      </c>
      <c r="E580" s="6" t="s">
        <v>18</v>
      </c>
      <c r="F580" s="8">
        <v>1685.7299800000001</v>
      </c>
      <c r="G580" s="8">
        <v>1269.8530947199999</v>
      </c>
    </row>
    <row r="581" spans="1:7" hidden="1" x14ac:dyDescent="0.25">
      <c r="A581" s="6" t="s">
        <v>9</v>
      </c>
      <c r="B581" s="6" t="s">
        <v>14</v>
      </c>
      <c r="C581" s="7">
        <v>41516</v>
      </c>
      <c r="D581" s="6">
        <v>0</v>
      </c>
      <c r="E581" s="6" t="s">
        <v>18</v>
      </c>
      <c r="F581" s="8">
        <v>1632.969971</v>
      </c>
      <c r="G581" s="8">
        <v>1233.8269584699999</v>
      </c>
    </row>
    <row r="582" spans="1:7" hidden="1" x14ac:dyDescent="0.25">
      <c r="A582" s="6" t="s">
        <v>9</v>
      </c>
      <c r="B582" s="6" t="s">
        <v>14</v>
      </c>
      <c r="C582" s="7">
        <v>41547</v>
      </c>
      <c r="D582" s="6">
        <v>0</v>
      </c>
      <c r="E582" s="6" t="s">
        <v>18</v>
      </c>
      <c r="F582" s="8">
        <v>1681.5500489999999</v>
      </c>
      <c r="G582" s="8">
        <v>1245.13146254</v>
      </c>
    </row>
    <row r="583" spans="1:7" hidden="1" x14ac:dyDescent="0.25">
      <c r="A583" s="6" t="s">
        <v>9</v>
      </c>
      <c r="B583" s="6" t="s">
        <v>14</v>
      </c>
      <c r="C583" s="7">
        <v>41578</v>
      </c>
      <c r="D583" s="6">
        <v>0</v>
      </c>
      <c r="E583" s="6" t="s">
        <v>18</v>
      </c>
      <c r="F583" s="8">
        <v>1756.540039</v>
      </c>
      <c r="G583" s="8">
        <v>1287.6915384700001</v>
      </c>
    </row>
    <row r="584" spans="1:7" hidden="1" x14ac:dyDescent="0.25">
      <c r="A584" s="6" t="s">
        <v>9</v>
      </c>
      <c r="B584" s="6" t="s">
        <v>14</v>
      </c>
      <c r="C584" s="7">
        <v>41607</v>
      </c>
      <c r="D584" s="6">
        <v>0</v>
      </c>
      <c r="E584" s="6" t="s">
        <v>18</v>
      </c>
      <c r="F584" s="8">
        <v>1805.8100589999999</v>
      </c>
      <c r="G584" s="8">
        <v>1326.7284336499999</v>
      </c>
    </row>
    <row r="585" spans="1:7" hidden="1" x14ac:dyDescent="0.25">
      <c r="A585" s="6" t="s">
        <v>9</v>
      </c>
      <c r="B585" s="6" t="s">
        <v>14</v>
      </c>
      <c r="C585" s="7">
        <v>41639</v>
      </c>
      <c r="D585" s="6">
        <v>0</v>
      </c>
      <c r="E585" s="6" t="s">
        <v>18</v>
      </c>
      <c r="F585" s="8">
        <v>1848.3599850000001</v>
      </c>
      <c r="G585" s="8">
        <v>1340.2653807700001</v>
      </c>
    </row>
    <row r="586" spans="1:7" hidden="1" x14ac:dyDescent="0.25">
      <c r="A586" s="6" t="s">
        <v>9</v>
      </c>
      <c r="B586" s="6" t="s">
        <v>14</v>
      </c>
      <c r="C586" s="7">
        <v>41670</v>
      </c>
      <c r="D586" s="6">
        <v>0</v>
      </c>
      <c r="E586" s="6" t="s">
        <v>18</v>
      </c>
      <c r="F586" s="8">
        <v>1782.589966</v>
      </c>
      <c r="G586" s="8">
        <v>1318.8739108699999</v>
      </c>
    </row>
    <row r="587" spans="1:7" hidden="1" x14ac:dyDescent="0.25">
      <c r="A587" s="6" t="s">
        <v>9</v>
      </c>
      <c r="B587" s="6" t="s">
        <v>14</v>
      </c>
      <c r="C587" s="7">
        <v>41698</v>
      </c>
      <c r="D587" s="6">
        <v>0</v>
      </c>
      <c r="E587" s="6" t="s">
        <v>18</v>
      </c>
      <c r="F587" s="8">
        <v>1859.4499510000001</v>
      </c>
      <c r="G587" s="8">
        <v>1346.1593723000001</v>
      </c>
    </row>
    <row r="588" spans="1:7" hidden="1" x14ac:dyDescent="0.25">
      <c r="A588" s="6" t="s">
        <v>9</v>
      </c>
      <c r="B588" s="6" t="s">
        <v>14</v>
      </c>
      <c r="C588" s="7">
        <v>41729</v>
      </c>
      <c r="D588" s="6">
        <v>0</v>
      </c>
      <c r="E588" s="6" t="s">
        <v>18</v>
      </c>
      <c r="F588" s="8">
        <v>1872.339966</v>
      </c>
      <c r="G588" s="8">
        <v>1357.9489177800001</v>
      </c>
    </row>
    <row r="589" spans="1:7" hidden="1" x14ac:dyDescent="0.25">
      <c r="A589" s="6" t="s">
        <v>9</v>
      </c>
      <c r="B589" s="6" t="s">
        <v>14</v>
      </c>
      <c r="C589" s="7">
        <v>41759</v>
      </c>
      <c r="D589" s="6">
        <v>0</v>
      </c>
      <c r="E589" s="6" t="s">
        <v>18</v>
      </c>
      <c r="F589" s="8">
        <v>1883.9499510000001</v>
      </c>
      <c r="G589" s="8">
        <v>1360.2526709799999</v>
      </c>
    </row>
    <row r="590" spans="1:7" hidden="1" x14ac:dyDescent="0.25">
      <c r="A590" s="6" t="s">
        <v>9</v>
      </c>
      <c r="B590" s="6" t="s">
        <v>14</v>
      </c>
      <c r="C590" s="7">
        <v>41789</v>
      </c>
      <c r="D590" s="6">
        <v>0</v>
      </c>
      <c r="E590" s="6" t="s">
        <v>18</v>
      </c>
      <c r="F590" s="8">
        <v>1923.5699460000001</v>
      </c>
      <c r="G590" s="8">
        <v>1413.6620419000001</v>
      </c>
    </row>
    <row r="591" spans="1:7" hidden="1" x14ac:dyDescent="0.25">
      <c r="A591" s="6" t="s">
        <v>9</v>
      </c>
      <c r="B591" s="6" t="s">
        <v>14</v>
      </c>
      <c r="C591" s="7">
        <v>41820</v>
      </c>
      <c r="D591" s="6">
        <v>0</v>
      </c>
      <c r="E591" s="6" t="s">
        <v>18</v>
      </c>
      <c r="F591" s="8">
        <v>1960.2299800000001</v>
      </c>
      <c r="G591" s="8">
        <v>1435.22476003</v>
      </c>
    </row>
    <row r="592" spans="1:7" hidden="1" x14ac:dyDescent="0.25">
      <c r="A592" s="6" t="s">
        <v>9</v>
      </c>
      <c r="B592" s="6" t="s">
        <v>14</v>
      </c>
      <c r="C592" s="7">
        <v>41851</v>
      </c>
      <c r="D592" s="6">
        <v>0</v>
      </c>
      <c r="E592" s="6" t="s">
        <v>18</v>
      </c>
      <c r="F592" s="8">
        <v>1930.670044</v>
      </c>
      <c r="G592" s="8">
        <v>1443.0600563</v>
      </c>
    </row>
    <row r="593" spans="1:7" hidden="1" x14ac:dyDescent="0.25">
      <c r="A593" s="6" t="s">
        <v>9</v>
      </c>
      <c r="B593" s="6" t="s">
        <v>14</v>
      </c>
      <c r="C593" s="7">
        <v>41880</v>
      </c>
      <c r="D593" s="6">
        <v>0</v>
      </c>
      <c r="E593" s="6" t="s">
        <v>18</v>
      </c>
      <c r="F593" s="8">
        <v>2003.369995</v>
      </c>
      <c r="G593" s="8">
        <v>1519.0855295599999</v>
      </c>
    </row>
    <row r="594" spans="1:7" hidden="1" x14ac:dyDescent="0.25">
      <c r="A594" s="6" t="s">
        <v>9</v>
      </c>
      <c r="B594" s="6" t="s">
        <v>14</v>
      </c>
      <c r="C594" s="7">
        <v>41912</v>
      </c>
      <c r="D594" s="6">
        <v>0</v>
      </c>
      <c r="E594" s="6" t="s">
        <v>18</v>
      </c>
      <c r="F594" s="8">
        <v>1972.290039</v>
      </c>
      <c r="G594" s="8">
        <v>1567.4243355599999</v>
      </c>
    </row>
    <row r="595" spans="1:7" hidden="1" x14ac:dyDescent="0.25">
      <c r="A595" s="6" t="s">
        <v>9</v>
      </c>
      <c r="B595" s="6" t="s">
        <v>14</v>
      </c>
      <c r="C595" s="7">
        <v>41943</v>
      </c>
      <c r="D595" s="6">
        <v>0</v>
      </c>
      <c r="E595" s="6" t="s">
        <v>18</v>
      </c>
      <c r="F595" s="8">
        <v>2018.0500489999999</v>
      </c>
      <c r="G595" s="8">
        <v>1611.3462473899999</v>
      </c>
    </row>
    <row r="596" spans="1:7" hidden="1" x14ac:dyDescent="0.25">
      <c r="A596" s="6" t="s">
        <v>9</v>
      </c>
      <c r="B596" s="6" t="s">
        <v>14</v>
      </c>
      <c r="C596" s="7">
        <v>41971</v>
      </c>
      <c r="D596" s="6">
        <v>0</v>
      </c>
      <c r="E596" s="6" t="s">
        <v>18</v>
      </c>
      <c r="F596" s="8">
        <v>2067.5600589999999</v>
      </c>
      <c r="G596" s="8">
        <v>1656.3006125300001</v>
      </c>
    </row>
    <row r="597" spans="1:7" hidden="1" x14ac:dyDescent="0.25">
      <c r="A597" s="6" t="s">
        <v>9</v>
      </c>
      <c r="B597" s="6" t="s">
        <v>14</v>
      </c>
      <c r="C597" s="7">
        <v>42004</v>
      </c>
      <c r="D597" s="6">
        <v>0</v>
      </c>
      <c r="E597" s="6" t="s">
        <v>18</v>
      </c>
      <c r="F597" s="8">
        <v>2058.8999020000001</v>
      </c>
      <c r="G597" s="8">
        <v>1695.8239811599999</v>
      </c>
    </row>
    <row r="598" spans="1:7" hidden="1" x14ac:dyDescent="0.25">
      <c r="A598" s="6" t="s">
        <v>9</v>
      </c>
      <c r="B598" s="6" t="s">
        <v>14</v>
      </c>
      <c r="C598" s="7">
        <v>42035</v>
      </c>
      <c r="D598" s="6">
        <v>1</v>
      </c>
      <c r="E598" s="6" t="s">
        <v>18</v>
      </c>
      <c r="F598" s="8">
        <v>1994.98999</v>
      </c>
      <c r="G598" s="8">
        <v>1764.6970237600001</v>
      </c>
    </row>
    <row r="599" spans="1:7" hidden="1" x14ac:dyDescent="0.25">
      <c r="A599" s="6" t="s">
        <v>9</v>
      </c>
      <c r="B599" s="6" t="s">
        <v>14</v>
      </c>
      <c r="C599" s="7">
        <v>42063</v>
      </c>
      <c r="D599" s="6">
        <v>1</v>
      </c>
      <c r="E599" s="6" t="s">
        <v>18</v>
      </c>
      <c r="F599" s="8">
        <v>2104.5</v>
      </c>
      <c r="G599" s="8">
        <v>1872.3309707400001</v>
      </c>
    </row>
    <row r="600" spans="1:7" hidden="1" x14ac:dyDescent="0.25">
      <c r="A600" s="6" t="s">
        <v>9</v>
      </c>
      <c r="B600" s="6" t="s">
        <v>14</v>
      </c>
      <c r="C600" s="7">
        <v>42094</v>
      </c>
      <c r="D600" s="6">
        <v>1</v>
      </c>
      <c r="E600" s="6" t="s">
        <v>18</v>
      </c>
      <c r="F600" s="8">
        <v>2067.889893</v>
      </c>
      <c r="G600" s="8">
        <v>1922.0093804400001</v>
      </c>
    </row>
    <row r="601" spans="1:7" hidden="1" x14ac:dyDescent="0.25">
      <c r="A601" s="6" t="s">
        <v>9</v>
      </c>
      <c r="B601" s="6" t="s">
        <v>14</v>
      </c>
      <c r="C601" s="7">
        <v>42124</v>
      </c>
      <c r="D601" s="6">
        <v>1</v>
      </c>
      <c r="E601" s="6" t="s">
        <v>18</v>
      </c>
      <c r="F601" s="8">
        <v>2085.51001</v>
      </c>
      <c r="G601" s="8">
        <v>1859.57200777</v>
      </c>
    </row>
    <row r="602" spans="1:7" hidden="1" x14ac:dyDescent="0.25">
      <c r="A602" s="6" t="s">
        <v>9</v>
      </c>
      <c r="B602" s="6" t="s">
        <v>14</v>
      </c>
      <c r="C602" s="7">
        <v>42155</v>
      </c>
      <c r="D602" s="6">
        <v>1</v>
      </c>
      <c r="E602" s="6" t="s">
        <v>18</v>
      </c>
      <c r="F602" s="8">
        <v>2107.389893</v>
      </c>
      <c r="G602" s="8">
        <v>1921.04821971</v>
      </c>
    </row>
    <row r="603" spans="1:7" hidden="1" x14ac:dyDescent="0.25">
      <c r="A603" s="6" t="s">
        <v>9</v>
      </c>
      <c r="B603" s="6" t="s">
        <v>14</v>
      </c>
      <c r="C603" s="7">
        <v>42185</v>
      </c>
      <c r="D603" s="6">
        <v>1</v>
      </c>
      <c r="E603" s="6" t="s">
        <v>18</v>
      </c>
      <c r="F603" s="8">
        <v>2063.110107</v>
      </c>
      <c r="G603" s="8">
        <v>1843.87354643</v>
      </c>
    </row>
    <row r="604" spans="1:7" hidden="1" x14ac:dyDescent="0.25">
      <c r="A604" s="6" t="s">
        <v>9</v>
      </c>
      <c r="B604" s="6" t="s">
        <v>14</v>
      </c>
      <c r="C604" s="7">
        <v>42216</v>
      </c>
      <c r="D604" s="6">
        <v>1</v>
      </c>
      <c r="E604" s="6" t="s">
        <v>18</v>
      </c>
      <c r="F604" s="8">
        <v>2103.8400879999999</v>
      </c>
      <c r="G604" s="8">
        <v>1918.33691258</v>
      </c>
    </row>
    <row r="605" spans="1:7" hidden="1" x14ac:dyDescent="0.25">
      <c r="A605" s="6" t="s">
        <v>9</v>
      </c>
      <c r="B605" s="6" t="s">
        <v>14</v>
      </c>
      <c r="C605" s="7">
        <v>42247</v>
      </c>
      <c r="D605" s="6">
        <v>1</v>
      </c>
      <c r="E605" s="6" t="s">
        <v>18</v>
      </c>
      <c r="F605" s="8">
        <v>1972.1800539999999</v>
      </c>
      <c r="G605" s="8">
        <v>1758.5198848800001</v>
      </c>
    </row>
    <row r="606" spans="1:7" hidden="1" x14ac:dyDescent="0.25">
      <c r="A606" s="6" t="s">
        <v>9</v>
      </c>
      <c r="B606" s="6" t="s">
        <v>14</v>
      </c>
      <c r="C606" s="7">
        <v>42277</v>
      </c>
      <c r="D606" s="6">
        <v>1</v>
      </c>
      <c r="E606" s="6" t="s">
        <v>18</v>
      </c>
      <c r="F606" s="8">
        <v>1920.030029</v>
      </c>
      <c r="G606" s="8">
        <v>1713.85346043</v>
      </c>
    </row>
    <row r="607" spans="1:7" hidden="1" x14ac:dyDescent="0.25">
      <c r="A607" s="6" t="s">
        <v>9</v>
      </c>
      <c r="B607" s="6" t="s">
        <v>14</v>
      </c>
      <c r="C607" s="7">
        <v>42308</v>
      </c>
      <c r="D607" s="6">
        <v>1</v>
      </c>
      <c r="E607" s="6" t="s">
        <v>18</v>
      </c>
      <c r="F607" s="8">
        <v>2079.360107</v>
      </c>
      <c r="G607" s="8">
        <v>1887.41046633</v>
      </c>
    </row>
    <row r="608" spans="1:7" hidden="1" x14ac:dyDescent="0.25">
      <c r="A608" s="6" t="s">
        <v>9</v>
      </c>
      <c r="B608" s="6" t="s">
        <v>14</v>
      </c>
      <c r="C608" s="7">
        <v>42338</v>
      </c>
      <c r="D608" s="6">
        <v>1</v>
      </c>
      <c r="E608" s="6" t="s">
        <v>18</v>
      </c>
      <c r="F608" s="8">
        <v>2080.4099120000001</v>
      </c>
      <c r="G608" s="8">
        <v>1966.54685148</v>
      </c>
    </row>
    <row r="609" spans="1:7" hidden="1" x14ac:dyDescent="0.25">
      <c r="A609" s="6" t="s">
        <v>9</v>
      </c>
      <c r="B609" s="6" t="s">
        <v>14</v>
      </c>
      <c r="C609" s="7">
        <v>42369</v>
      </c>
      <c r="D609" s="6">
        <v>1</v>
      </c>
      <c r="E609" s="6" t="s">
        <v>18</v>
      </c>
      <c r="F609" s="8">
        <v>2043.9399410000001</v>
      </c>
      <c r="G609" s="8">
        <v>1877.41336813</v>
      </c>
    </row>
    <row r="610" spans="1:7" hidden="1" x14ac:dyDescent="0.25">
      <c r="A610" s="6" t="s">
        <v>9</v>
      </c>
      <c r="B610" s="6" t="s">
        <v>14</v>
      </c>
      <c r="C610" s="7">
        <v>42400</v>
      </c>
      <c r="D610" s="6">
        <v>1</v>
      </c>
      <c r="E610" s="6" t="s">
        <v>18</v>
      </c>
      <c r="F610" s="8">
        <v>1940.23999</v>
      </c>
      <c r="G610" s="8">
        <v>1776.7765558599999</v>
      </c>
    </row>
    <row r="611" spans="1:7" hidden="1" x14ac:dyDescent="0.25">
      <c r="A611" s="6" t="s">
        <v>9</v>
      </c>
      <c r="B611" s="6" t="s">
        <v>14</v>
      </c>
      <c r="C611" s="7">
        <v>42429</v>
      </c>
      <c r="D611" s="6">
        <v>1</v>
      </c>
      <c r="E611" s="6" t="s">
        <v>18</v>
      </c>
      <c r="F611" s="8">
        <v>1932.2299800000001</v>
      </c>
      <c r="G611" s="8">
        <v>1774.6417856</v>
      </c>
    </row>
    <row r="612" spans="1:7" hidden="1" x14ac:dyDescent="0.25">
      <c r="A612" s="6" t="s">
        <v>9</v>
      </c>
      <c r="B612" s="6" t="s">
        <v>14</v>
      </c>
      <c r="C612" s="7">
        <v>42460</v>
      </c>
      <c r="D612" s="6">
        <v>1</v>
      </c>
      <c r="E612" s="6" t="s">
        <v>18</v>
      </c>
      <c r="F612" s="8">
        <v>2059.73999</v>
      </c>
      <c r="G612" s="8">
        <v>1809.1699425500001</v>
      </c>
    </row>
    <row r="613" spans="1:7" hidden="1" x14ac:dyDescent="0.25">
      <c r="A613" s="6" t="s">
        <v>9</v>
      </c>
      <c r="B613" s="6" t="s">
        <v>14</v>
      </c>
      <c r="C613" s="7">
        <v>42490</v>
      </c>
      <c r="D613" s="6">
        <v>1</v>
      </c>
      <c r="E613" s="6" t="s">
        <v>18</v>
      </c>
      <c r="F613" s="8">
        <v>2065.3000489999999</v>
      </c>
      <c r="G613" s="8">
        <v>1811.19007463</v>
      </c>
    </row>
    <row r="614" spans="1:7" hidden="1" x14ac:dyDescent="0.25">
      <c r="A614" s="6" t="s">
        <v>9</v>
      </c>
      <c r="B614" s="6" t="s">
        <v>14</v>
      </c>
      <c r="C614" s="7">
        <v>42521</v>
      </c>
      <c r="D614" s="6">
        <v>1</v>
      </c>
      <c r="E614" s="6" t="s">
        <v>18</v>
      </c>
      <c r="F614" s="8">
        <v>2096.9499510000001</v>
      </c>
      <c r="G614" s="8">
        <v>1879.99816702</v>
      </c>
    </row>
    <row r="615" spans="1:7" hidden="1" x14ac:dyDescent="0.25">
      <c r="A615" s="6" t="s">
        <v>9</v>
      </c>
      <c r="B615" s="6" t="s">
        <v>14</v>
      </c>
      <c r="C615" s="7">
        <v>42551</v>
      </c>
      <c r="D615" s="6">
        <v>1</v>
      </c>
      <c r="E615" s="6" t="s">
        <v>18</v>
      </c>
      <c r="F615" s="8">
        <v>2098.860107</v>
      </c>
      <c r="G615" s="8">
        <v>1890.5243353599999</v>
      </c>
    </row>
    <row r="616" spans="1:7" hidden="1" x14ac:dyDescent="0.25">
      <c r="A616" s="6" t="s">
        <v>9</v>
      </c>
      <c r="B616" s="6" t="s">
        <v>14</v>
      </c>
      <c r="C616" s="7">
        <v>42582</v>
      </c>
      <c r="D616" s="6">
        <v>1</v>
      </c>
      <c r="E616" s="6" t="s">
        <v>18</v>
      </c>
      <c r="F616" s="8">
        <v>2173.6000979999999</v>
      </c>
      <c r="G616" s="8">
        <v>1955.9075925899999</v>
      </c>
    </row>
    <row r="617" spans="1:7" hidden="1" x14ac:dyDescent="0.25">
      <c r="A617" s="6" t="s">
        <v>9</v>
      </c>
      <c r="B617" s="6" t="s">
        <v>14</v>
      </c>
      <c r="C617" s="7">
        <v>42613</v>
      </c>
      <c r="D617" s="6">
        <v>1</v>
      </c>
      <c r="E617" s="6" t="s">
        <v>18</v>
      </c>
      <c r="F617" s="8">
        <v>2170.9499510000001</v>
      </c>
      <c r="G617" s="8">
        <v>1950.18859049</v>
      </c>
    </row>
    <row r="618" spans="1:7" hidden="1" x14ac:dyDescent="0.25">
      <c r="A618" s="6" t="s">
        <v>9</v>
      </c>
      <c r="B618" s="6" t="s">
        <v>14</v>
      </c>
      <c r="C618" s="7">
        <v>42643</v>
      </c>
      <c r="D618" s="6">
        <v>1</v>
      </c>
      <c r="E618" s="6" t="s">
        <v>18</v>
      </c>
      <c r="F618" s="8">
        <v>2168.2700199999999</v>
      </c>
      <c r="G618" s="8">
        <v>1942.7201978099999</v>
      </c>
    </row>
    <row r="619" spans="1:7" hidden="1" x14ac:dyDescent="0.25">
      <c r="A619" s="6" t="s">
        <v>9</v>
      </c>
      <c r="B619" s="6" t="s">
        <v>14</v>
      </c>
      <c r="C619" s="7">
        <v>42674</v>
      </c>
      <c r="D619" s="6">
        <v>1</v>
      </c>
      <c r="E619" s="6" t="s">
        <v>18</v>
      </c>
      <c r="F619" s="8">
        <v>2126.1499020000001</v>
      </c>
      <c r="G619" s="8">
        <v>1942.3989700699999</v>
      </c>
    </row>
    <row r="620" spans="1:7" hidden="1" x14ac:dyDescent="0.25">
      <c r="A620" s="6" t="s">
        <v>9</v>
      </c>
      <c r="B620" s="6" t="s">
        <v>14</v>
      </c>
      <c r="C620" s="7">
        <v>42704</v>
      </c>
      <c r="D620" s="6">
        <v>1</v>
      </c>
      <c r="E620" s="6" t="s">
        <v>18</v>
      </c>
      <c r="F620" s="8">
        <v>2198.8100589999999</v>
      </c>
      <c r="G620" s="8">
        <v>2067.5223866000001</v>
      </c>
    </row>
    <row r="621" spans="1:7" hidden="1" x14ac:dyDescent="0.25">
      <c r="A621" s="6" t="s">
        <v>9</v>
      </c>
      <c r="B621" s="6" t="s">
        <v>14</v>
      </c>
      <c r="C621" s="7">
        <v>42735</v>
      </c>
      <c r="D621" s="6">
        <v>1</v>
      </c>
      <c r="E621" s="6" t="s">
        <v>18</v>
      </c>
      <c r="F621" s="8">
        <v>2238.830078</v>
      </c>
      <c r="G621" s="8">
        <v>2123.9257063700002</v>
      </c>
    </row>
    <row r="622" spans="1:7" hidden="1" x14ac:dyDescent="0.25">
      <c r="A622" s="6" t="s">
        <v>9</v>
      </c>
      <c r="B622" s="6" t="s">
        <v>14</v>
      </c>
      <c r="C622" s="7">
        <v>42766</v>
      </c>
      <c r="D622" s="6">
        <v>1</v>
      </c>
      <c r="E622" s="6" t="s">
        <v>18</v>
      </c>
      <c r="F622" s="8">
        <v>2278.8701169999999</v>
      </c>
      <c r="G622" s="8">
        <v>2118.8936398800001</v>
      </c>
    </row>
    <row r="623" spans="1:7" hidden="1" x14ac:dyDescent="0.25">
      <c r="A623" s="6" t="s">
        <v>9</v>
      </c>
      <c r="B623" s="6" t="s">
        <v>14</v>
      </c>
      <c r="C623" s="7">
        <v>42794</v>
      </c>
      <c r="D623" s="6">
        <v>1</v>
      </c>
      <c r="E623" s="6" t="s">
        <v>18</v>
      </c>
      <c r="F623" s="8">
        <v>2363.639893</v>
      </c>
      <c r="G623" s="8">
        <v>2230.4802214400002</v>
      </c>
    </row>
    <row r="624" spans="1:7" hidden="1" x14ac:dyDescent="0.25">
      <c r="A624" s="6" t="s">
        <v>9</v>
      </c>
      <c r="B624" s="6" t="s">
        <v>14</v>
      </c>
      <c r="C624" s="7">
        <v>42825</v>
      </c>
      <c r="D624" s="6">
        <v>1</v>
      </c>
      <c r="E624" s="6" t="s">
        <v>18</v>
      </c>
      <c r="F624" s="8">
        <v>2362.719971</v>
      </c>
      <c r="G624" s="8">
        <v>2210.0084009399998</v>
      </c>
    </row>
    <row r="625" spans="1:7" hidden="1" x14ac:dyDescent="0.25">
      <c r="A625" s="6" t="s">
        <v>9</v>
      </c>
      <c r="B625" s="6" t="s">
        <v>14</v>
      </c>
      <c r="C625" s="7">
        <v>42855</v>
      </c>
      <c r="D625" s="6">
        <v>1</v>
      </c>
      <c r="E625" s="6" t="s">
        <v>18</v>
      </c>
      <c r="F625" s="8">
        <v>2384.1999510000001</v>
      </c>
      <c r="G625" s="8">
        <v>2181.3357205100001</v>
      </c>
    </row>
    <row r="626" spans="1:7" hidden="1" x14ac:dyDescent="0.25">
      <c r="A626" s="6" t="s">
        <v>9</v>
      </c>
      <c r="B626" s="6" t="s">
        <v>14</v>
      </c>
      <c r="C626" s="7">
        <v>42886</v>
      </c>
      <c r="D626" s="6">
        <v>1</v>
      </c>
      <c r="E626" s="6" t="s">
        <v>18</v>
      </c>
      <c r="F626" s="8">
        <v>2411.8000489999999</v>
      </c>
      <c r="G626" s="8">
        <v>2149.3628484699998</v>
      </c>
    </row>
    <row r="627" spans="1:7" hidden="1" x14ac:dyDescent="0.25">
      <c r="A627" s="6" t="s">
        <v>9</v>
      </c>
      <c r="B627" s="6" t="s">
        <v>14</v>
      </c>
      <c r="C627" s="7">
        <v>42916</v>
      </c>
      <c r="D627" s="6">
        <v>1</v>
      </c>
      <c r="E627" s="6" t="s">
        <v>18</v>
      </c>
      <c r="F627" s="8">
        <v>2423.4099120000001</v>
      </c>
      <c r="G627" s="8">
        <v>2123.5628333999998</v>
      </c>
    </row>
    <row r="628" spans="1:7" hidden="1" x14ac:dyDescent="0.25">
      <c r="A628" s="6" t="s">
        <v>9</v>
      </c>
      <c r="B628" s="6" t="s">
        <v>14</v>
      </c>
      <c r="C628" s="7">
        <v>42947</v>
      </c>
      <c r="D628" s="6">
        <v>1</v>
      </c>
      <c r="E628" s="6" t="s">
        <v>18</v>
      </c>
      <c r="F628" s="8">
        <v>2470.3000489999999</v>
      </c>
      <c r="G628" s="8">
        <v>2106.5063963900002</v>
      </c>
    </row>
    <row r="629" spans="1:7" hidden="1" x14ac:dyDescent="0.25">
      <c r="A629" s="6" t="s">
        <v>9</v>
      </c>
      <c r="B629" s="6" t="s">
        <v>14</v>
      </c>
      <c r="C629" s="7">
        <v>42978</v>
      </c>
      <c r="D629" s="6">
        <v>1</v>
      </c>
      <c r="E629" s="6" t="s">
        <v>18</v>
      </c>
      <c r="F629" s="8">
        <v>2471.6499020000001</v>
      </c>
      <c r="G629" s="8">
        <v>2090.1901871599998</v>
      </c>
    </row>
    <row r="630" spans="1:7" hidden="1" x14ac:dyDescent="0.25">
      <c r="A630" s="6" t="s">
        <v>9</v>
      </c>
      <c r="B630" s="6" t="s">
        <v>14</v>
      </c>
      <c r="C630" s="7">
        <v>43008</v>
      </c>
      <c r="D630" s="6">
        <v>1</v>
      </c>
      <c r="E630" s="6" t="s">
        <v>18</v>
      </c>
      <c r="F630" s="8">
        <v>2519.360107</v>
      </c>
      <c r="G630" s="8">
        <v>2133.9658821899998</v>
      </c>
    </row>
    <row r="631" spans="1:7" hidden="1" x14ac:dyDescent="0.25">
      <c r="A631" s="6" t="s">
        <v>9</v>
      </c>
      <c r="B631" s="6" t="s">
        <v>14</v>
      </c>
      <c r="C631" s="7">
        <v>43039</v>
      </c>
      <c r="D631" s="6">
        <v>1</v>
      </c>
      <c r="E631" s="6" t="s">
        <v>18</v>
      </c>
      <c r="F631" s="8">
        <v>2575.26001</v>
      </c>
      <c r="G631" s="8">
        <v>2212.8029024299999</v>
      </c>
    </row>
    <row r="632" spans="1:7" hidden="1" x14ac:dyDescent="0.25">
      <c r="A632" s="6" t="s">
        <v>9</v>
      </c>
      <c r="B632" s="6" t="s">
        <v>14</v>
      </c>
      <c r="C632" s="7">
        <v>43069</v>
      </c>
      <c r="D632" s="6">
        <v>1</v>
      </c>
      <c r="E632" s="6" t="s">
        <v>18</v>
      </c>
      <c r="F632" s="8">
        <v>2647.580078</v>
      </c>
      <c r="G632" s="8">
        <v>2234.4333613700001</v>
      </c>
    </row>
    <row r="633" spans="1:7" hidden="1" x14ac:dyDescent="0.25">
      <c r="A633" s="6" t="s">
        <v>9</v>
      </c>
      <c r="B633" s="6" t="s">
        <v>14</v>
      </c>
      <c r="C633" s="7">
        <v>43100</v>
      </c>
      <c r="D633" s="6">
        <v>1</v>
      </c>
      <c r="E633" s="6" t="s">
        <v>18</v>
      </c>
      <c r="F633" s="8">
        <v>2673.610107</v>
      </c>
      <c r="G633" s="8">
        <v>2229.3088575400002</v>
      </c>
    </row>
    <row r="634" spans="1:7" hidden="1" x14ac:dyDescent="0.25">
      <c r="A634" s="6" t="s">
        <v>9</v>
      </c>
      <c r="B634" s="6" t="s">
        <v>14</v>
      </c>
      <c r="C634" s="7">
        <v>43131</v>
      </c>
      <c r="D634" s="6">
        <v>1</v>
      </c>
      <c r="E634" s="6" t="s">
        <v>18</v>
      </c>
      <c r="F634" s="8">
        <v>2823.8100589999999</v>
      </c>
      <c r="G634" s="8">
        <v>2266.8459986799999</v>
      </c>
    </row>
    <row r="635" spans="1:7" hidden="1" x14ac:dyDescent="0.25">
      <c r="A635" s="6" t="s">
        <v>9</v>
      </c>
      <c r="B635" s="6" t="s">
        <v>14</v>
      </c>
      <c r="C635" s="7">
        <v>43159</v>
      </c>
      <c r="D635" s="6">
        <v>1</v>
      </c>
      <c r="E635" s="6" t="s">
        <v>18</v>
      </c>
      <c r="F635" s="8">
        <v>2713.830078</v>
      </c>
      <c r="G635" s="8">
        <v>2221.9011557200001</v>
      </c>
    </row>
    <row r="636" spans="1:7" hidden="1" x14ac:dyDescent="0.25">
      <c r="A636" s="6" t="s">
        <v>9</v>
      </c>
      <c r="B636" s="6" t="s">
        <v>14</v>
      </c>
      <c r="C636" s="7">
        <v>43190</v>
      </c>
      <c r="D636" s="6">
        <v>1</v>
      </c>
      <c r="E636" s="6" t="s">
        <v>18</v>
      </c>
      <c r="F636" s="8">
        <v>2640.8701169999999</v>
      </c>
      <c r="G636" s="8">
        <v>2143.38942167</v>
      </c>
    </row>
    <row r="637" spans="1:7" hidden="1" x14ac:dyDescent="0.25">
      <c r="A637" s="6" t="s">
        <v>9</v>
      </c>
      <c r="B637" s="6" t="s">
        <v>14</v>
      </c>
      <c r="C637" s="7">
        <v>43220</v>
      </c>
      <c r="D637" s="6">
        <v>1</v>
      </c>
      <c r="E637" s="6" t="s">
        <v>18</v>
      </c>
      <c r="F637" s="8">
        <v>2648.0500489999999</v>
      </c>
      <c r="G637" s="8">
        <v>2192.2758835200002</v>
      </c>
    </row>
    <row r="638" spans="1:7" hidden="1" x14ac:dyDescent="0.25">
      <c r="A638" s="6" t="s">
        <v>9</v>
      </c>
      <c r="B638" s="6" t="s">
        <v>14</v>
      </c>
      <c r="C638" s="7">
        <v>43251</v>
      </c>
      <c r="D638" s="6">
        <v>1</v>
      </c>
      <c r="E638" s="6" t="s">
        <v>18</v>
      </c>
      <c r="F638" s="8">
        <v>2705.2700199999999</v>
      </c>
      <c r="G638" s="8">
        <v>2312.3942326000001</v>
      </c>
    </row>
    <row r="639" spans="1:7" hidden="1" x14ac:dyDescent="0.25">
      <c r="A639" s="6" t="s">
        <v>9</v>
      </c>
      <c r="B639" s="6" t="s">
        <v>14</v>
      </c>
      <c r="C639" s="7">
        <v>43281</v>
      </c>
      <c r="D639" s="6">
        <v>1</v>
      </c>
      <c r="E639" s="6" t="s">
        <v>18</v>
      </c>
      <c r="F639" s="8">
        <v>2718.3701169999999</v>
      </c>
      <c r="G639" s="8">
        <v>2331.7637092499999</v>
      </c>
    </row>
    <row r="640" spans="1:7" hidden="1" x14ac:dyDescent="0.25">
      <c r="A640" s="6" t="s">
        <v>9</v>
      </c>
      <c r="B640" s="6" t="s">
        <v>14</v>
      </c>
      <c r="C640" s="7">
        <v>43312</v>
      </c>
      <c r="D640" s="6">
        <v>1</v>
      </c>
      <c r="E640" s="6" t="s">
        <v>18</v>
      </c>
      <c r="F640" s="8">
        <v>2816.290039</v>
      </c>
      <c r="G640" s="8">
        <v>2399.7017972799999</v>
      </c>
    </row>
    <row r="641" spans="1:7" hidden="1" x14ac:dyDescent="0.25">
      <c r="A641" s="6" t="s">
        <v>9</v>
      </c>
      <c r="B641" s="6" t="s">
        <v>14</v>
      </c>
      <c r="C641" s="7">
        <v>43343</v>
      </c>
      <c r="D641" s="6">
        <v>1</v>
      </c>
      <c r="E641" s="6" t="s">
        <v>18</v>
      </c>
      <c r="F641" s="8">
        <v>2901.5200199999999</v>
      </c>
      <c r="G641" s="8">
        <v>2490.3613732200001</v>
      </c>
    </row>
    <row r="642" spans="1:7" hidden="1" x14ac:dyDescent="0.25">
      <c r="A642" s="6" t="s">
        <v>9</v>
      </c>
      <c r="B642" s="6" t="s">
        <v>14</v>
      </c>
      <c r="C642" s="7">
        <v>43373</v>
      </c>
      <c r="D642" s="6">
        <v>1</v>
      </c>
      <c r="E642" s="6" t="s">
        <v>18</v>
      </c>
      <c r="F642" s="8">
        <v>2913.9799800000001</v>
      </c>
      <c r="G642" s="8">
        <v>2517.2598180999998</v>
      </c>
    </row>
    <row r="643" spans="1:7" hidden="1" x14ac:dyDescent="0.25">
      <c r="A643" s="6" t="s">
        <v>9</v>
      </c>
      <c r="B643" s="6" t="s">
        <v>14</v>
      </c>
      <c r="C643" s="7">
        <v>43404</v>
      </c>
      <c r="D643" s="6">
        <v>1</v>
      </c>
      <c r="E643" s="6" t="s">
        <v>18</v>
      </c>
      <c r="F643" s="8">
        <v>2711.73999</v>
      </c>
      <c r="G643" s="8">
        <v>2395.9533395600001</v>
      </c>
    </row>
    <row r="644" spans="1:7" hidden="1" x14ac:dyDescent="0.25">
      <c r="A644" s="6" t="s">
        <v>9</v>
      </c>
      <c r="B644" s="6" t="s">
        <v>14</v>
      </c>
      <c r="C644" s="7">
        <v>43434</v>
      </c>
      <c r="D644" s="6">
        <v>1</v>
      </c>
      <c r="E644" s="6" t="s">
        <v>18</v>
      </c>
      <c r="F644" s="8">
        <v>2760.169922</v>
      </c>
      <c r="G644" s="8">
        <v>2429.9409567900002</v>
      </c>
    </row>
    <row r="645" spans="1:7" hidden="1" x14ac:dyDescent="0.25">
      <c r="A645" s="6" t="s">
        <v>9</v>
      </c>
      <c r="B645" s="6" t="s">
        <v>14</v>
      </c>
      <c r="C645" s="7">
        <v>43465</v>
      </c>
      <c r="D645" s="6">
        <v>1</v>
      </c>
      <c r="E645" s="6" t="s">
        <v>18</v>
      </c>
      <c r="F645" s="8">
        <v>2506.8500979999999</v>
      </c>
      <c r="G645" s="8">
        <v>2189.3887433700002</v>
      </c>
    </row>
    <row r="646" spans="1:7" hidden="1" x14ac:dyDescent="0.25">
      <c r="A646" s="6" t="s">
        <v>9</v>
      </c>
      <c r="B646" s="6" t="s">
        <v>14</v>
      </c>
      <c r="C646" s="7">
        <v>43496</v>
      </c>
      <c r="D646" s="6">
        <v>1</v>
      </c>
      <c r="E646" s="6" t="s">
        <v>18</v>
      </c>
      <c r="F646" s="8">
        <v>2704.1000979999999</v>
      </c>
      <c r="G646" s="8">
        <v>2353.8475848200001</v>
      </c>
    </row>
    <row r="647" spans="1:7" hidden="1" x14ac:dyDescent="0.25">
      <c r="A647" s="6" t="s">
        <v>9</v>
      </c>
      <c r="B647" s="6" t="s">
        <v>14</v>
      </c>
      <c r="C647" s="7">
        <v>43524</v>
      </c>
      <c r="D647" s="6">
        <v>1</v>
      </c>
      <c r="E647" s="6" t="s">
        <v>18</v>
      </c>
      <c r="F647" s="8">
        <v>2784.48999</v>
      </c>
      <c r="G647" s="8">
        <v>2439.1117644199999</v>
      </c>
    </row>
    <row r="648" spans="1:7" hidden="1" x14ac:dyDescent="0.25">
      <c r="A648" s="6" t="s">
        <v>9</v>
      </c>
      <c r="B648" s="6" t="s">
        <v>14</v>
      </c>
      <c r="C648" s="7">
        <v>43555</v>
      </c>
      <c r="D648" s="6">
        <v>1</v>
      </c>
      <c r="E648" s="6" t="s">
        <v>18</v>
      </c>
      <c r="F648" s="8">
        <v>2834.3999020000001</v>
      </c>
      <c r="G648" s="8">
        <v>2522.83036348</v>
      </c>
    </row>
    <row r="649" spans="1:7" hidden="1" x14ac:dyDescent="0.25">
      <c r="A649" s="6" t="s">
        <v>9</v>
      </c>
      <c r="B649" s="6" t="s">
        <v>14</v>
      </c>
      <c r="C649" s="7">
        <v>43585</v>
      </c>
      <c r="D649" s="6">
        <v>1</v>
      </c>
      <c r="E649" s="6" t="s">
        <v>18</v>
      </c>
      <c r="F649" s="8">
        <v>2945.830078</v>
      </c>
      <c r="G649" s="8">
        <v>2625.98510437</v>
      </c>
    </row>
    <row r="650" spans="1:7" hidden="1" x14ac:dyDescent="0.25">
      <c r="A650" s="6" t="s">
        <v>9</v>
      </c>
      <c r="B650" s="6" t="s">
        <v>14</v>
      </c>
      <c r="C650" s="7">
        <v>43616</v>
      </c>
      <c r="D650" s="6">
        <v>1</v>
      </c>
      <c r="E650" s="6" t="s">
        <v>18</v>
      </c>
      <c r="F650" s="8">
        <v>2752.0600589999999</v>
      </c>
      <c r="G650" s="8">
        <v>2467.9939608599998</v>
      </c>
    </row>
    <row r="651" spans="1:7" hidden="1" x14ac:dyDescent="0.25">
      <c r="A651" s="6" t="s">
        <v>9</v>
      </c>
      <c r="B651" s="6" t="s">
        <v>14</v>
      </c>
      <c r="C651" s="7">
        <v>43646</v>
      </c>
      <c r="D651" s="6">
        <v>1</v>
      </c>
      <c r="E651" s="6" t="s">
        <v>18</v>
      </c>
      <c r="F651" s="8">
        <v>2941.76001</v>
      </c>
      <c r="G651" s="8">
        <v>2585.0263645199998</v>
      </c>
    </row>
    <row r="652" spans="1:7" hidden="1" x14ac:dyDescent="0.25">
      <c r="A652" s="6" t="s">
        <v>9</v>
      </c>
      <c r="B652" s="6" t="s">
        <v>14</v>
      </c>
      <c r="C652" s="7">
        <v>43677</v>
      </c>
      <c r="D652" s="6">
        <v>1</v>
      </c>
      <c r="E652" s="6" t="s">
        <v>18</v>
      </c>
      <c r="F652" s="8">
        <v>2980.3798830000001</v>
      </c>
      <c r="G652" s="8">
        <v>2672.7467404899999</v>
      </c>
    </row>
    <row r="653" spans="1:7" hidden="1" x14ac:dyDescent="0.25">
      <c r="A653" s="6" t="s">
        <v>9</v>
      </c>
      <c r="B653" s="6" t="s">
        <v>14</v>
      </c>
      <c r="C653" s="7">
        <v>43708</v>
      </c>
      <c r="D653" s="6">
        <v>1</v>
      </c>
      <c r="E653" s="6" t="s">
        <v>18</v>
      </c>
      <c r="F653" s="8">
        <v>2926.459961</v>
      </c>
      <c r="G653" s="8">
        <v>2651.7397320099999</v>
      </c>
    </row>
    <row r="654" spans="1:7" hidden="1" x14ac:dyDescent="0.25">
      <c r="A654" s="6" t="s">
        <v>9</v>
      </c>
      <c r="B654" s="6" t="s">
        <v>14</v>
      </c>
      <c r="C654" s="7">
        <v>43738</v>
      </c>
      <c r="D654" s="6">
        <v>1</v>
      </c>
      <c r="E654" s="6" t="s">
        <v>18</v>
      </c>
      <c r="F654" s="8">
        <v>2976.73999</v>
      </c>
      <c r="G654" s="8">
        <v>2733.7129242000001</v>
      </c>
    </row>
    <row r="655" spans="1:7" hidden="1" x14ac:dyDescent="0.25">
      <c r="A655" s="6" t="s">
        <v>9</v>
      </c>
      <c r="B655" s="6" t="s">
        <v>14</v>
      </c>
      <c r="C655" s="7">
        <v>43769</v>
      </c>
      <c r="D655" s="6">
        <v>1</v>
      </c>
      <c r="E655" s="6" t="s">
        <v>18</v>
      </c>
      <c r="F655" s="8">
        <v>3037.5600589999999</v>
      </c>
      <c r="G655" s="8">
        <v>2723.2921512600001</v>
      </c>
    </row>
    <row r="656" spans="1:7" hidden="1" x14ac:dyDescent="0.25">
      <c r="A656" s="6" t="s">
        <v>9</v>
      </c>
      <c r="B656" s="6" t="s">
        <v>14</v>
      </c>
      <c r="C656" s="7">
        <v>43799</v>
      </c>
      <c r="D656" s="6">
        <v>1</v>
      </c>
      <c r="E656" s="6" t="s">
        <v>18</v>
      </c>
      <c r="F656" s="8">
        <v>3140.9799800000001</v>
      </c>
      <c r="G656" s="8">
        <v>2860.1165341199999</v>
      </c>
    </row>
    <row r="657" spans="1:7" hidden="1" x14ac:dyDescent="0.25">
      <c r="A657" s="6" t="s">
        <v>9</v>
      </c>
      <c r="B657" s="6" t="s">
        <v>14</v>
      </c>
      <c r="C657" s="7">
        <v>43830</v>
      </c>
      <c r="D657" s="6">
        <v>1</v>
      </c>
      <c r="E657" s="6" t="s">
        <v>18</v>
      </c>
      <c r="F657" s="8">
        <v>3230.780029</v>
      </c>
      <c r="G657" s="8">
        <v>2875.89464133</v>
      </c>
    </row>
    <row r="658" spans="1:7" hidden="1" x14ac:dyDescent="0.25">
      <c r="A658" s="6" t="s">
        <v>9</v>
      </c>
      <c r="B658" s="6" t="s">
        <v>14</v>
      </c>
      <c r="C658" s="7">
        <v>43861</v>
      </c>
      <c r="D658" s="6">
        <v>1</v>
      </c>
      <c r="E658" s="6" t="s">
        <v>18</v>
      </c>
      <c r="F658" s="8">
        <v>3225.5200199999999</v>
      </c>
      <c r="G658" s="8">
        <v>2918.49441342</v>
      </c>
    </row>
    <row r="659" spans="1:7" hidden="1" x14ac:dyDescent="0.25">
      <c r="A659" s="6" t="s">
        <v>9</v>
      </c>
      <c r="B659" s="6" t="s">
        <v>14</v>
      </c>
      <c r="C659" s="7">
        <v>43890</v>
      </c>
      <c r="D659" s="6">
        <v>1</v>
      </c>
      <c r="E659" s="6" t="s">
        <v>18</v>
      </c>
      <c r="F659" s="8">
        <v>2954.219971</v>
      </c>
      <c r="G659" s="8">
        <v>2691.2817495200002</v>
      </c>
    </row>
    <row r="660" spans="1:7" hidden="1" x14ac:dyDescent="0.25">
      <c r="A660" s="6" t="s">
        <v>9</v>
      </c>
      <c r="B660" s="6" t="s">
        <v>14</v>
      </c>
      <c r="C660" s="7">
        <v>43921</v>
      </c>
      <c r="D660" s="6">
        <v>1</v>
      </c>
      <c r="E660" s="6" t="s">
        <v>18</v>
      </c>
      <c r="F660" s="8">
        <v>2584.5900879999999</v>
      </c>
      <c r="G660" s="8">
        <v>2359.06361595</v>
      </c>
    </row>
    <row r="661" spans="1:7" hidden="1" x14ac:dyDescent="0.25">
      <c r="A661" s="6" t="s">
        <v>9</v>
      </c>
      <c r="B661" s="6" t="s">
        <v>14</v>
      </c>
      <c r="C661" s="7">
        <v>43951</v>
      </c>
      <c r="D661" s="6">
        <v>1</v>
      </c>
      <c r="E661" s="6" t="s">
        <v>18</v>
      </c>
      <c r="F661" s="8">
        <v>2912.429932</v>
      </c>
      <c r="G661" s="8">
        <v>2677.8502435800001</v>
      </c>
    </row>
    <row r="662" spans="1:7" hidden="1" x14ac:dyDescent="0.25">
      <c r="A662" s="6" t="s">
        <v>9</v>
      </c>
      <c r="B662" s="6" t="s">
        <v>14</v>
      </c>
      <c r="C662" s="7">
        <v>43982</v>
      </c>
      <c r="D662" s="6">
        <v>1</v>
      </c>
      <c r="E662" s="6" t="s">
        <v>18</v>
      </c>
      <c r="F662" s="8">
        <v>3044.3100589999999</v>
      </c>
      <c r="G662" s="8">
        <v>2733.7554538600002</v>
      </c>
    </row>
    <row r="663" spans="1:7" hidden="1" x14ac:dyDescent="0.25">
      <c r="A663" s="6" t="s">
        <v>9</v>
      </c>
      <c r="B663" s="6" t="s">
        <v>14</v>
      </c>
      <c r="C663" s="7">
        <v>44012</v>
      </c>
      <c r="D663" s="6">
        <v>1</v>
      </c>
      <c r="E663" s="6" t="s">
        <v>18</v>
      </c>
      <c r="F663" s="8">
        <v>3100.290039</v>
      </c>
      <c r="G663" s="8">
        <v>2768.6105006399998</v>
      </c>
    </row>
    <row r="664" spans="1:7" hidden="1" x14ac:dyDescent="0.25">
      <c r="A664" s="6" t="s">
        <v>9</v>
      </c>
      <c r="B664" s="6" t="s">
        <v>14</v>
      </c>
      <c r="C664" s="7">
        <v>44043</v>
      </c>
      <c r="D664" s="6">
        <v>1</v>
      </c>
      <c r="E664" s="6" t="s">
        <v>18</v>
      </c>
      <c r="F664" s="8">
        <v>3271.1201169999999</v>
      </c>
      <c r="G664" s="8">
        <v>2760.9048996800002</v>
      </c>
    </row>
    <row r="665" spans="1:7" hidden="1" x14ac:dyDescent="0.25">
      <c r="A665" s="6" t="s">
        <v>9</v>
      </c>
      <c r="B665" s="6" t="s">
        <v>14</v>
      </c>
      <c r="C665" s="7">
        <v>44074</v>
      </c>
      <c r="D665" s="6">
        <v>1</v>
      </c>
      <c r="E665" s="6" t="s">
        <v>18</v>
      </c>
      <c r="F665" s="8">
        <v>3500.3100589999999</v>
      </c>
      <c r="G665" s="8">
        <v>2931.5829709099999</v>
      </c>
    </row>
    <row r="666" spans="1:7" hidden="1" x14ac:dyDescent="0.25">
      <c r="A666" s="6" t="s">
        <v>9</v>
      </c>
      <c r="B666" s="6" t="s">
        <v>14</v>
      </c>
      <c r="C666" s="7">
        <v>44104</v>
      </c>
      <c r="D666" s="6">
        <v>1</v>
      </c>
      <c r="E666" s="6" t="s">
        <v>18</v>
      </c>
      <c r="F666" s="8">
        <v>3363</v>
      </c>
      <c r="G666" s="8">
        <v>2872.39493292</v>
      </c>
    </row>
    <row r="667" spans="1:7" hidden="1" x14ac:dyDescent="0.25">
      <c r="A667" s="6" t="s">
        <v>9</v>
      </c>
      <c r="B667" s="6" t="s">
        <v>14</v>
      </c>
      <c r="C667" s="7">
        <v>44135</v>
      </c>
      <c r="D667" s="6">
        <v>1</v>
      </c>
      <c r="E667" s="6" t="s">
        <v>18</v>
      </c>
      <c r="F667" s="8">
        <v>3269.959961</v>
      </c>
      <c r="G667" s="8">
        <v>2795.3153973799999</v>
      </c>
    </row>
    <row r="668" spans="1:7" hidden="1" x14ac:dyDescent="0.25">
      <c r="A668" s="6" t="s">
        <v>9</v>
      </c>
      <c r="B668" s="6" t="s">
        <v>14</v>
      </c>
      <c r="C668" s="7">
        <v>44165</v>
      </c>
      <c r="D668" s="6">
        <v>1</v>
      </c>
      <c r="E668" s="6" t="s">
        <v>18</v>
      </c>
      <c r="F668" s="8">
        <v>3621.6298830000001</v>
      </c>
      <c r="G668" s="8">
        <v>3023.0633381399998</v>
      </c>
    </row>
    <row r="669" spans="1:7" hidden="1" x14ac:dyDescent="0.25">
      <c r="A669" s="6" t="s">
        <v>9</v>
      </c>
      <c r="B669" s="6" t="s">
        <v>14</v>
      </c>
      <c r="C669" s="7">
        <v>44196</v>
      </c>
      <c r="D669" s="6">
        <v>1</v>
      </c>
      <c r="E669" s="6" t="s">
        <v>18</v>
      </c>
      <c r="F669" s="8">
        <v>3756.070068</v>
      </c>
      <c r="G669" s="8">
        <v>3060.9323400399999</v>
      </c>
    </row>
    <row r="670" spans="1:7" hidden="1" x14ac:dyDescent="0.25">
      <c r="A670" s="6" t="s">
        <v>9</v>
      </c>
      <c r="B670" s="6" t="s">
        <v>14</v>
      </c>
      <c r="C670" s="7">
        <v>44227</v>
      </c>
      <c r="D670" s="6">
        <v>1</v>
      </c>
      <c r="E670" s="6" t="s">
        <v>18</v>
      </c>
      <c r="F670" s="8">
        <v>3714.23999</v>
      </c>
      <c r="G670" s="8">
        <v>3060.5141777200001</v>
      </c>
    </row>
    <row r="671" spans="1:7" hidden="1" x14ac:dyDescent="0.25">
      <c r="A671" s="6" t="s">
        <v>9</v>
      </c>
      <c r="B671" s="6" t="s">
        <v>14</v>
      </c>
      <c r="C671" s="7">
        <v>44255</v>
      </c>
      <c r="D671" s="6">
        <v>1</v>
      </c>
      <c r="E671" s="6" t="s">
        <v>18</v>
      </c>
      <c r="F671" s="8">
        <v>3811.1499020000001</v>
      </c>
      <c r="G671" s="8">
        <v>3144.2537021500002</v>
      </c>
    </row>
    <row r="672" spans="1:7" hidden="1" x14ac:dyDescent="0.25">
      <c r="A672" s="6" t="s">
        <v>9</v>
      </c>
      <c r="B672" s="6" t="s">
        <v>14</v>
      </c>
      <c r="C672" s="7">
        <v>44286</v>
      </c>
      <c r="D672" s="6">
        <v>1</v>
      </c>
      <c r="E672" s="6" t="s">
        <v>18</v>
      </c>
      <c r="F672" s="8">
        <v>3972.889893</v>
      </c>
      <c r="G672" s="8">
        <v>3388.3922136900001</v>
      </c>
    </row>
    <row r="673" spans="1:7" hidden="1" x14ac:dyDescent="0.25">
      <c r="A673" s="6" t="s">
        <v>9</v>
      </c>
      <c r="B673" s="6" t="s">
        <v>14</v>
      </c>
      <c r="C673" s="7">
        <v>44316</v>
      </c>
      <c r="D673" s="6">
        <v>1</v>
      </c>
      <c r="E673" s="6" t="s">
        <v>18</v>
      </c>
      <c r="F673" s="8">
        <v>4181.169922</v>
      </c>
      <c r="G673" s="8">
        <v>3460.6604353600001</v>
      </c>
    </row>
    <row r="674" spans="1:7" hidden="1" x14ac:dyDescent="0.25">
      <c r="A674" s="6" t="s">
        <v>9</v>
      </c>
      <c r="B674" s="6" t="s">
        <v>14</v>
      </c>
      <c r="C674" s="7">
        <v>44347</v>
      </c>
      <c r="D674" s="6">
        <v>1</v>
      </c>
      <c r="E674" s="6" t="s">
        <v>18</v>
      </c>
      <c r="F674" s="8">
        <v>4204.1098629999997</v>
      </c>
      <c r="G674" s="8">
        <v>3462.452542</v>
      </c>
    </row>
    <row r="675" spans="1:7" hidden="1" x14ac:dyDescent="0.25">
      <c r="A675" s="6" t="s">
        <v>9</v>
      </c>
      <c r="B675" s="6" t="s">
        <v>14</v>
      </c>
      <c r="C675" s="7">
        <v>44377</v>
      </c>
      <c r="D675" s="6">
        <v>1</v>
      </c>
      <c r="E675" s="6" t="s">
        <v>18</v>
      </c>
      <c r="F675" s="8">
        <v>4297.5</v>
      </c>
      <c r="G675" s="8">
        <v>3616.2066672000001</v>
      </c>
    </row>
    <row r="676" spans="1:7" hidden="1" x14ac:dyDescent="0.25">
      <c r="A676" s="6" t="s">
        <v>9</v>
      </c>
      <c r="B676" s="6" t="s">
        <v>14</v>
      </c>
      <c r="C676" s="7">
        <v>44408</v>
      </c>
      <c r="D676" s="6">
        <v>1</v>
      </c>
      <c r="E676" s="6" t="s">
        <v>18</v>
      </c>
      <c r="F676" s="8">
        <v>4395.2597660000001</v>
      </c>
      <c r="G676" s="8">
        <v>3696.2910991700001</v>
      </c>
    </row>
    <row r="677" spans="1:7" hidden="1" x14ac:dyDescent="0.25">
      <c r="A677" s="6" t="s">
        <v>9</v>
      </c>
      <c r="B677" s="6" t="s">
        <v>14</v>
      </c>
      <c r="C677" s="7">
        <v>44439</v>
      </c>
      <c r="D677" s="6">
        <v>1</v>
      </c>
      <c r="E677" s="6" t="s">
        <v>18</v>
      </c>
      <c r="F677" s="8">
        <v>4522.6801759999998</v>
      </c>
      <c r="G677" s="8">
        <v>3821.7679562799999</v>
      </c>
    </row>
    <row r="678" spans="1:7" hidden="1" x14ac:dyDescent="0.25">
      <c r="A678" s="6" t="s">
        <v>9</v>
      </c>
      <c r="B678" s="6" t="s">
        <v>14</v>
      </c>
      <c r="C678" s="7">
        <v>44469</v>
      </c>
      <c r="D678" s="6">
        <v>1</v>
      </c>
      <c r="E678" s="6" t="s">
        <v>18</v>
      </c>
      <c r="F678" s="8">
        <v>4307.5400390000004</v>
      </c>
      <c r="G678" s="8">
        <v>3720.13131428</v>
      </c>
    </row>
    <row r="679" spans="1:7" hidden="1" x14ac:dyDescent="0.25">
      <c r="A679" s="6" t="s">
        <v>9</v>
      </c>
      <c r="B679" s="6" t="s">
        <v>14</v>
      </c>
      <c r="C679" s="7">
        <v>44500</v>
      </c>
      <c r="D679" s="6">
        <v>1</v>
      </c>
      <c r="E679" s="6" t="s">
        <v>18</v>
      </c>
      <c r="F679" s="8">
        <v>4605.3798829999996</v>
      </c>
      <c r="G679" s="8">
        <v>3954.8131441400001</v>
      </c>
    </row>
    <row r="680" spans="1:7" hidden="1" x14ac:dyDescent="0.25">
      <c r="A680" s="6" t="s">
        <v>9</v>
      </c>
      <c r="B680" s="6" t="s">
        <v>14</v>
      </c>
      <c r="C680" s="7">
        <v>44530</v>
      </c>
      <c r="D680" s="6">
        <v>1</v>
      </c>
      <c r="E680" s="6" t="s">
        <v>18</v>
      </c>
      <c r="F680" s="8">
        <v>4567</v>
      </c>
      <c r="G680" s="8">
        <v>4019.1850617599998</v>
      </c>
    </row>
    <row r="681" spans="1:7" hidden="1" x14ac:dyDescent="0.25">
      <c r="A681" s="6" t="s">
        <v>9</v>
      </c>
      <c r="B681" s="6" t="s">
        <v>14</v>
      </c>
      <c r="C681" s="7">
        <v>44561</v>
      </c>
      <c r="D681" s="6">
        <v>1</v>
      </c>
      <c r="E681" s="6" t="s">
        <v>18</v>
      </c>
      <c r="F681" s="8">
        <v>4766.1801759999998</v>
      </c>
      <c r="G681" s="8">
        <v>4208.1760572599997</v>
      </c>
    </row>
    <row r="682" spans="1:7" hidden="1" x14ac:dyDescent="0.25">
      <c r="A682" s="6" t="s">
        <v>9</v>
      </c>
      <c r="B682" s="6" t="s">
        <v>14</v>
      </c>
      <c r="C682" s="7">
        <v>44592</v>
      </c>
      <c r="D682" s="6">
        <v>1</v>
      </c>
      <c r="E682" s="6" t="s">
        <v>18</v>
      </c>
      <c r="F682" s="8">
        <v>4515.5498049999997</v>
      </c>
      <c r="G682" s="8">
        <v>4047.6423479</v>
      </c>
    </row>
    <row r="683" spans="1:7" hidden="1" x14ac:dyDescent="0.25">
      <c r="A683" s="6" t="s">
        <v>9</v>
      </c>
      <c r="B683" s="6" t="s">
        <v>14</v>
      </c>
      <c r="C683" s="7">
        <v>44620</v>
      </c>
      <c r="D683" s="6">
        <v>1</v>
      </c>
      <c r="E683" s="6" t="s">
        <v>18</v>
      </c>
      <c r="F683" s="8">
        <v>4373.9399409999996</v>
      </c>
      <c r="G683" s="8">
        <v>3905.6522404799998</v>
      </c>
    </row>
    <row r="684" spans="1:7" hidden="1" x14ac:dyDescent="0.25">
      <c r="A684" s="6" t="s">
        <v>9</v>
      </c>
      <c r="B684" s="6" t="s">
        <v>14</v>
      </c>
      <c r="C684" s="7">
        <v>44651</v>
      </c>
      <c r="D684" s="6">
        <v>1</v>
      </c>
      <c r="E684" s="6" t="s">
        <v>18</v>
      </c>
      <c r="F684" s="8">
        <v>4530.4101559999999</v>
      </c>
      <c r="G684" s="8">
        <v>4081.0829441300002</v>
      </c>
    </row>
    <row r="685" spans="1:7" hidden="1" x14ac:dyDescent="0.25">
      <c r="A685" s="6" t="s">
        <v>9</v>
      </c>
      <c r="B685" s="6" t="s">
        <v>14</v>
      </c>
      <c r="C685" s="7">
        <v>44681</v>
      </c>
      <c r="D685" s="6">
        <v>1</v>
      </c>
      <c r="E685" s="6" t="s">
        <v>18</v>
      </c>
      <c r="F685" s="8">
        <v>4131.9301759999998</v>
      </c>
      <c r="G685" s="8">
        <v>3920.2373445200001</v>
      </c>
    </row>
    <row r="686" spans="1:7" hidden="1" x14ac:dyDescent="0.25">
      <c r="A686" s="6" t="s">
        <v>9</v>
      </c>
      <c r="B686" s="6" t="s">
        <v>14</v>
      </c>
      <c r="C686" s="7">
        <v>44712</v>
      </c>
      <c r="D686" s="6">
        <v>1</v>
      </c>
      <c r="E686" s="6" t="s">
        <v>18</v>
      </c>
      <c r="F686" s="8">
        <v>4132.1499020000001</v>
      </c>
      <c r="G686" s="8">
        <v>3857.1361115200002</v>
      </c>
    </row>
    <row r="687" spans="1:7" hidden="1" x14ac:dyDescent="0.25">
      <c r="A687" s="6" t="s">
        <v>9</v>
      </c>
      <c r="B687" s="6" t="s">
        <v>14</v>
      </c>
      <c r="C687" s="7">
        <v>44742</v>
      </c>
      <c r="D687" s="6">
        <v>1</v>
      </c>
      <c r="E687" s="6" t="s">
        <v>18</v>
      </c>
      <c r="F687" s="8">
        <v>3785.3798830000001</v>
      </c>
      <c r="G687" s="8">
        <v>3644.3437829300001</v>
      </c>
    </row>
    <row r="688" spans="1:7" hidden="1" x14ac:dyDescent="0.25">
      <c r="A688" s="6" t="s">
        <v>9</v>
      </c>
      <c r="B688" s="6" t="s">
        <v>14</v>
      </c>
      <c r="C688" s="7">
        <v>44773</v>
      </c>
      <c r="D688" s="6">
        <v>1</v>
      </c>
      <c r="E688" s="6" t="s">
        <v>18</v>
      </c>
      <c r="F688" s="8">
        <v>4130.2900390000004</v>
      </c>
      <c r="G688" s="8">
        <v>4050.09810363</v>
      </c>
    </row>
    <row r="689" spans="1:7" hidden="1" x14ac:dyDescent="0.25">
      <c r="A689" s="6" t="s">
        <v>9</v>
      </c>
      <c r="B689" s="6" t="s">
        <v>14</v>
      </c>
      <c r="C689" s="7">
        <v>44804</v>
      </c>
      <c r="D689" s="6">
        <v>1</v>
      </c>
      <c r="E689" s="6" t="s">
        <v>18</v>
      </c>
      <c r="F689" s="8">
        <v>3955</v>
      </c>
      <c r="G689" s="8">
        <v>3955</v>
      </c>
    </row>
    <row r="690" spans="1:7" hidden="1" x14ac:dyDescent="0.25">
      <c r="A690" s="6" t="s">
        <v>9</v>
      </c>
      <c r="B690" s="6" t="s">
        <v>14</v>
      </c>
      <c r="C690" s="7">
        <v>44834</v>
      </c>
      <c r="D690" s="6">
        <v>1</v>
      </c>
      <c r="E690" s="6" t="s">
        <v>18</v>
      </c>
      <c r="F690" s="8">
        <v>3585.6201169999999</v>
      </c>
      <c r="G690" s="8">
        <v>3678.31363203</v>
      </c>
    </row>
    <row r="691" spans="1:7" hidden="1" x14ac:dyDescent="0.25">
      <c r="A691" s="6" t="s">
        <v>9</v>
      </c>
      <c r="B691" s="6" t="s">
        <v>14</v>
      </c>
      <c r="C691" s="7">
        <v>44865</v>
      </c>
      <c r="D691" s="6">
        <v>1</v>
      </c>
      <c r="E691" s="6" t="s">
        <v>18</v>
      </c>
      <c r="F691" s="8">
        <v>3871.9799800000001</v>
      </c>
      <c r="G691" s="8">
        <v>3905.5678575299999</v>
      </c>
    </row>
    <row r="692" spans="1:7" hidden="1" x14ac:dyDescent="0.25">
      <c r="A692" s="6" t="s">
        <v>9</v>
      </c>
      <c r="B692" s="6" t="s">
        <v>14</v>
      </c>
      <c r="C692" s="7">
        <v>44895</v>
      </c>
      <c r="D692" s="6">
        <v>1</v>
      </c>
      <c r="E692" s="6" t="s">
        <v>18</v>
      </c>
      <c r="F692" s="8">
        <v>4080.110107</v>
      </c>
      <c r="G692" s="8">
        <v>3932.2572393999999</v>
      </c>
    </row>
    <row r="693" spans="1:7" hidden="1" x14ac:dyDescent="0.25">
      <c r="A693" s="6" t="s">
        <v>9</v>
      </c>
      <c r="B693" s="6" t="s">
        <v>14</v>
      </c>
      <c r="C693" s="7">
        <v>44926</v>
      </c>
      <c r="D693" s="6">
        <v>1</v>
      </c>
      <c r="E693" s="6" t="s">
        <v>18</v>
      </c>
      <c r="F693" s="8">
        <v>3839.5</v>
      </c>
      <c r="G693" s="8">
        <v>3599.7562447</v>
      </c>
    </row>
    <row r="694" spans="1:7" hidden="1" x14ac:dyDescent="0.25">
      <c r="A694" s="6" t="s">
        <v>9</v>
      </c>
      <c r="B694" s="6" t="s">
        <v>14</v>
      </c>
      <c r="C694" s="7">
        <v>44957</v>
      </c>
      <c r="D694" s="6">
        <v>1</v>
      </c>
      <c r="E694" s="6" t="s">
        <v>18</v>
      </c>
      <c r="F694" s="8">
        <v>4076.6000979999999</v>
      </c>
      <c r="G694" s="8">
        <v>3763.1312787400002</v>
      </c>
    </row>
    <row r="695" spans="1:7" hidden="1" x14ac:dyDescent="0.25">
      <c r="A695" s="6" t="s">
        <v>9</v>
      </c>
      <c r="B695" s="6" t="s">
        <v>14</v>
      </c>
      <c r="C695" s="7">
        <v>44985</v>
      </c>
      <c r="D695" s="6">
        <v>1</v>
      </c>
      <c r="E695" s="6" t="s">
        <v>18</v>
      </c>
      <c r="F695" s="8">
        <v>3970.1499020000001</v>
      </c>
      <c r="G695" s="8">
        <v>3738.7229561499998</v>
      </c>
    </row>
    <row r="696" spans="1:7" hidden="1" x14ac:dyDescent="0.25">
      <c r="A696" s="6" t="s">
        <v>9</v>
      </c>
      <c r="B696" s="6" t="s">
        <v>14</v>
      </c>
      <c r="C696" s="7">
        <v>45016</v>
      </c>
      <c r="D696" s="6">
        <v>1</v>
      </c>
      <c r="E696" s="6" t="s">
        <v>18</v>
      </c>
      <c r="F696" s="8">
        <v>4109.3100590000004</v>
      </c>
      <c r="G696" s="8">
        <v>3778.67591679</v>
      </c>
    </row>
    <row r="697" spans="1:7" hidden="1" x14ac:dyDescent="0.25">
      <c r="A697" s="6" t="s">
        <v>9</v>
      </c>
      <c r="B697" s="6" t="s">
        <v>14</v>
      </c>
      <c r="C697" s="7">
        <v>45046</v>
      </c>
      <c r="D697" s="6">
        <v>1</v>
      </c>
      <c r="E697" s="6" t="s">
        <v>18</v>
      </c>
      <c r="F697" s="8">
        <v>4169.4799800000001</v>
      </c>
      <c r="G697" s="8">
        <v>3796.9947744699998</v>
      </c>
    </row>
    <row r="698" spans="1:7" hidden="1" x14ac:dyDescent="0.25">
      <c r="A698" s="6" t="s">
        <v>9</v>
      </c>
      <c r="B698" s="6" t="s">
        <v>14</v>
      </c>
      <c r="C698" s="7">
        <v>45077</v>
      </c>
      <c r="D698" s="6">
        <v>1</v>
      </c>
      <c r="E698" s="6" t="s">
        <v>18</v>
      </c>
      <c r="F698" s="8">
        <v>4179.830078</v>
      </c>
      <c r="G698" s="8">
        <v>3912.59953868</v>
      </c>
    </row>
    <row r="699" spans="1:7" hidden="1" x14ac:dyDescent="0.25">
      <c r="A699" s="6" t="s">
        <v>9</v>
      </c>
      <c r="B699" s="6" t="s">
        <v>14</v>
      </c>
      <c r="C699" s="7">
        <v>45107</v>
      </c>
      <c r="D699" s="6">
        <v>1</v>
      </c>
      <c r="E699" s="6" t="s">
        <v>18</v>
      </c>
      <c r="F699" s="8">
        <v>4450.3798829999996</v>
      </c>
      <c r="G699" s="8">
        <v>4095.6928840300002</v>
      </c>
    </row>
    <row r="700" spans="1:7" hidden="1" x14ac:dyDescent="0.25">
      <c r="A700" s="6" t="s">
        <v>9</v>
      </c>
      <c r="B700" s="6" t="s">
        <v>14</v>
      </c>
      <c r="C700" s="7">
        <v>45138</v>
      </c>
      <c r="D700" s="6">
        <v>1</v>
      </c>
      <c r="E700" s="6" t="s">
        <v>18</v>
      </c>
      <c r="F700" s="8">
        <v>4588.9599609999996</v>
      </c>
      <c r="G700" s="8">
        <v>4163.0771723099997</v>
      </c>
    </row>
    <row r="701" spans="1:7" hidden="1" x14ac:dyDescent="0.25">
      <c r="A701" s="6" t="s">
        <v>9</v>
      </c>
      <c r="B701" s="6" t="s">
        <v>14</v>
      </c>
      <c r="C701" s="7">
        <v>45169</v>
      </c>
      <c r="D701" s="6">
        <v>1</v>
      </c>
      <c r="E701" s="6" t="s">
        <v>18</v>
      </c>
      <c r="F701" s="8">
        <v>4507.6601559999999</v>
      </c>
      <c r="G701" s="8">
        <v>4147.6446084899999</v>
      </c>
    </row>
    <row r="702" spans="1:7" hidden="1" x14ac:dyDescent="0.25">
      <c r="A702" s="6" t="s">
        <v>9</v>
      </c>
      <c r="B702" s="6" t="s">
        <v>14</v>
      </c>
      <c r="C702" s="7">
        <v>45199</v>
      </c>
      <c r="D702" s="6">
        <v>1</v>
      </c>
      <c r="E702" s="6" t="s">
        <v>18</v>
      </c>
      <c r="F702" s="8">
        <v>4288.0498049999997</v>
      </c>
      <c r="G702" s="8">
        <v>4047.6211251</v>
      </c>
    </row>
    <row r="703" spans="1:7" hidden="1" x14ac:dyDescent="0.25">
      <c r="A703" s="6" t="s">
        <v>9</v>
      </c>
      <c r="B703" s="6" t="s">
        <v>14</v>
      </c>
      <c r="C703" s="7">
        <v>45230</v>
      </c>
      <c r="D703" s="6">
        <v>1</v>
      </c>
      <c r="E703" s="6" t="s">
        <v>18</v>
      </c>
      <c r="F703" s="8">
        <v>4193.7998049999997</v>
      </c>
      <c r="G703" s="8">
        <v>3949.3359171500001</v>
      </c>
    </row>
    <row r="704" spans="1:7" hidden="1" x14ac:dyDescent="0.25">
      <c r="A704" s="6" t="s">
        <v>9</v>
      </c>
      <c r="B704" s="6" t="s">
        <v>14</v>
      </c>
      <c r="C704" s="7">
        <v>45260</v>
      </c>
      <c r="D704" s="6">
        <v>1</v>
      </c>
      <c r="E704" s="6" t="s">
        <v>18</v>
      </c>
      <c r="F704" s="8">
        <v>4567.7998049999997</v>
      </c>
      <c r="G704" s="8">
        <v>4178.7574635700003</v>
      </c>
    </row>
    <row r="705" spans="1:7" hidden="1" x14ac:dyDescent="0.25">
      <c r="A705" s="6" t="s">
        <v>9</v>
      </c>
      <c r="B705" s="6" t="s">
        <v>14</v>
      </c>
      <c r="C705" s="7">
        <v>45291</v>
      </c>
      <c r="D705" s="6">
        <v>1</v>
      </c>
      <c r="E705" s="6" t="s">
        <v>18</v>
      </c>
      <c r="F705" s="8">
        <v>4769.830078</v>
      </c>
      <c r="G705" s="8">
        <v>4316.5883270300001</v>
      </c>
    </row>
    <row r="706" spans="1:7" hidden="1" x14ac:dyDescent="0.25">
      <c r="A706" s="6" t="s">
        <v>9</v>
      </c>
      <c r="B706" s="6" t="s">
        <v>14</v>
      </c>
      <c r="C706" s="7">
        <v>45322</v>
      </c>
      <c r="D706" s="6">
        <v>1</v>
      </c>
      <c r="E706" s="6" t="s">
        <v>18</v>
      </c>
      <c r="F706" s="8">
        <v>4845.6499020000001</v>
      </c>
      <c r="G706" s="8">
        <v>4471.3941935599996</v>
      </c>
    </row>
    <row r="707" spans="1:7" hidden="1" x14ac:dyDescent="0.25">
      <c r="A707" s="6" t="s">
        <v>9</v>
      </c>
      <c r="B707" s="6" t="s">
        <v>14</v>
      </c>
      <c r="C707" s="7">
        <v>45351</v>
      </c>
      <c r="D707" s="6">
        <v>1</v>
      </c>
      <c r="E707" s="6" t="s">
        <v>18</v>
      </c>
      <c r="F707" s="8">
        <v>5096.2700199999999</v>
      </c>
      <c r="G707" s="8">
        <v>4707.4358292699999</v>
      </c>
    </row>
    <row r="708" spans="1:7" hidden="1" x14ac:dyDescent="0.25">
      <c r="A708" s="6" t="s">
        <v>9</v>
      </c>
      <c r="B708" s="6" t="s">
        <v>14</v>
      </c>
      <c r="C708" s="7">
        <v>45382</v>
      </c>
      <c r="D708" s="6">
        <v>1</v>
      </c>
      <c r="E708" s="6" t="s">
        <v>18</v>
      </c>
      <c r="F708" s="8">
        <v>5254.3500979999999</v>
      </c>
      <c r="G708" s="8">
        <v>4860.1887727200001</v>
      </c>
    </row>
    <row r="709" spans="1:7" hidden="1" x14ac:dyDescent="0.25">
      <c r="A709" s="6" t="s">
        <v>9</v>
      </c>
      <c r="B709" s="6" t="s">
        <v>14</v>
      </c>
      <c r="C709" s="7">
        <v>45412</v>
      </c>
      <c r="D709" s="6">
        <v>1</v>
      </c>
      <c r="E709" s="6" t="s">
        <v>18</v>
      </c>
      <c r="F709" s="8">
        <v>5035.6899409999996</v>
      </c>
      <c r="G709" s="8">
        <v>4698.3485179299996</v>
      </c>
    </row>
    <row r="710" spans="1:7" hidden="1" x14ac:dyDescent="0.25">
      <c r="A710" s="6" t="s">
        <v>9</v>
      </c>
      <c r="B710" s="6" t="s">
        <v>14</v>
      </c>
      <c r="C710" s="7">
        <v>45443</v>
      </c>
      <c r="D710" s="6">
        <v>1</v>
      </c>
      <c r="E710" s="6" t="s">
        <v>18</v>
      </c>
      <c r="F710" s="8">
        <v>5277.5097660000001</v>
      </c>
      <c r="G710" s="8">
        <v>4863.1678828399999</v>
      </c>
    </row>
    <row r="711" spans="1:7" hidden="1" x14ac:dyDescent="0.25">
      <c r="A711" s="6" t="s">
        <v>9</v>
      </c>
      <c r="B711" s="6" t="s">
        <v>14</v>
      </c>
      <c r="C711" s="7">
        <v>45473</v>
      </c>
      <c r="D711" s="6">
        <v>1</v>
      </c>
      <c r="E711" s="6" t="s">
        <v>18</v>
      </c>
      <c r="F711" s="8">
        <v>5460.4799800000001</v>
      </c>
      <c r="G711" s="8">
        <v>5100.8687131200004</v>
      </c>
    </row>
    <row r="712" spans="1:7" hidden="1" x14ac:dyDescent="0.25">
      <c r="A712" s="6" t="s">
        <v>9</v>
      </c>
      <c r="B712" s="6" t="s">
        <v>14</v>
      </c>
      <c r="C712" s="7">
        <v>45485</v>
      </c>
      <c r="D712" s="6">
        <v>1</v>
      </c>
      <c r="E712" s="6" t="s">
        <v>18</v>
      </c>
      <c r="F712" s="8">
        <v>5599.9702150000003</v>
      </c>
      <c r="G712" s="8">
        <v>5145.8126305599999</v>
      </c>
    </row>
    <row r="713" spans="1:7" hidden="1" x14ac:dyDescent="0.25">
      <c r="A713" s="6" t="s">
        <v>10</v>
      </c>
      <c r="B713" s="6" t="s">
        <v>15</v>
      </c>
      <c r="C713" s="7">
        <v>32904</v>
      </c>
      <c r="D713" s="6">
        <v>0</v>
      </c>
      <c r="E713" s="6" t="s">
        <v>18</v>
      </c>
      <c r="F713" s="8">
        <v>201.94000199999999</v>
      </c>
      <c r="G713" s="8">
        <v>130.68003607</v>
      </c>
    </row>
    <row r="714" spans="1:7" hidden="1" x14ac:dyDescent="0.25">
      <c r="A714" s="6" t="s">
        <v>10</v>
      </c>
      <c r="B714" s="6" t="s">
        <v>15</v>
      </c>
      <c r="C714" s="7">
        <v>32932</v>
      </c>
      <c r="D714" s="6">
        <v>0</v>
      </c>
      <c r="E714" s="6" t="s">
        <v>18</v>
      </c>
      <c r="F714" s="8">
        <v>207.91499300000001</v>
      </c>
      <c r="G714" s="8">
        <v>134.24807670000001</v>
      </c>
    </row>
    <row r="715" spans="1:7" hidden="1" x14ac:dyDescent="0.25">
      <c r="A715" s="6" t="s">
        <v>10</v>
      </c>
      <c r="B715" s="6" t="s">
        <v>15</v>
      </c>
      <c r="C715" s="7">
        <v>32962</v>
      </c>
      <c r="D715" s="6">
        <v>0</v>
      </c>
      <c r="E715" s="6" t="s">
        <v>18</v>
      </c>
      <c r="F715" s="8">
        <v>213.145004</v>
      </c>
      <c r="G715" s="8">
        <v>137.50944426000001</v>
      </c>
    </row>
    <row r="716" spans="1:7" hidden="1" x14ac:dyDescent="0.25">
      <c r="A716" s="6" t="s">
        <v>10</v>
      </c>
      <c r="B716" s="6" t="s">
        <v>15</v>
      </c>
      <c r="C716" s="7">
        <v>32993</v>
      </c>
      <c r="D716" s="6">
        <v>0</v>
      </c>
      <c r="E716" s="6" t="s">
        <v>18</v>
      </c>
      <c r="F716" s="8">
        <v>205.81500199999999</v>
      </c>
      <c r="G716" s="8">
        <v>130.88582772000001</v>
      </c>
    </row>
    <row r="717" spans="1:7" hidden="1" x14ac:dyDescent="0.25">
      <c r="A717" s="6" t="s">
        <v>10</v>
      </c>
      <c r="B717" s="6" t="s">
        <v>15</v>
      </c>
      <c r="C717" s="7">
        <v>33024</v>
      </c>
      <c r="D717" s="6">
        <v>0</v>
      </c>
      <c r="E717" s="6" t="s">
        <v>18</v>
      </c>
      <c r="F717" s="8">
        <v>236.14999399999999</v>
      </c>
      <c r="G717" s="8">
        <v>151.68935936</v>
      </c>
    </row>
    <row r="718" spans="1:7" hidden="1" x14ac:dyDescent="0.25">
      <c r="A718" s="6" t="s">
        <v>10</v>
      </c>
      <c r="B718" s="6" t="s">
        <v>15</v>
      </c>
      <c r="C718" s="7">
        <v>33053</v>
      </c>
      <c r="D718" s="6">
        <v>0</v>
      </c>
      <c r="E718" s="6" t="s">
        <v>18</v>
      </c>
      <c r="F718" s="8">
        <v>238.46000699999999</v>
      </c>
      <c r="G718" s="8">
        <v>151.02413854</v>
      </c>
    </row>
    <row r="719" spans="1:7" hidden="1" x14ac:dyDescent="0.25">
      <c r="A719" s="6" t="s">
        <v>10</v>
      </c>
      <c r="B719" s="6" t="s">
        <v>15</v>
      </c>
      <c r="C719" s="7">
        <v>33085</v>
      </c>
      <c r="D719" s="6">
        <v>0</v>
      </c>
      <c r="E719" s="6" t="s">
        <v>18</v>
      </c>
      <c r="F719" s="8">
        <v>223.384995</v>
      </c>
      <c r="G719" s="8">
        <v>134.68144495999999</v>
      </c>
    </row>
    <row r="720" spans="1:7" hidden="1" x14ac:dyDescent="0.25">
      <c r="A720" s="6" t="s">
        <v>10</v>
      </c>
      <c r="B720" s="6" t="s">
        <v>15</v>
      </c>
      <c r="C720" s="7">
        <v>33116</v>
      </c>
      <c r="D720" s="6">
        <v>0</v>
      </c>
      <c r="E720" s="6" t="s">
        <v>18</v>
      </c>
      <c r="F720" s="8">
        <v>193.615005</v>
      </c>
      <c r="G720" s="8">
        <v>115.92781872</v>
      </c>
    </row>
    <row r="721" spans="1:7" hidden="1" x14ac:dyDescent="0.25">
      <c r="A721" s="6" t="s">
        <v>10</v>
      </c>
      <c r="B721" s="6" t="s">
        <v>15</v>
      </c>
      <c r="C721" s="7">
        <v>33144</v>
      </c>
      <c r="D721" s="6">
        <v>0</v>
      </c>
      <c r="E721" s="6" t="s">
        <v>18</v>
      </c>
      <c r="F721" s="8">
        <v>177.054993</v>
      </c>
      <c r="G721" s="8">
        <v>107.04435384999999</v>
      </c>
    </row>
    <row r="722" spans="1:7" hidden="1" x14ac:dyDescent="0.25">
      <c r="A722" s="6" t="s">
        <v>10</v>
      </c>
      <c r="B722" s="6" t="s">
        <v>15</v>
      </c>
      <c r="C722" s="7">
        <v>33177</v>
      </c>
      <c r="D722" s="6">
        <v>0</v>
      </c>
      <c r="E722" s="6" t="s">
        <v>18</v>
      </c>
      <c r="F722" s="8">
        <v>172.554993</v>
      </c>
      <c r="G722" s="8">
        <v>101.47777438</v>
      </c>
    </row>
    <row r="723" spans="1:7" hidden="1" x14ac:dyDescent="0.25">
      <c r="A723" s="6" t="s">
        <v>10</v>
      </c>
      <c r="B723" s="6" t="s">
        <v>15</v>
      </c>
      <c r="C723" s="7">
        <v>33207</v>
      </c>
      <c r="D723" s="6">
        <v>0</v>
      </c>
      <c r="E723" s="6" t="s">
        <v>18</v>
      </c>
      <c r="F723" s="8">
        <v>192.58000200000001</v>
      </c>
      <c r="G723" s="8">
        <v>112.38400228</v>
      </c>
    </row>
    <row r="724" spans="1:7" hidden="1" x14ac:dyDescent="0.25">
      <c r="A724" s="6" t="s">
        <v>10</v>
      </c>
      <c r="B724" s="6" t="s">
        <v>15</v>
      </c>
      <c r="C724" s="7">
        <v>33238</v>
      </c>
      <c r="D724" s="6">
        <v>0</v>
      </c>
      <c r="E724" s="6" t="s">
        <v>18</v>
      </c>
      <c r="F724" s="8">
        <v>200.529999</v>
      </c>
      <c r="G724" s="8">
        <v>117.04358114</v>
      </c>
    </row>
    <row r="725" spans="1:7" hidden="1" x14ac:dyDescent="0.25">
      <c r="A725" s="6" t="s">
        <v>10</v>
      </c>
      <c r="B725" s="6" t="s">
        <v>15</v>
      </c>
      <c r="C725" s="7">
        <v>33269</v>
      </c>
      <c r="D725" s="6">
        <v>0</v>
      </c>
      <c r="E725" s="6" t="s">
        <v>18</v>
      </c>
      <c r="F725" s="8">
        <v>232.425003</v>
      </c>
      <c r="G725" s="8">
        <v>134.15630673999999</v>
      </c>
    </row>
    <row r="726" spans="1:7" hidden="1" x14ac:dyDescent="0.25">
      <c r="A726" s="6" t="s">
        <v>10</v>
      </c>
      <c r="B726" s="6" t="s">
        <v>15</v>
      </c>
      <c r="C726" s="7">
        <v>33297</v>
      </c>
      <c r="D726" s="6">
        <v>0</v>
      </c>
      <c r="E726" s="6" t="s">
        <v>18</v>
      </c>
      <c r="F726" s="8">
        <v>250.115005</v>
      </c>
      <c r="G726" s="8">
        <v>146.82196497999999</v>
      </c>
    </row>
    <row r="727" spans="1:7" hidden="1" x14ac:dyDescent="0.25">
      <c r="A727" s="6" t="s">
        <v>10</v>
      </c>
      <c r="B727" s="6" t="s">
        <v>15</v>
      </c>
      <c r="C727" s="7">
        <v>33325</v>
      </c>
      <c r="D727" s="6">
        <v>0</v>
      </c>
      <c r="E727" s="6" t="s">
        <v>18</v>
      </c>
      <c r="F727" s="8">
        <v>264.90499899999998</v>
      </c>
      <c r="G727" s="8">
        <v>174.88679683999999</v>
      </c>
    </row>
    <row r="728" spans="1:7" hidden="1" x14ac:dyDescent="0.25">
      <c r="A728" s="6" t="s">
        <v>10</v>
      </c>
      <c r="B728" s="6" t="s">
        <v>15</v>
      </c>
      <c r="C728" s="7">
        <v>33358</v>
      </c>
      <c r="D728" s="6">
        <v>0</v>
      </c>
      <c r="E728" s="6" t="s">
        <v>18</v>
      </c>
      <c r="F728" s="8">
        <v>263.65499899999998</v>
      </c>
      <c r="G728" s="8">
        <v>174.39244765999999</v>
      </c>
    </row>
    <row r="729" spans="1:7" hidden="1" x14ac:dyDescent="0.25">
      <c r="A729" s="6" t="s">
        <v>10</v>
      </c>
      <c r="B729" s="6" t="s">
        <v>15</v>
      </c>
      <c r="C729" s="7">
        <v>33389</v>
      </c>
      <c r="D729" s="6">
        <v>0</v>
      </c>
      <c r="E729" s="6" t="s">
        <v>18</v>
      </c>
      <c r="F729" s="8">
        <v>279</v>
      </c>
      <c r="G729" s="8">
        <v>184.57469595000001</v>
      </c>
    </row>
    <row r="730" spans="1:7" hidden="1" x14ac:dyDescent="0.25">
      <c r="A730" s="6" t="s">
        <v>10</v>
      </c>
      <c r="B730" s="6" t="s">
        <v>15</v>
      </c>
      <c r="C730" s="7">
        <v>33417</v>
      </c>
      <c r="D730" s="6">
        <v>0</v>
      </c>
      <c r="E730" s="6" t="s">
        <v>18</v>
      </c>
      <c r="F730" s="8">
        <v>254.195007</v>
      </c>
      <c r="G730" s="8">
        <v>176.94612301999999</v>
      </c>
    </row>
    <row r="731" spans="1:7" hidden="1" x14ac:dyDescent="0.25">
      <c r="A731" s="6" t="s">
        <v>10</v>
      </c>
      <c r="B731" s="6" t="s">
        <v>15</v>
      </c>
      <c r="C731" s="7">
        <v>33450</v>
      </c>
      <c r="D731" s="6">
        <v>0</v>
      </c>
      <c r="E731" s="6" t="s">
        <v>18</v>
      </c>
      <c r="F731" s="8">
        <v>272.15499899999998</v>
      </c>
      <c r="G731" s="8">
        <v>183.31285993</v>
      </c>
    </row>
    <row r="732" spans="1:7" hidden="1" x14ac:dyDescent="0.25">
      <c r="A732" s="6" t="s">
        <v>10</v>
      </c>
      <c r="B732" s="6" t="s">
        <v>15</v>
      </c>
      <c r="C732" s="7">
        <v>33480</v>
      </c>
      <c r="D732" s="6">
        <v>0</v>
      </c>
      <c r="E732" s="6" t="s">
        <v>18</v>
      </c>
      <c r="F732" s="8">
        <v>287.40499899999998</v>
      </c>
      <c r="G732" s="8">
        <v>192.97682487</v>
      </c>
    </row>
    <row r="733" spans="1:7" hidden="1" x14ac:dyDescent="0.25">
      <c r="A733" s="6" t="s">
        <v>10</v>
      </c>
      <c r="B733" s="6" t="s">
        <v>15</v>
      </c>
      <c r="C733" s="7">
        <v>33511</v>
      </c>
      <c r="D733" s="6">
        <v>0</v>
      </c>
      <c r="E733" s="6" t="s">
        <v>18</v>
      </c>
      <c r="F733" s="8">
        <v>287.53500400000001</v>
      </c>
      <c r="G733" s="8">
        <v>184.92634935000001</v>
      </c>
    </row>
    <row r="734" spans="1:7" hidden="1" x14ac:dyDescent="0.25">
      <c r="A734" s="6" t="s">
        <v>10</v>
      </c>
      <c r="B734" s="6" t="s">
        <v>15</v>
      </c>
      <c r="C734" s="7">
        <v>33542</v>
      </c>
      <c r="D734" s="6">
        <v>0</v>
      </c>
      <c r="E734" s="6" t="s">
        <v>18</v>
      </c>
      <c r="F734" s="8">
        <v>292.50500499999998</v>
      </c>
      <c r="G734" s="8">
        <v>189.35018701000001</v>
      </c>
    </row>
    <row r="735" spans="1:7" hidden="1" x14ac:dyDescent="0.25">
      <c r="A735" s="6" t="s">
        <v>10</v>
      </c>
      <c r="B735" s="6" t="s">
        <v>15</v>
      </c>
      <c r="C735" s="7">
        <v>33571</v>
      </c>
      <c r="D735" s="6">
        <v>0</v>
      </c>
      <c r="E735" s="6" t="s">
        <v>18</v>
      </c>
      <c r="F735" s="8">
        <v>284.790009</v>
      </c>
      <c r="G735" s="8">
        <v>180.73113155999999</v>
      </c>
    </row>
    <row r="736" spans="1:7" hidden="1" x14ac:dyDescent="0.25">
      <c r="A736" s="6" t="s">
        <v>10</v>
      </c>
      <c r="B736" s="6" t="s">
        <v>15</v>
      </c>
      <c r="C736" s="7">
        <v>33603</v>
      </c>
      <c r="D736" s="6">
        <v>0</v>
      </c>
      <c r="E736" s="6" t="s">
        <v>18</v>
      </c>
      <c r="F736" s="8">
        <v>330.85501099999999</v>
      </c>
      <c r="G736" s="8">
        <v>196.68347764999999</v>
      </c>
    </row>
    <row r="737" spans="1:7" hidden="1" x14ac:dyDescent="0.25">
      <c r="A737" s="6" t="s">
        <v>10</v>
      </c>
      <c r="B737" s="6" t="s">
        <v>15</v>
      </c>
      <c r="C737" s="7">
        <v>33634</v>
      </c>
      <c r="D737" s="6">
        <v>0</v>
      </c>
      <c r="E737" s="6" t="s">
        <v>18</v>
      </c>
      <c r="F737" s="8">
        <v>338.31500199999999</v>
      </c>
      <c r="G737" s="8">
        <v>211.87954053999999</v>
      </c>
    </row>
    <row r="738" spans="1:7" hidden="1" x14ac:dyDescent="0.25">
      <c r="A738" s="6" t="s">
        <v>10</v>
      </c>
      <c r="B738" s="6" t="s">
        <v>15</v>
      </c>
      <c r="C738" s="7">
        <v>33662</v>
      </c>
      <c r="D738" s="6">
        <v>0</v>
      </c>
      <c r="E738" s="6" t="s">
        <v>18</v>
      </c>
      <c r="F738" s="8">
        <v>345.88000499999998</v>
      </c>
      <c r="G738" s="8">
        <v>219.60496370000001</v>
      </c>
    </row>
    <row r="739" spans="1:7" hidden="1" x14ac:dyDescent="0.25">
      <c r="A739" s="6" t="s">
        <v>10</v>
      </c>
      <c r="B739" s="6" t="s">
        <v>15</v>
      </c>
      <c r="C739" s="7">
        <v>33694</v>
      </c>
      <c r="D739" s="6">
        <v>0</v>
      </c>
      <c r="E739" s="6" t="s">
        <v>18</v>
      </c>
      <c r="F739" s="8">
        <v>323.04998799999998</v>
      </c>
      <c r="G739" s="8">
        <v>206.70814798000001</v>
      </c>
    </row>
    <row r="740" spans="1:7" hidden="1" x14ac:dyDescent="0.25">
      <c r="A740" s="6" t="s">
        <v>10</v>
      </c>
      <c r="B740" s="6" t="s">
        <v>15</v>
      </c>
      <c r="C740" s="7">
        <v>33724</v>
      </c>
      <c r="D740" s="6">
        <v>0</v>
      </c>
      <c r="E740" s="6" t="s">
        <v>18</v>
      </c>
      <c r="F740" s="8">
        <v>307.85998499999999</v>
      </c>
      <c r="G740" s="8">
        <v>198.27250076999999</v>
      </c>
    </row>
    <row r="741" spans="1:7" hidden="1" x14ac:dyDescent="0.25">
      <c r="A741" s="6" t="s">
        <v>10</v>
      </c>
      <c r="B741" s="6" t="s">
        <v>15</v>
      </c>
      <c r="C741" s="7">
        <v>33753</v>
      </c>
      <c r="D741" s="6">
        <v>0</v>
      </c>
      <c r="E741" s="6" t="s">
        <v>18</v>
      </c>
      <c r="F741" s="8">
        <v>315.29501299999998</v>
      </c>
      <c r="G741" s="8">
        <v>197.71418781</v>
      </c>
    </row>
    <row r="742" spans="1:7" hidden="1" x14ac:dyDescent="0.25">
      <c r="A742" s="6" t="s">
        <v>10</v>
      </c>
      <c r="B742" s="6" t="s">
        <v>15</v>
      </c>
      <c r="C742" s="7">
        <v>33785</v>
      </c>
      <c r="D742" s="6">
        <v>0</v>
      </c>
      <c r="E742" s="6" t="s">
        <v>18</v>
      </c>
      <c r="F742" s="8">
        <v>301.23001099999999</v>
      </c>
      <c r="G742" s="8">
        <v>179.67280306000001</v>
      </c>
    </row>
    <row r="743" spans="1:7" hidden="1" x14ac:dyDescent="0.25">
      <c r="A743" s="6" t="s">
        <v>10</v>
      </c>
      <c r="B743" s="6" t="s">
        <v>15</v>
      </c>
      <c r="C743" s="7">
        <v>33816</v>
      </c>
      <c r="D743" s="6">
        <v>0</v>
      </c>
      <c r="E743" s="6" t="s">
        <v>18</v>
      </c>
      <c r="F743" s="8">
        <v>310.89498900000001</v>
      </c>
      <c r="G743" s="8">
        <v>179.65972266</v>
      </c>
    </row>
    <row r="744" spans="1:7" hidden="1" x14ac:dyDescent="0.25">
      <c r="A744" s="6" t="s">
        <v>10</v>
      </c>
      <c r="B744" s="6" t="s">
        <v>15</v>
      </c>
      <c r="C744" s="7">
        <v>33847</v>
      </c>
      <c r="D744" s="6">
        <v>0</v>
      </c>
      <c r="E744" s="6" t="s">
        <v>18</v>
      </c>
      <c r="F744" s="8">
        <v>299.26001000000002</v>
      </c>
      <c r="G744" s="8">
        <v>166.61790646</v>
      </c>
    </row>
    <row r="745" spans="1:7" hidden="1" x14ac:dyDescent="0.25">
      <c r="A745" s="6" t="s">
        <v>10</v>
      </c>
      <c r="B745" s="6" t="s">
        <v>15</v>
      </c>
      <c r="C745" s="7">
        <v>33877</v>
      </c>
      <c r="D745" s="6">
        <v>0</v>
      </c>
      <c r="E745" s="6" t="s">
        <v>18</v>
      </c>
      <c r="F745" s="8">
        <v>313.18499800000001</v>
      </c>
      <c r="G745" s="8">
        <v>200.23899696000001</v>
      </c>
    </row>
    <row r="746" spans="1:7" hidden="1" x14ac:dyDescent="0.25">
      <c r="A746" s="6" t="s">
        <v>10</v>
      </c>
      <c r="B746" s="6" t="s">
        <v>15</v>
      </c>
      <c r="C746" s="7">
        <v>33907</v>
      </c>
      <c r="D746" s="6">
        <v>0</v>
      </c>
      <c r="E746" s="6" t="s">
        <v>18</v>
      </c>
      <c r="F746" s="8">
        <v>329.15499899999998</v>
      </c>
      <c r="G746" s="8">
        <v>223.3709021</v>
      </c>
    </row>
    <row r="747" spans="1:7" hidden="1" x14ac:dyDescent="0.25">
      <c r="A747" s="6" t="s">
        <v>10</v>
      </c>
      <c r="B747" s="6" t="s">
        <v>15</v>
      </c>
      <c r="C747" s="7">
        <v>33938</v>
      </c>
      <c r="D747" s="6">
        <v>0</v>
      </c>
      <c r="E747" s="6" t="s">
        <v>18</v>
      </c>
      <c r="F747" s="8">
        <v>350.959991</v>
      </c>
      <c r="G747" s="8">
        <v>253.51148529</v>
      </c>
    </row>
    <row r="748" spans="1:7" hidden="1" x14ac:dyDescent="0.25">
      <c r="A748" s="6" t="s">
        <v>10</v>
      </c>
      <c r="B748" s="6" t="s">
        <v>15</v>
      </c>
      <c r="C748" s="7">
        <v>33969</v>
      </c>
      <c r="D748" s="6">
        <v>0</v>
      </c>
      <c r="E748" s="6" t="s">
        <v>18</v>
      </c>
      <c r="F748" s="8">
        <v>360.18499800000001</v>
      </c>
      <c r="G748" s="8">
        <v>273.60941550000001</v>
      </c>
    </row>
    <row r="749" spans="1:7" hidden="1" x14ac:dyDescent="0.25">
      <c r="A749" s="6" t="s">
        <v>10</v>
      </c>
      <c r="B749" s="6" t="s">
        <v>15</v>
      </c>
      <c r="C749" s="7">
        <v>33998</v>
      </c>
      <c r="D749" s="6">
        <v>0</v>
      </c>
      <c r="E749" s="6" t="s">
        <v>18</v>
      </c>
      <c r="F749" s="8">
        <v>370.55999800000001</v>
      </c>
      <c r="G749" s="8">
        <v>283.72210837</v>
      </c>
    </row>
    <row r="750" spans="1:7" hidden="1" x14ac:dyDescent="0.25">
      <c r="A750" s="6" t="s">
        <v>10</v>
      </c>
      <c r="B750" s="6" t="s">
        <v>15</v>
      </c>
      <c r="C750" s="7">
        <v>34026</v>
      </c>
      <c r="D750" s="6">
        <v>0</v>
      </c>
      <c r="E750" s="6" t="s">
        <v>18</v>
      </c>
      <c r="F750" s="8">
        <v>351.14001500000001</v>
      </c>
      <c r="G750" s="8">
        <v>288.29000095999999</v>
      </c>
    </row>
    <row r="751" spans="1:7" hidden="1" x14ac:dyDescent="0.25">
      <c r="A751" s="6" t="s">
        <v>10</v>
      </c>
      <c r="B751" s="6" t="s">
        <v>15</v>
      </c>
      <c r="C751" s="7">
        <v>34059</v>
      </c>
      <c r="D751" s="6">
        <v>0</v>
      </c>
      <c r="E751" s="6" t="s">
        <v>18</v>
      </c>
      <c r="F751" s="8">
        <v>359.42001299999998</v>
      </c>
      <c r="G751" s="8">
        <v>296.67135652000002</v>
      </c>
    </row>
    <row r="752" spans="1:7" hidden="1" x14ac:dyDescent="0.25">
      <c r="A752" s="6" t="s">
        <v>10</v>
      </c>
      <c r="B752" s="6" t="s">
        <v>15</v>
      </c>
      <c r="C752" s="7">
        <v>34089</v>
      </c>
      <c r="D752" s="6">
        <v>0</v>
      </c>
      <c r="E752" s="6" t="s">
        <v>18</v>
      </c>
      <c r="F752" s="8">
        <v>339.94500699999998</v>
      </c>
      <c r="G752" s="8">
        <v>259.58626005999997</v>
      </c>
    </row>
    <row r="753" spans="1:7" hidden="1" x14ac:dyDescent="0.25">
      <c r="A753" s="6" t="s">
        <v>10</v>
      </c>
      <c r="B753" s="6" t="s">
        <v>15</v>
      </c>
      <c r="C753" s="7">
        <v>34117</v>
      </c>
      <c r="D753" s="6">
        <v>0</v>
      </c>
      <c r="E753" s="6" t="s">
        <v>18</v>
      </c>
      <c r="F753" s="8">
        <v>368.10998499999999</v>
      </c>
      <c r="G753" s="8">
        <v>279.87476518</v>
      </c>
    </row>
    <row r="754" spans="1:7" hidden="1" x14ac:dyDescent="0.25">
      <c r="A754" s="6" t="s">
        <v>10</v>
      </c>
      <c r="B754" s="6" t="s">
        <v>15</v>
      </c>
      <c r="C754" s="7">
        <v>34150</v>
      </c>
      <c r="D754" s="6">
        <v>0</v>
      </c>
      <c r="E754" s="6" t="s">
        <v>18</v>
      </c>
      <c r="F754" s="8">
        <v>366.125</v>
      </c>
      <c r="G754" s="8">
        <v>290.13440158999998</v>
      </c>
    </row>
    <row r="755" spans="1:7" hidden="1" x14ac:dyDescent="0.25">
      <c r="A755" s="6" t="s">
        <v>10</v>
      </c>
      <c r="B755" s="6" t="s">
        <v>15</v>
      </c>
      <c r="C755" s="7">
        <v>34180</v>
      </c>
      <c r="D755" s="6">
        <v>0</v>
      </c>
      <c r="E755" s="6" t="s">
        <v>18</v>
      </c>
      <c r="F755" s="8">
        <v>352.86498999999998</v>
      </c>
      <c r="G755" s="8">
        <v>294.41165174000002</v>
      </c>
    </row>
    <row r="756" spans="1:7" hidden="1" x14ac:dyDescent="0.25">
      <c r="A756" s="6" t="s">
        <v>10</v>
      </c>
      <c r="B756" s="6" t="s">
        <v>15</v>
      </c>
      <c r="C756" s="7">
        <v>34212</v>
      </c>
      <c r="D756" s="6">
        <v>0</v>
      </c>
      <c r="E756" s="6" t="s">
        <v>18</v>
      </c>
      <c r="F756" s="8">
        <v>372.64999399999999</v>
      </c>
      <c r="G756" s="8">
        <v>307.07774458</v>
      </c>
    </row>
    <row r="757" spans="1:7" hidden="1" x14ac:dyDescent="0.25">
      <c r="A757" s="6" t="s">
        <v>10</v>
      </c>
      <c r="B757" s="6" t="s">
        <v>15</v>
      </c>
      <c r="C757" s="7">
        <v>34242</v>
      </c>
      <c r="D757" s="6">
        <v>0</v>
      </c>
      <c r="E757" s="6" t="s">
        <v>18</v>
      </c>
      <c r="F757" s="8">
        <v>382.71499599999999</v>
      </c>
      <c r="G757" s="8">
        <v>312.71914815999997</v>
      </c>
    </row>
    <row r="758" spans="1:7" hidden="1" x14ac:dyDescent="0.25">
      <c r="A758" s="6" t="s">
        <v>10</v>
      </c>
      <c r="B758" s="6" t="s">
        <v>15</v>
      </c>
      <c r="C758" s="7">
        <v>34271</v>
      </c>
      <c r="D758" s="6">
        <v>0</v>
      </c>
      <c r="E758" s="6" t="s">
        <v>18</v>
      </c>
      <c r="F758" s="8">
        <v>390.98498499999999</v>
      </c>
      <c r="G758" s="8">
        <v>328.27457091999997</v>
      </c>
    </row>
    <row r="759" spans="1:7" hidden="1" x14ac:dyDescent="0.25">
      <c r="A759" s="6" t="s">
        <v>10</v>
      </c>
      <c r="B759" s="6" t="s">
        <v>15</v>
      </c>
      <c r="C759" s="7">
        <v>34303</v>
      </c>
      <c r="D759" s="6">
        <v>0</v>
      </c>
      <c r="E759" s="6" t="s">
        <v>18</v>
      </c>
      <c r="F759" s="8">
        <v>386.76001000000002</v>
      </c>
      <c r="G759" s="8">
        <v>339.88588026999997</v>
      </c>
    </row>
    <row r="760" spans="1:7" hidden="1" x14ac:dyDescent="0.25">
      <c r="A760" s="6" t="s">
        <v>10</v>
      </c>
      <c r="B760" s="6" t="s">
        <v>15</v>
      </c>
      <c r="C760" s="7">
        <v>34334</v>
      </c>
      <c r="D760" s="6">
        <v>0</v>
      </c>
      <c r="E760" s="6" t="s">
        <v>18</v>
      </c>
      <c r="F760" s="8">
        <v>398.27999899999998</v>
      </c>
      <c r="G760" s="8">
        <v>350.49717657999997</v>
      </c>
    </row>
    <row r="761" spans="1:7" hidden="1" x14ac:dyDescent="0.25">
      <c r="A761" s="6" t="s">
        <v>10</v>
      </c>
      <c r="B761" s="6" t="s">
        <v>15</v>
      </c>
      <c r="C761" s="7">
        <v>34365</v>
      </c>
      <c r="D761" s="6">
        <v>0</v>
      </c>
      <c r="E761" s="6" t="s">
        <v>18</v>
      </c>
      <c r="F761" s="8">
        <v>413.98998999999998</v>
      </c>
      <c r="G761" s="8">
        <v>362.94333515</v>
      </c>
    </row>
    <row r="762" spans="1:7" hidden="1" x14ac:dyDescent="0.25">
      <c r="A762" s="6" t="s">
        <v>10</v>
      </c>
      <c r="B762" s="6" t="s">
        <v>15</v>
      </c>
      <c r="C762" s="7">
        <v>34393</v>
      </c>
      <c r="D762" s="6">
        <v>0</v>
      </c>
      <c r="E762" s="6" t="s">
        <v>18</v>
      </c>
      <c r="F762" s="8">
        <v>412.17001299999998</v>
      </c>
      <c r="G762" s="8">
        <v>359.39151093999999</v>
      </c>
    </row>
    <row r="763" spans="1:7" hidden="1" x14ac:dyDescent="0.25">
      <c r="A763" s="6" t="s">
        <v>10</v>
      </c>
      <c r="B763" s="6" t="s">
        <v>15</v>
      </c>
      <c r="C763" s="7">
        <v>34424</v>
      </c>
      <c r="D763" s="6">
        <v>0</v>
      </c>
      <c r="E763" s="6" t="s">
        <v>18</v>
      </c>
      <c r="F763" s="8">
        <v>382.959991</v>
      </c>
      <c r="G763" s="8">
        <v>318.68271084999998</v>
      </c>
    </row>
    <row r="764" spans="1:7" hidden="1" x14ac:dyDescent="0.25">
      <c r="A764" s="6" t="s">
        <v>10</v>
      </c>
      <c r="B764" s="6" t="s">
        <v>15</v>
      </c>
      <c r="C764" s="7">
        <v>34453</v>
      </c>
      <c r="D764" s="6">
        <v>0</v>
      </c>
      <c r="E764" s="6" t="s">
        <v>18</v>
      </c>
      <c r="F764" s="8">
        <v>373.25</v>
      </c>
      <c r="G764" s="8">
        <v>307.14230027999997</v>
      </c>
    </row>
    <row r="765" spans="1:7" hidden="1" x14ac:dyDescent="0.25">
      <c r="A765" s="6" t="s">
        <v>10</v>
      </c>
      <c r="B765" s="6" t="s">
        <v>15</v>
      </c>
      <c r="C765" s="7">
        <v>34485</v>
      </c>
      <c r="D765" s="6">
        <v>0</v>
      </c>
      <c r="E765" s="6" t="s">
        <v>18</v>
      </c>
      <c r="F765" s="8">
        <v>378.85000600000001</v>
      </c>
      <c r="G765" s="8">
        <v>311.0382682</v>
      </c>
    </row>
    <row r="766" spans="1:7" hidden="1" x14ac:dyDescent="0.25">
      <c r="A766" s="6" t="s">
        <v>10</v>
      </c>
      <c r="B766" s="6" t="s">
        <v>15</v>
      </c>
      <c r="C766" s="7">
        <v>34515</v>
      </c>
      <c r="D766" s="6">
        <v>0</v>
      </c>
      <c r="E766" s="6" t="s">
        <v>18</v>
      </c>
      <c r="F766" s="8">
        <v>360.29998799999998</v>
      </c>
      <c r="G766" s="8">
        <v>295.12009160999997</v>
      </c>
    </row>
    <row r="767" spans="1:7" hidden="1" x14ac:dyDescent="0.25">
      <c r="A767" s="6" t="s">
        <v>10</v>
      </c>
      <c r="B767" s="6" t="s">
        <v>15</v>
      </c>
      <c r="C767" s="7">
        <v>34544</v>
      </c>
      <c r="D767" s="6">
        <v>0</v>
      </c>
      <c r="E767" s="6" t="s">
        <v>18</v>
      </c>
      <c r="F767" s="8">
        <v>370.16000400000001</v>
      </c>
      <c r="G767" s="8">
        <v>304.85957797999998</v>
      </c>
    </row>
    <row r="768" spans="1:7" hidden="1" x14ac:dyDescent="0.25">
      <c r="A768" s="6" t="s">
        <v>10</v>
      </c>
      <c r="B768" s="6" t="s">
        <v>15</v>
      </c>
      <c r="C768" s="7">
        <v>34577</v>
      </c>
      <c r="D768" s="6">
        <v>0</v>
      </c>
      <c r="E768" s="6" t="s">
        <v>18</v>
      </c>
      <c r="F768" s="8">
        <v>397.89999399999999</v>
      </c>
      <c r="G768" s="8">
        <v>326.35785361000001</v>
      </c>
    </row>
    <row r="769" spans="1:7" hidden="1" x14ac:dyDescent="0.25">
      <c r="A769" s="6" t="s">
        <v>10</v>
      </c>
      <c r="B769" s="6" t="s">
        <v>15</v>
      </c>
      <c r="C769" s="7">
        <v>34607</v>
      </c>
      <c r="D769" s="6">
        <v>0</v>
      </c>
      <c r="E769" s="6" t="s">
        <v>18</v>
      </c>
      <c r="F769" s="8">
        <v>393.85000600000001</v>
      </c>
      <c r="G769" s="8">
        <v>316.61247122999998</v>
      </c>
    </row>
    <row r="770" spans="1:7" hidden="1" x14ac:dyDescent="0.25">
      <c r="A770" s="6" t="s">
        <v>10</v>
      </c>
      <c r="B770" s="6" t="s">
        <v>15</v>
      </c>
      <c r="C770" s="7">
        <v>34638</v>
      </c>
      <c r="D770" s="6">
        <v>0</v>
      </c>
      <c r="E770" s="6" t="s">
        <v>18</v>
      </c>
      <c r="F770" s="8">
        <v>413.04998799999998</v>
      </c>
      <c r="G770" s="8">
        <v>329.78807773</v>
      </c>
    </row>
    <row r="771" spans="1:7" hidden="1" x14ac:dyDescent="0.25">
      <c r="A771" s="6" t="s">
        <v>10</v>
      </c>
      <c r="B771" s="6" t="s">
        <v>15</v>
      </c>
      <c r="C771" s="7">
        <v>34668</v>
      </c>
      <c r="D771" s="6">
        <v>0</v>
      </c>
      <c r="E771" s="6" t="s">
        <v>18</v>
      </c>
      <c r="F771" s="8">
        <v>404.82000699999998</v>
      </c>
      <c r="G771" s="8">
        <v>338.28490794999999</v>
      </c>
    </row>
    <row r="772" spans="1:7" hidden="1" x14ac:dyDescent="0.25">
      <c r="A772" s="6" t="s">
        <v>10</v>
      </c>
      <c r="B772" s="6" t="s">
        <v>15</v>
      </c>
      <c r="C772" s="7">
        <v>34698</v>
      </c>
      <c r="D772" s="6">
        <v>0</v>
      </c>
      <c r="E772" s="6" t="s">
        <v>18</v>
      </c>
      <c r="F772" s="8">
        <v>404.26998900000001</v>
      </c>
      <c r="G772" s="8">
        <v>340.27019704999998</v>
      </c>
    </row>
    <row r="773" spans="1:7" hidden="1" x14ac:dyDescent="0.25">
      <c r="A773" s="6" t="s">
        <v>10</v>
      </c>
      <c r="B773" s="6" t="s">
        <v>15</v>
      </c>
      <c r="C773" s="7">
        <v>34730</v>
      </c>
      <c r="D773" s="6">
        <v>0</v>
      </c>
      <c r="E773" s="6" t="s">
        <v>18</v>
      </c>
      <c r="F773" s="8">
        <v>405.32998700000002</v>
      </c>
      <c r="G773" s="8">
        <v>334.25850293000002</v>
      </c>
    </row>
    <row r="774" spans="1:7" hidden="1" x14ac:dyDescent="0.25">
      <c r="A774" s="6" t="s">
        <v>10</v>
      </c>
      <c r="B774" s="6" t="s">
        <v>15</v>
      </c>
      <c r="C774" s="7">
        <v>34758</v>
      </c>
      <c r="D774" s="6">
        <v>0</v>
      </c>
      <c r="E774" s="6" t="s">
        <v>18</v>
      </c>
      <c r="F774" s="8">
        <v>432.5</v>
      </c>
      <c r="G774" s="8">
        <v>373.54658673</v>
      </c>
    </row>
    <row r="775" spans="1:7" hidden="1" x14ac:dyDescent="0.25">
      <c r="A775" s="6" t="s">
        <v>10</v>
      </c>
      <c r="B775" s="6" t="s">
        <v>15</v>
      </c>
      <c r="C775" s="7">
        <v>34789</v>
      </c>
      <c r="D775" s="6">
        <v>0</v>
      </c>
      <c r="E775" s="6" t="s">
        <v>18</v>
      </c>
      <c r="F775" s="8">
        <v>447.14999399999999</v>
      </c>
      <c r="G775" s="8">
        <v>395.01209454000002</v>
      </c>
    </row>
    <row r="776" spans="1:7" hidden="1" x14ac:dyDescent="0.25">
      <c r="A776" s="6" t="s">
        <v>10</v>
      </c>
      <c r="B776" s="6" t="s">
        <v>15</v>
      </c>
      <c r="C776" s="7">
        <v>34817</v>
      </c>
      <c r="D776" s="6">
        <v>0</v>
      </c>
      <c r="E776" s="6" t="s">
        <v>18</v>
      </c>
      <c r="F776" s="8">
        <v>469.55999800000001</v>
      </c>
      <c r="G776" s="8">
        <v>407.72785850999998</v>
      </c>
    </row>
    <row r="777" spans="1:7" hidden="1" x14ac:dyDescent="0.25">
      <c r="A777" s="6" t="s">
        <v>10</v>
      </c>
      <c r="B777" s="6" t="s">
        <v>15</v>
      </c>
      <c r="C777" s="7">
        <v>34850</v>
      </c>
      <c r="D777" s="6">
        <v>0</v>
      </c>
      <c r="E777" s="6" t="s">
        <v>18</v>
      </c>
      <c r="F777" s="8">
        <v>488.10000600000001</v>
      </c>
      <c r="G777" s="8">
        <v>407.47138101000002</v>
      </c>
    </row>
    <row r="778" spans="1:7" hidden="1" x14ac:dyDescent="0.25">
      <c r="A778" s="6" t="s">
        <v>10</v>
      </c>
      <c r="B778" s="6" t="s">
        <v>15</v>
      </c>
      <c r="C778" s="7">
        <v>34880</v>
      </c>
      <c r="D778" s="6">
        <v>0</v>
      </c>
      <c r="E778" s="6" t="s">
        <v>18</v>
      </c>
      <c r="F778" s="8">
        <v>538.03002900000001</v>
      </c>
      <c r="G778" s="8">
        <v>455.62788388000001</v>
      </c>
    </row>
    <row r="779" spans="1:7" hidden="1" x14ac:dyDescent="0.25">
      <c r="A779" s="6" t="s">
        <v>10</v>
      </c>
      <c r="B779" s="6" t="s">
        <v>15</v>
      </c>
      <c r="C779" s="7">
        <v>34911</v>
      </c>
      <c r="D779" s="6">
        <v>0</v>
      </c>
      <c r="E779" s="6" t="s">
        <v>18</v>
      </c>
      <c r="F779" s="8">
        <v>568.88000499999998</v>
      </c>
      <c r="G779" s="8">
        <v>465.52339969000002</v>
      </c>
    </row>
    <row r="780" spans="1:7" hidden="1" x14ac:dyDescent="0.25">
      <c r="A780" s="6" t="s">
        <v>10</v>
      </c>
      <c r="B780" s="6" t="s">
        <v>15</v>
      </c>
      <c r="C780" s="7">
        <v>34942</v>
      </c>
      <c r="D780" s="6">
        <v>0</v>
      </c>
      <c r="E780" s="6" t="s">
        <v>18</v>
      </c>
      <c r="F780" s="8">
        <v>576.77002000000005</v>
      </c>
      <c r="G780" s="8">
        <v>482.59327506</v>
      </c>
    </row>
    <row r="781" spans="1:7" hidden="1" x14ac:dyDescent="0.25">
      <c r="A781" s="6" t="s">
        <v>10</v>
      </c>
      <c r="B781" s="6" t="s">
        <v>15</v>
      </c>
      <c r="C781" s="7">
        <v>34971</v>
      </c>
      <c r="D781" s="6">
        <v>0</v>
      </c>
      <c r="E781" s="6" t="s">
        <v>18</v>
      </c>
      <c r="F781" s="8">
        <v>585.080017</v>
      </c>
      <c r="G781" s="8">
        <v>486.99608545000001</v>
      </c>
    </row>
    <row r="782" spans="1:7" hidden="1" x14ac:dyDescent="0.25">
      <c r="A782" s="6" t="s">
        <v>10</v>
      </c>
      <c r="B782" s="6" t="s">
        <v>15</v>
      </c>
      <c r="C782" s="7">
        <v>35003</v>
      </c>
      <c r="D782" s="6">
        <v>0</v>
      </c>
      <c r="E782" s="6" t="s">
        <v>18</v>
      </c>
      <c r="F782" s="8">
        <v>598.78002900000001</v>
      </c>
      <c r="G782" s="8">
        <v>493.17626703000002</v>
      </c>
    </row>
    <row r="783" spans="1:7" hidden="1" x14ac:dyDescent="0.25">
      <c r="A783" s="6" t="s">
        <v>10</v>
      </c>
      <c r="B783" s="6" t="s">
        <v>15</v>
      </c>
      <c r="C783" s="7">
        <v>35033</v>
      </c>
      <c r="D783" s="6">
        <v>0</v>
      </c>
      <c r="E783" s="6" t="s">
        <v>18</v>
      </c>
      <c r="F783" s="8">
        <v>593.71997099999999</v>
      </c>
      <c r="G783" s="8">
        <v>489.22020355000001</v>
      </c>
    </row>
    <row r="784" spans="1:7" hidden="1" x14ac:dyDescent="0.25">
      <c r="A784" s="6" t="s">
        <v>10</v>
      </c>
      <c r="B784" s="6" t="s">
        <v>15</v>
      </c>
      <c r="C784" s="7">
        <v>35062</v>
      </c>
      <c r="D784" s="6">
        <v>0</v>
      </c>
      <c r="E784" s="6" t="s">
        <v>18</v>
      </c>
      <c r="F784" s="8">
        <v>576.22997999999995</v>
      </c>
      <c r="G784" s="8">
        <v>471.60942281000001</v>
      </c>
    </row>
    <row r="785" spans="1:7" hidden="1" x14ac:dyDescent="0.25">
      <c r="A785" s="6" t="s">
        <v>10</v>
      </c>
      <c r="B785" s="6" t="s">
        <v>15</v>
      </c>
      <c r="C785" s="7">
        <v>35095</v>
      </c>
      <c r="D785" s="6">
        <v>0</v>
      </c>
      <c r="E785" s="6" t="s">
        <v>18</v>
      </c>
      <c r="F785" s="8">
        <v>591.82000700000003</v>
      </c>
      <c r="G785" s="8">
        <v>488.98116657999998</v>
      </c>
    </row>
    <row r="786" spans="1:7" hidden="1" x14ac:dyDescent="0.25">
      <c r="A786" s="6" t="s">
        <v>10</v>
      </c>
      <c r="B786" s="6" t="s">
        <v>15</v>
      </c>
      <c r="C786" s="7">
        <v>35124</v>
      </c>
      <c r="D786" s="6">
        <v>0</v>
      </c>
      <c r="E786" s="6" t="s">
        <v>18</v>
      </c>
      <c r="F786" s="8">
        <v>622.830017</v>
      </c>
      <c r="G786" s="8">
        <v>500.25318942000001</v>
      </c>
    </row>
    <row r="787" spans="1:7" hidden="1" x14ac:dyDescent="0.25">
      <c r="A787" s="6" t="s">
        <v>10</v>
      </c>
      <c r="B787" s="6" t="s">
        <v>15</v>
      </c>
      <c r="C787" s="7">
        <v>35153</v>
      </c>
      <c r="D787" s="6">
        <v>0</v>
      </c>
      <c r="E787" s="6" t="s">
        <v>18</v>
      </c>
      <c r="F787" s="8">
        <v>609.69000200000005</v>
      </c>
      <c r="G787" s="8">
        <v>494.00360436</v>
      </c>
    </row>
    <row r="788" spans="1:7" hidden="1" x14ac:dyDescent="0.25">
      <c r="A788" s="6" t="s">
        <v>10</v>
      </c>
      <c r="B788" s="6" t="s">
        <v>15</v>
      </c>
      <c r="C788" s="7">
        <v>35185</v>
      </c>
      <c r="D788" s="6">
        <v>0</v>
      </c>
      <c r="E788" s="6" t="s">
        <v>18</v>
      </c>
      <c r="F788" s="8">
        <v>666.72997999999995</v>
      </c>
      <c r="G788" s="8">
        <v>538.11311307999995</v>
      </c>
    </row>
    <row r="789" spans="1:7" hidden="1" x14ac:dyDescent="0.25">
      <c r="A789" s="6" t="s">
        <v>10</v>
      </c>
      <c r="B789" s="6" t="s">
        <v>15</v>
      </c>
      <c r="C789" s="7">
        <v>35216</v>
      </c>
      <c r="D789" s="6">
        <v>0</v>
      </c>
      <c r="E789" s="6" t="s">
        <v>18</v>
      </c>
      <c r="F789" s="8">
        <v>692.39001499999995</v>
      </c>
      <c r="G789" s="8">
        <v>553.82762349999996</v>
      </c>
    </row>
    <row r="790" spans="1:7" hidden="1" x14ac:dyDescent="0.25">
      <c r="A790" s="6" t="s">
        <v>10</v>
      </c>
      <c r="B790" s="6" t="s">
        <v>15</v>
      </c>
      <c r="C790" s="7">
        <v>35244</v>
      </c>
      <c r="D790" s="6">
        <v>0</v>
      </c>
      <c r="E790" s="6" t="s">
        <v>18</v>
      </c>
      <c r="F790" s="8">
        <v>677.29998799999998</v>
      </c>
      <c r="G790" s="8">
        <v>536.74485901000003</v>
      </c>
    </row>
    <row r="791" spans="1:7" hidden="1" x14ac:dyDescent="0.25">
      <c r="A791" s="6" t="s">
        <v>10</v>
      </c>
      <c r="B791" s="6" t="s">
        <v>15</v>
      </c>
      <c r="C791" s="7">
        <v>35277</v>
      </c>
      <c r="D791" s="6">
        <v>0</v>
      </c>
      <c r="E791" s="6" t="s">
        <v>18</v>
      </c>
      <c r="F791" s="8">
        <v>636.01000999999997</v>
      </c>
      <c r="G791" s="8">
        <v>498.96830985999998</v>
      </c>
    </row>
    <row r="792" spans="1:7" hidden="1" x14ac:dyDescent="0.25">
      <c r="A792" s="6" t="s">
        <v>10</v>
      </c>
      <c r="B792" s="6" t="s">
        <v>15</v>
      </c>
      <c r="C792" s="7">
        <v>35307</v>
      </c>
      <c r="D792" s="6">
        <v>0</v>
      </c>
      <c r="E792" s="6" t="s">
        <v>18</v>
      </c>
      <c r="F792" s="8">
        <v>663.57000700000003</v>
      </c>
      <c r="G792" s="8">
        <v>518.83869969</v>
      </c>
    </row>
    <row r="793" spans="1:7" hidden="1" x14ac:dyDescent="0.25">
      <c r="A793" s="6" t="s">
        <v>10</v>
      </c>
      <c r="B793" s="6" t="s">
        <v>15</v>
      </c>
      <c r="C793" s="7">
        <v>35338</v>
      </c>
      <c r="D793" s="6">
        <v>0</v>
      </c>
      <c r="E793" s="6" t="s">
        <v>18</v>
      </c>
      <c r="F793" s="8">
        <v>737.57000700000003</v>
      </c>
      <c r="G793" s="8">
        <v>581.41438461999996</v>
      </c>
    </row>
    <row r="794" spans="1:7" hidden="1" x14ac:dyDescent="0.25">
      <c r="A794" s="6" t="s">
        <v>10</v>
      </c>
      <c r="B794" s="6" t="s">
        <v>15</v>
      </c>
      <c r="C794" s="7">
        <v>35369</v>
      </c>
      <c r="D794" s="6">
        <v>0</v>
      </c>
      <c r="E794" s="6" t="s">
        <v>18</v>
      </c>
      <c r="F794" s="8">
        <v>751.98999000000003</v>
      </c>
      <c r="G794" s="8">
        <v>588.43555864999996</v>
      </c>
    </row>
    <row r="795" spans="1:7" hidden="1" x14ac:dyDescent="0.25">
      <c r="A795" s="6" t="s">
        <v>10</v>
      </c>
      <c r="B795" s="6" t="s">
        <v>15</v>
      </c>
      <c r="C795" s="7">
        <v>35398</v>
      </c>
      <c r="D795" s="6">
        <v>0</v>
      </c>
      <c r="E795" s="6" t="s">
        <v>18</v>
      </c>
      <c r="F795" s="8">
        <v>834.01000999999997</v>
      </c>
      <c r="G795" s="8">
        <v>651.89296542</v>
      </c>
    </row>
    <row r="796" spans="1:7" hidden="1" x14ac:dyDescent="0.25">
      <c r="A796" s="6" t="s">
        <v>10</v>
      </c>
      <c r="B796" s="6" t="s">
        <v>15</v>
      </c>
      <c r="C796" s="7">
        <v>35430</v>
      </c>
      <c r="D796" s="6">
        <v>0</v>
      </c>
      <c r="E796" s="6" t="s">
        <v>18</v>
      </c>
      <c r="F796" s="8">
        <v>821.35998500000005</v>
      </c>
      <c r="G796" s="8">
        <v>649.26325282000005</v>
      </c>
    </row>
    <row r="797" spans="1:7" hidden="1" x14ac:dyDescent="0.25">
      <c r="A797" s="6" t="s">
        <v>10</v>
      </c>
      <c r="B797" s="6" t="s">
        <v>15</v>
      </c>
      <c r="C797" s="7">
        <v>35461</v>
      </c>
      <c r="D797" s="6">
        <v>0</v>
      </c>
      <c r="E797" s="6" t="s">
        <v>18</v>
      </c>
      <c r="F797" s="8">
        <v>921.54998799999998</v>
      </c>
      <c r="G797" s="8">
        <v>767.24520644999996</v>
      </c>
    </row>
    <row r="798" spans="1:7" hidden="1" x14ac:dyDescent="0.25">
      <c r="A798" s="6" t="s">
        <v>10</v>
      </c>
      <c r="B798" s="6" t="s">
        <v>15</v>
      </c>
      <c r="C798" s="7">
        <v>35489</v>
      </c>
      <c r="D798" s="6">
        <v>0</v>
      </c>
      <c r="E798" s="6" t="s">
        <v>18</v>
      </c>
      <c r="F798" s="8">
        <v>850.46002199999998</v>
      </c>
      <c r="G798" s="8">
        <v>740.93024529000002</v>
      </c>
    </row>
    <row r="799" spans="1:7" hidden="1" x14ac:dyDescent="0.25">
      <c r="A799" s="6" t="s">
        <v>10</v>
      </c>
      <c r="B799" s="6" t="s">
        <v>15</v>
      </c>
      <c r="C799" s="7">
        <v>35520</v>
      </c>
      <c r="D799" s="6">
        <v>0</v>
      </c>
      <c r="E799" s="6" t="s">
        <v>18</v>
      </c>
      <c r="F799" s="8">
        <v>797.05999799999995</v>
      </c>
      <c r="G799" s="8">
        <v>690.37341364999997</v>
      </c>
    </row>
    <row r="800" spans="1:7" hidden="1" x14ac:dyDescent="0.25">
      <c r="A800" s="6" t="s">
        <v>10</v>
      </c>
      <c r="B800" s="6" t="s">
        <v>15</v>
      </c>
      <c r="C800" s="7">
        <v>35550</v>
      </c>
      <c r="D800" s="6">
        <v>0</v>
      </c>
      <c r="E800" s="6" t="s">
        <v>18</v>
      </c>
      <c r="F800" s="8">
        <v>874.73999000000003</v>
      </c>
      <c r="G800" s="8">
        <v>772.59129170000006</v>
      </c>
    </row>
    <row r="801" spans="1:7" hidden="1" x14ac:dyDescent="0.25">
      <c r="A801" s="6" t="s">
        <v>10</v>
      </c>
      <c r="B801" s="6" t="s">
        <v>15</v>
      </c>
      <c r="C801" s="7">
        <v>35580</v>
      </c>
      <c r="D801" s="6">
        <v>0</v>
      </c>
      <c r="E801" s="6" t="s">
        <v>18</v>
      </c>
      <c r="F801" s="8">
        <v>958.84997599999997</v>
      </c>
      <c r="G801" s="8">
        <v>837.17323725999995</v>
      </c>
    </row>
    <row r="802" spans="1:7" hidden="1" x14ac:dyDescent="0.25">
      <c r="A802" s="6" t="s">
        <v>10</v>
      </c>
      <c r="B802" s="6" t="s">
        <v>15</v>
      </c>
      <c r="C802" s="7">
        <v>35611</v>
      </c>
      <c r="D802" s="6">
        <v>0</v>
      </c>
      <c r="E802" s="6" t="s">
        <v>18</v>
      </c>
      <c r="F802" s="8">
        <v>957.29998799999998</v>
      </c>
      <c r="G802" s="8">
        <v>841.50064487999998</v>
      </c>
    </row>
    <row r="803" spans="1:7" hidden="1" x14ac:dyDescent="0.25">
      <c r="A803" s="6" t="s">
        <v>10</v>
      </c>
      <c r="B803" s="6" t="s">
        <v>15</v>
      </c>
      <c r="C803" s="7">
        <v>35642</v>
      </c>
      <c r="D803" s="6">
        <v>0</v>
      </c>
      <c r="E803" s="6" t="s">
        <v>18</v>
      </c>
      <c r="F803" s="8">
        <v>1107.030029</v>
      </c>
      <c r="G803" s="8">
        <v>1022.01900115</v>
      </c>
    </row>
    <row r="804" spans="1:7" hidden="1" x14ac:dyDescent="0.25">
      <c r="A804" s="6" t="s">
        <v>10</v>
      </c>
      <c r="B804" s="6" t="s">
        <v>15</v>
      </c>
      <c r="C804" s="7">
        <v>35671</v>
      </c>
      <c r="D804" s="6">
        <v>0</v>
      </c>
      <c r="E804" s="6" t="s">
        <v>18</v>
      </c>
      <c r="F804" s="8">
        <v>1074.0500489999999</v>
      </c>
      <c r="G804" s="8">
        <v>975.97344802999999</v>
      </c>
    </row>
    <row r="805" spans="1:7" hidden="1" x14ac:dyDescent="0.25">
      <c r="A805" s="6" t="s">
        <v>10</v>
      </c>
      <c r="B805" s="6" t="s">
        <v>15</v>
      </c>
      <c r="C805" s="7">
        <v>35703</v>
      </c>
      <c r="D805" s="6">
        <v>0</v>
      </c>
      <c r="E805" s="6" t="s">
        <v>18</v>
      </c>
      <c r="F805" s="8">
        <v>1097.160034</v>
      </c>
      <c r="G805" s="8">
        <v>978.24016354000003</v>
      </c>
    </row>
    <row r="806" spans="1:7" hidden="1" x14ac:dyDescent="0.25">
      <c r="A806" s="6" t="s">
        <v>10</v>
      </c>
      <c r="B806" s="6" t="s">
        <v>15</v>
      </c>
      <c r="C806" s="7">
        <v>35734</v>
      </c>
      <c r="D806" s="6">
        <v>0</v>
      </c>
      <c r="E806" s="6" t="s">
        <v>18</v>
      </c>
      <c r="F806" s="8">
        <v>1019.619995</v>
      </c>
      <c r="G806" s="8">
        <v>891.02150392999999</v>
      </c>
    </row>
    <row r="807" spans="1:7" hidden="1" x14ac:dyDescent="0.25">
      <c r="A807" s="6" t="s">
        <v>10</v>
      </c>
      <c r="B807" s="6" t="s">
        <v>15</v>
      </c>
      <c r="C807" s="7">
        <v>35762</v>
      </c>
      <c r="D807" s="6">
        <v>0</v>
      </c>
      <c r="E807" s="6" t="s">
        <v>18</v>
      </c>
      <c r="F807" s="8">
        <v>1050.51001</v>
      </c>
      <c r="G807" s="8">
        <v>937.16189184999996</v>
      </c>
    </row>
    <row r="808" spans="1:7" hidden="1" x14ac:dyDescent="0.25">
      <c r="A808" s="6" t="s">
        <v>10</v>
      </c>
      <c r="B808" s="6" t="s">
        <v>15</v>
      </c>
      <c r="C808" s="7">
        <v>35795</v>
      </c>
      <c r="D808" s="6">
        <v>0</v>
      </c>
      <c r="E808" s="6" t="s">
        <v>18</v>
      </c>
      <c r="F808" s="8">
        <v>990.830017</v>
      </c>
      <c r="G808" s="8">
        <v>900.21446036999998</v>
      </c>
    </row>
    <row r="809" spans="1:7" hidden="1" x14ac:dyDescent="0.25">
      <c r="A809" s="6" t="s">
        <v>10</v>
      </c>
      <c r="B809" s="6" t="s">
        <v>15</v>
      </c>
      <c r="C809" s="7">
        <v>35825</v>
      </c>
      <c r="D809" s="6">
        <v>0</v>
      </c>
      <c r="E809" s="6" t="s">
        <v>18</v>
      </c>
      <c r="F809" s="8">
        <v>1071.130005</v>
      </c>
      <c r="G809" s="8">
        <v>995.44221289999996</v>
      </c>
    </row>
    <row r="810" spans="1:7" hidden="1" x14ac:dyDescent="0.25">
      <c r="A810" s="6" t="s">
        <v>10</v>
      </c>
      <c r="B810" s="6" t="s">
        <v>15</v>
      </c>
      <c r="C810" s="7">
        <v>35853</v>
      </c>
      <c r="D810" s="6">
        <v>0</v>
      </c>
      <c r="E810" s="6" t="s">
        <v>18</v>
      </c>
      <c r="F810" s="8">
        <v>1194.130005</v>
      </c>
      <c r="G810" s="8">
        <v>1101.69034741</v>
      </c>
    </row>
    <row r="811" spans="1:7" hidden="1" x14ac:dyDescent="0.25">
      <c r="A811" s="6" t="s">
        <v>10</v>
      </c>
      <c r="B811" s="6" t="s">
        <v>15</v>
      </c>
      <c r="C811" s="7">
        <v>35885</v>
      </c>
      <c r="D811" s="6">
        <v>0</v>
      </c>
      <c r="E811" s="6" t="s">
        <v>18</v>
      </c>
      <c r="F811" s="8">
        <v>1220.660034</v>
      </c>
      <c r="G811" s="8">
        <v>1147.0082638900001</v>
      </c>
    </row>
    <row r="812" spans="1:7" hidden="1" x14ac:dyDescent="0.25">
      <c r="A812" s="6" t="s">
        <v>10</v>
      </c>
      <c r="B812" s="6" t="s">
        <v>15</v>
      </c>
      <c r="C812" s="7">
        <v>35915</v>
      </c>
      <c r="D812" s="6">
        <v>0</v>
      </c>
      <c r="E812" s="6" t="s">
        <v>18</v>
      </c>
      <c r="F812" s="8">
        <v>1248.119995</v>
      </c>
      <c r="G812" s="8">
        <v>1142.7729884800001</v>
      </c>
    </row>
    <row r="813" spans="1:7" hidden="1" x14ac:dyDescent="0.25">
      <c r="A813" s="6" t="s">
        <v>10</v>
      </c>
      <c r="B813" s="6" t="s">
        <v>15</v>
      </c>
      <c r="C813" s="7">
        <v>35944</v>
      </c>
      <c r="D813" s="6">
        <v>0</v>
      </c>
      <c r="E813" s="6" t="s">
        <v>18</v>
      </c>
      <c r="F813" s="8">
        <v>1192.0699460000001</v>
      </c>
      <c r="G813" s="8">
        <v>1082.28059007</v>
      </c>
    </row>
    <row r="814" spans="1:7" hidden="1" x14ac:dyDescent="0.25">
      <c r="A814" s="6" t="s">
        <v>10</v>
      </c>
      <c r="B814" s="6" t="s">
        <v>15</v>
      </c>
      <c r="C814" s="7">
        <v>35976</v>
      </c>
      <c r="D814" s="6">
        <v>0</v>
      </c>
      <c r="E814" s="6" t="s">
        <v>18</v>
      </c>
      <c r="F814" s="8">
        <v>1337.339966</v>
      </c>
      <c r="G814" s="8">
        <v>1228.1989559599999</v>
      </c>
    </row>
    <row r="815" spans="1:7" hidden="1" x14ac:dyDescent="0.25">
      <c r="A815" s="6" t="s">
        <v>10</v>
      </c>
      <c r="B815" s="6" t="s">
        <v>15</v>
      </c>
      <c r="C815" s="7">
        <v>36007</v>
      </c>
      <c r="D815" s="6">
        <v>0</v>
      </c>
      <c r="E815" s="6" t="s">
        <v>18</v>
      </c>
      <c r="F815" s="8">
        <v>1377.26001</v>
      </c>
      <c r="G815" s="8">
        <v>1248.1883390400001</v>
      </c>
    </row>
    <row r="816" spans="1:7" hidden="1" x14ac:dyDescent="0.25">
      <c r="A816" s="6" t="s">
        <v>10</v>
      </c>
      <c r="B816" s="6" t="s">
        <v>15</v>
      </c>
      <c r="C816" s="7">
        <v>36038</v>
      </c>
      <c r="D816" s="6">
        <v>0</v>
      </c>
      <c r="E816" s="6" t="s">
        <v>18</v>
      </c>
      <c r="F816" s="8">
        <v>1140.339966</v>
      </c>
      <c r="G816" s="8">
        <v>1029.7141490700001</v>
      </c>
    </row>
    <row r="817" spans="1:7" hidden="1" x14ac:dyDescent="0.25">
      <c r="A817" s="6" t="s">
        <v>10</v>
      </c>
      <c r="B817" s="6" t="s">
        <v>15</v>
      </c>
      <c r="C817" s="7">
        <v>36068</v>
      </c>
      <c r="D817" s="6">
        <v>0</v>
      </c>
      <c r="E817" s="6" t="s">
        <v>18</v>
      </c>
      <c r="F817" s="8">
        <v>1345.4799800000001</v>
      </c>
      <c r="G817" s="8">
        <v>1150.4820690900001</v>
      </c>
    </row>
    <row r="818" spans="1:7" hidden="1" x14ac:dyDescent="0.25">
      <c r="A818" s="6" t="s">
        <v>10</v>
      </c>
      <c r="B818" s="6" t="s">
        <v>15</v>
      </c>
      <c r="C818" s="7">
        <v>36098</v>
      </c>
      <c r="D818" s="6">
        <v>0</v>
      </c>
      <c r="E818" s="6" t="s">
        <v>18</v>
      </c>
      <c r="F818" s="8">
        <v>1400.5200199999999</v>
      </c>
      <c r="G818" s="8">
        <v>1182.10986123</v>
      </c>
    </row>
    <row r="819" spans="1:7" hidden="1" x14ac:dyDescent="0.25">
      <c r="A819" s="6" t="s">
        <v>10</v>
      </c>
      <c r="B819" s="6" t="s">
        <v>15</v>
      </c>
      <c r="C819" s="7">
        <v>36129</v>
      </c>
      <c r="D819" s="6">
        <v>0</v>
      </c>
      <c r="E819" s="6" t="s">
        <v>18</v>
      </c>
      <c r="F819" s="8">
        <v>1557.959961</v>
      </c>
      <c r="G819" s="8">
        <v>1354.6407488100001</v>
      </c>
    </row>
    <row r="820" spans="1:7" hidden="1" x14ac:dyDescent="0.25">
      <c r="A820" s="6" t="s">
        <v>10</v>
      </c>
      <c r="B820" s="6" t="s">
        <v>15</v>
      </c>
      <c r="C820" s="7">
        <v>36160</v>
      </c>
      <c r="D820" s="6">
        <v>0</v>
      </c>
      <c r="E820" s="6" t="s">
        <v>18</v>
      </c>
      <c r="F820" s="8">
        <v>1836.01001</v>
      </c>
      <c r="G820" s="8">
        <v>1567.50254249</v>
      </c>
    </row>
    <row r="821" spans="1:7" hidden="1" x14ac:dyDescent="0.25">
      <c r="A821" s="6" t="s">
        <v>10</v>
      </c>
      <c r="B821" s="6" t="s">
        <v>15</v>
      </c>
      <c r="C821" s="7">
        <v>36189</v>
      </c>
      <c r="D821" s="6">
        <v>0</v>
      </c>
      <c r="E821" s="6" t="s">
        <v>18</v>
      </c>
      <c r="F821" s="8">
        <v>2127.1899410000001</v>
      </c>
      <c r="G821" s="8">
        <v>1868.57905747</v>
      </c>
    </row>
    <row r="822" spans="1:7" hidden="1" x14ac:dyDescent="0.25">
      <c r="A822" s="6" t="s">
        <v>10</v>
      </c>
      <c r="B822" s="6" t="s">
        <v>15</v>
      </c>
      <c r="C822" s="7">
        <v>36217</v>
      </c>
      <c r="D822" s="6">
        <v>0</v>
      </c>
      <c r="E822" s="6" t="s">
        <v>18</v>
      </c>
      <c r="F822" s="8">
        <v>1925.280029</v>
      </c>
      <c r="G822" s="8">
        <v>1747.3954364599999</v>
      </c>
    </row>
    <row r="823" spans="1:7" hidden="1" x14ac:dyDescent="0.25">
      <c r="A823" s="6" t="s">
        <v>10</v>
      </c>
      <c r="B823" s="6" t="s">
        <v>15</v>
      </c>
      <c r="C823" s="7">
        <v>36250</v>
      </c>
      <c r="D823" s="6">
        <v>0</v>
      </c>
      <c r="E823" s="6" t="s">
        <v>18</v>
      </c>
      <c r="F823" s="8">
        <v>2106.389893</v>
      </c>
      <c r="G823" s="8">
        <v>1960.8919379500001</v>
      </c>
    </row>
    <row r="824" spans="1:7" hidden="1" x14ac:dyDescent="0.25">
      <c r="A824" s="6" t="s">
        <v>10</v>
      </c>
      <c r="B824" s="6" t="s">
        <v>15</v>
      </c>
      <c r="C824" s="7">
        <v>36280</v>
      </c>
      <c r="D824" s="6">
        <v>0</v>
      </c>
      <c r="E824" s="6" t="s">
        <v>18</v>
      </c>
      <c r="F824" s="8">
        <v>2136.389893</v>
      </c>
      <c r="G824" s="8">
        <v>2016.0328006100001</v>
      </c>
    </row>
    <row r="825" spans="1:7" hidden="1" x14ac:dyDescent="0.25">
      <c r="A825" s="6" t="s">
        <v>10</v>
      </c>
      <c r="B825" s="6" t="s">
        <v>15</v>
      </c>
      <c r="C825" s="7">
        <v>36308</v>
      </c>
      <c r="D825" s="6">
        <v>0</v>
      </c>
      <c r="E825" s="6" t="s">
        <v>18</v>
      </c>
      <c r="F825" s="8">
        <v>2089.6999510000001</v>
      </c>
      <c r="G825" s="8">
        <v>1994.1785751100001</v>
      </c>
    </row>
    <row r="826" spans="1:7" hidden="1" x14ac:dyDescent="0.25">
      <c r="A826" s="6" t="s">
        <v>10</v>
      </c>
      <c r="B826" s="6" t="s">
        <v>15</v>
      </c>
      <c r="C826" s="7">
        <v>36341</v>
      </c>
      <c r="D826" s="6">
        <v>0</v>
      </c>
      <c r="E826" s="6" t="s">
        <v>18</v>
      </c>
      <c r="F826" s="8">
        <v>2296.7700199999999</v>
      </c>
      <c r="G826" s="8">
        <v>2223.8280952599998</v>
      </c>
    </row>
    <row r="827" spans="1:7" hidden="1" x14ac:dyDescent="0.25">
      <c r="A827" s="6" t="s">
        <v>10</v>
      </c>
      <c r="B827" s="6" t="s">
        <v>15</v>
      </c>
      <c r="C827" s="7">
        <v>36371</v>
      </c>
      <c r="D827" s="6">
        <v>0</v>
      </c>
      <c r="E827" s="6" t="s">
        <v>18</v>
      </c>
      <c r="F827" s="8">
        <v>2270.929932</v>
      </c>
      <c r="G827" s="8">
        <v>2123.55470934</v>
      </c>
    </row>
    <row r="828" spans="1:7" hidden="1" x14ac:dyDescent="0.25">
      <c r="A828" s="6" t="s">
        <v>10</v>
      </c>
      <c r="B828" s="6" t="s">
        <v>15</v>
      </c>
      <c r="C828" s="7">
        <v>36403</v>
      </c>
      <c r="D828" s="6">
        <v>0</v>
      </c>
      <c r="E828" s="6" t="s">
        <v>18</v>
      </c>
      <c r="F828" s="8">
        <v>2396.8701169999999</v>
      </c>
      <c r="G828" s="8">
        <v>2266.9731791300001</v>
      </c>
    </row>
    <row r="829" spans="1:7" hidden="1" x14ac:dyDescent="0.25">
      <c r="A829" s="6" t="s">
        <v>10</v>
      </c>
      <c r="B829" s="6" t="s">
        <v>15</v>
      </c>
      <c r="C829" s="7">
        <v>36433</v>
      </c>
      <c r="D829" s="6">
        <v>0</v>
      </c>
      <c r="E829" s="6" t="s">
        <v>18</v>
      </c>
      <c r="F829" s="8">
        <v>2407.8999020000001</v>
      </c>
      <c r="G829" s="8">
        <v>2257.7591803300002</v>
      </c>
    </row>
    <row r="830" spans="1:7" hidden="1" x14ac:dyDescent="0.25">
      <c r="A830" s="6" t="s">
        <v>10</v>
      </c>
      <c r="B830" s="6" t="s">
        <v>15</v>
      </c>
      <c r="C830" s="7">
        <v>36462</v>
      </c>
      <c r="D830" s="6">
        <v>0</v>
      </c>
      <c r="E830" s="6" t="s">
        <v>18</v>
      </c>
      <c r="F830" s="8">
        <v>2637.4399410000001</v>
      </c>
      <c r="G830" s="8">
        <v>2523.1413908999998</v>
      </c>
    </row>
    <row r="831" spans="1:7" hidden="1" x14ac:dyDescent="0.25">
      <c r="A831" s="6" t="s">
        <v>10</v>
      </c>
      <c r="B831" s="6" t="s">
        <v>15</v>
      </c>
      <c r="C831" s="7">
        <v>36494</v>
      </c>
      <c r="D831" s="6">
        <v>0</v>
      </c>
      <c r="E831" s="6" t="s">
        <v>18</v>
      </c>
      <c r="F831" s="8">
        <v>2966.709961</v>
      </c>
      <c r="G831" s="8">
        <v>2938.20993542</v>
      </c>
    </row>
    <row r="832" spans="1:7" hidden="1" x14ac:dyDescent="0.25">
      <c r="A832" s="6" t="s">
        <v>10</v>
      </c>
      <c r="B832" s="6" t="s">
        <v>15</v>
      </c>
      <c r="C832" s="7">
        <v>36525</v>
      </c>
      <c r="D832" s="6">
        <v>0</v>
      </c>
      <c r="E832" s="6" t="s">
        <v>18</v>
      </c>
      <c r="F832" s="8">
        <v>3707.830078</v>
      </c>
      <c r="G832" s="8">
        <v>3690.8446196499999</v>
      </c>
    </row>
    <row r="833" spans="1:7" hidden="1" x14ac:dyDescent="0.25">
      <c r="A833" s="6" t="s">
        <v>10</v>
      </c>
      <c r="B833" s="6" t="s">
        <v>15</v>
      </c>
      <c r="C833" s="7">
        <v>36556</v>
      </c>
      <c r="D833" s="6">
        <v>0</v>
      </c>
      <c r="E833" s="6" t="s">
        <v>18</v>
      </c>
      <c r="F833" s="8">
        <v>3570.0500489999999</v>
      </c>
      <c r="G833" s="8">
        <v>3646.2568014499998</v>
      </c>
    </row>
    <row r="834" spans="1:7" hidden="1" x14ac:dyDescent="0.25">
      <c r="A834" s="6" t="s">
        <v>10</v>
      </c>
      <c r="B834" s="6" t="s">
        <v>15</v>
      </c>
      <c r="C834" s="7">
        <v>36585</v>
      </c>
      <c r="D834" s="6">
        <v>0</v>
      </c>
      <c r="E834" s="6" t="s">
        <v>18</v>
      </c>
      <c r="F834" s="8">
        <v>4266.9399409999996</v>
      </c>
      <c r="G834" s="8">
        <v>4392.56735742</v>
      </c>
    </row>
    <row r="835" spans="1:7" hidden="1" x14ac:dyDescent="0.25">
      <c r="A835" s="6" t="s">
        <v>10</v>
      </c>
      <c r="B835" s="6" t="s">
        <v>15</v>
      </c>
      <c r="C835" s="7">
        <v>36616</v>
      </c>
      <c r="D835" s="6">
        <v>0</v>
      </c>
      <c r="E835" s="6" t="s">
        <v>18</v>
      </c>
      <c r="F835" s="8">
        <v>4397.8398440000001</v>
      </c>
      <c r="G835" s="8">
        <v>4603.62171889</v>
      </c>
    </row>
    <row r="836" spans="1:7" hidden="1" x14ac:dyDescent="0.25">
      <c r="A836" s="6" t="s">
        <v>10</v>
      </c>
      <c r="B836" s="6" t="s">
        <v>15</v>
      </c>
      <c r="C836" s="7">
        <v>36644</v>
      </c>
      <c r="D836" s="6">
        <v>0</v>
      </c>
      <c r="E836" s="6" t="s">
        <v>18</v>
      </c>
      <c r="F836" s="8">
        <v>3773.179932</v>
      </c>
      <c r="G836" s="8">
        <v>4153.1975222499996</v>
      </c>
    </row>
    <row r="837" spans="1:7" hidden="1" x14ac:dyDescent="0.25">
      <c r="A837" s="6" t="s">
        <v>10</v>
      </c>
      <c r="B837" s="6" t="s">
        <v>15</v>
      </c>
      <c r="C837" s="7">
        <v>36677</v>
      </c>
      <c r="D837" s="6">
        <v>0</v>
      </c>
      <c r="E837" s="6" t="s">
        <v>18</v>
      </c>
      <c r="F837" s="8">
        <v>3324.080078</v>
      </c>
      <c r="G837" s="8">
        <v>3573.1270382900002</v>
      </c>
    </row>
    <row r="838" spans="1:7" hidden="1" x14ac:dyDescent="0.25">
      <c r="A838" s="6" t="s">
        <v>10</v>
      </c>
      <c r="B838" s="6" t="s">
        <v>15</v>
      </c>
      <c r="C838" s="7">
        <v>36707</v>
      </c>
      <c r="D838" s="6">
        <v>0</v>
      </c>
      <c r="E838" s="6" t="s">
        <v>18</v>
      </c>
      <c r="F838" s="8">
        <v>3763.790039</v>
      </c>
      <c r="G838" s="8">
        <v>3938.6668650299998</v>
      </c>
    </row>
    <row r="839" spans="1:7" hidden="1" x14ac:dyDescent="0.25">
      <c r="A839" s="6" t="s">
        <v>10</v>
      </c>
      <c r="B839" s="6" t="s">
        <v>15</v>
      </c>
      <c r="C839" s="7">
        <v>36738</v>
      </c>
      <c r="D839" s="6">
        <v>0</v>
      </c>
      <c r="E839" s="6" t="s">
        <v>18</v>
      </c>
      <c r="F839" s="8">
        <v>3609.3500979999999</v>
      </c>
      <c r="G839" s="8">
        <v>3904.9552213400002</v>
      </c>
    </row>
    <row r="840" spans="1:7" hidden="1" x14ac:dyDescent="0.25">
      <c r="A840" s="6" t="s">
        <v>10</v>
      </c>
      <c r="B840" s="6" t="s">
        <v>15</v>
      </c>
      <c r="C840" s="7">
        <v>36769</v>
      </c>
      <c r="D840" s="6">
        <v>0</v>
      </c>
      <c r="E840" s="6" t="s">
        <v>18</v>
      </c>
      <c r="F840" s="8">
        <v>4077.5900879999999</v>
      </c>
      <c r="G840" s="8">
        <v>4578.4753011299999</v>
      </c>
    </row>
    <row r="841" spans="1:7" hidden="1" x14ac:dyDescent="0.25">
      <c r="A841" s="6" t="s">
        <v>10</v>
      </c>
      <c r="B841" s="6" t="s">
        <v>15</v>
      </c>
      <c r="C841" s="7">
        <v>36798</v>
      </c>
      <c r="D841" s="6">
        <v>0</v>
      </c>
      <c r="E841" s="6" t="s">
        <v>18</v>
      </c>
      <c r="F841" s="8">
        <v>3570.610107</v>
      </c>
      <c r="G841" s="8">
        <v>4073.7137485799999</v>
      </c>
    </row>
    <row r="842" spans="1:7" hidden="1" x14ac:dyDescent="0.25">
      <c r="A842" s="6" t="s">
        <v>10</v>
      </c>
      <c r="B842" s="6" t="s">
        <v>15</v>
      </c>
      <c r="C842" s="7">
        <v>36830</v>
      </c>
      <c r="D842" s="6">
        <v>0</v>
      </c>
      <c r="E842" s="6" t="s">
        <v>18</v>
      </c>
      <c r="F842" s="8">
        <v>3282.3000489999999</v>
      </c>
      <c r="G842" s="8">
        <v>3899.60799606</v>
      </c>
    </row>
    <row r="843" spans="1:7" hidden="1" x14ac:dyDescent="0.25">
      <c r="A843" s="6" t="s">
        <v>10</v>
      </c>
      <c r="B843" s="6" t="s">
        <v>15</v>
      </c>
      <c r="C843" s="7">
        <v>36860</v>
      </c>
      <c r="D843" s="6">
        <v>0</v>
      </c>
      <c r="E843" s="6" t="s">
        <v>18</v>
      </c>
      <c r="F843" s="8">
        <v>2506.540039</v>
      </c>
      <c r="G843" s="8">
        <v>2886.3888115899999</v>
      </c>
    </row>
    <row r="844" spans="1:7" hidden="1" x14ac:dyDescent="0.25">
      <c r="A844" s="6" t="s">
        <v>10</v>
      </c>
      <c r="B844" s="6" t="s">
        <v>15</v>
      </c>
      <c r="C844" s="7">
        <v>36889</v>
      </c>
      <c r="D844" s="6">
        <v>0</v>
      </c>
      <c r="E844" s="6" t="s">
        <v>18</v>
      </c>
      <c r="F844" s="8">
        <v>2341.6999510000001</v>
      </c>
      <c r="G844" s="8">
        <v>2516.6039322900001</v>
      </c>
    </row>
    <row r="845" spans="1:7" hidden="1" x14ac:dyDescent="0.25">
      <c r="A845" s="6" t="s">
        <v>10</v>
      </c>
      <c r="B845" s="6" t="s">
        <v>15</v>
      </c>
      <c r="C845" s="7">
        <v>36922</v>
      </c>
      <c r="D845" s="6">
        <v>0</v>
      </c>
      <c r="E845" s="6" t="s">
        <v>18</v>
      </c>
      <c r="F845" s="8">
        <v>2593</v>
      </c>
      <c r="G845" s="8">
        <v>2790.2722506099999</v>
      </c>
    </row>
    <row r="846" spans="1:7" hidden="1" x14ac:dyDescent="0.25">
      <c r="A846" s="6" t="s">
        <v>10</v>
      </c>
      <c r="B846" s="6" t="s">
        <v>15</v>
      </c>
      <c r="C846" s="7">
        <v>36950</v>
      </c>
      <c r="D846" s="6">
        <v>0</v>
      </c>
      <c r="E846" s="6" t="s">
        <v>18</v>
      </c>
      <c r="F846" s="8">
        <v>1908.3199460000001</v>
      </c>
      <c r="G846" s="8">
        <v>2063.4947534100002</v>
      </c>
    </row>
    <row r="847" spans="1:7" hidden="1" x14ac:dyDescent="0.25">
      <c r="A847" s="6" t="s">
        <v>10</v>
      </c>
      <c r="B847" s="6" t="s">
        <v>15</v>
      </c>
      <c r="C847" s="7">
        <v>36980</v>
      </c>
      <c r="D847" s="6">
        <v>0</v>
      </c>
      <c r="E847" s="6" t="s">
        <v>18</v>
      </c>
      <c r="F847" s="8">
        <v>1573.25</v>
      </c>
      <c r="G847" s="8">
        <v>1781.30661734</v>
      </c>
    </row>
    <row r="848" spans="1:7" hidden="1" x14ac:dyDescent="0.25">
      <c r="A848" s="6" t="s">
        <v>10</v>
      </c>
      <c r="B848" s="6" t="s">
        <v>15</v>
      </c>
      <c r="C848" s="7">
        <v>37011</v>
      </c>
      <c r="D848" s="6">
        <v>0</v>
      </c>
      <c r="E848" s="6" t="s">
        <v>18</v>
      </c>
      <c r="F848" s="8">
        <v>1855.150024</v>
      </c>
      <c r="G848" s="8">
        <v>2090.07438718</v>
      </c>
    </row>
    <row r="849" spans="1:7" hidden="1" x14ac:dyDescent="0.25">
      <c r="A849" s="6" t="s">
        <v>10</v>
      </c>
      <c r="B849" s="6" t="s">
        <v>15</v>
      </c>
      <c r="C849" s="7">
        <v>37042</v>
      </c>
      <c r="D849" s="6">
        <v>0</v>
      </c>
      <c r="E849" s="6" t="s">
        <v>18</v>
      </c>
      <c r="F849" s="8">
        <v>1799.8900149999999</v>
      </c>
      <c r="G849" s="8">
        <v>2122.51180471</v>
      </c>
    </row>
    <row r="850" spans="1:7" hidden="1" x14ac:dyDescent="0.25">
      <c r="A850" s="6" t="s">
        <v>10</v>
      </c>
      <c r="B850" s="6" t="s">
        <v>15</v>
      </c>
      <c r="C850" s="7">
        <v>37071</v>
      </c>
      <c r="D850" s="6">
        <v>0</v>
      </c>
      <c r="E850" s="6" t="s">
        <v>18</v>
      </c>
      <c r="F850" s="8">
        <v>1830.1899410000001</v>
      </c>
      <c r="G850" s="8">
        <v>2158.2428494300002</v>
      </c>
    </row>
    <row r="851" spans="1:7" hidden="1" x14ac:dyDescent="0.25">
      <c r="A851" s="6" t="s">
        <v>10</v>
      </c>
      <c r="B851" s="6" t="s">
        <v>15</v>
      </c>
      <c r="C851" s="7">
        <v>37103</v>
      </c>
      <c r="D851" s="6">
        <v>0</v>
      </c>
      <c r="E851" s="6" t="s">
        <v>18</v>
      </c>
      <c r="F851" s="8">
        <v>1683.6099850000001</v>
      </c>
      <c r="G851" s="8">
        <v>1923.02681693</v>
      </c>
    </row>
    <row r="852" spans="1:7" hidden="1" x14ac:dyDescent="0.25">
      <c r="A852" s="6" t="s">
        <v>10</v>
      </c>
      <c r="B852" s="6" t="s">
        <v>15</v>
      </c>
      <c r="C852" s="7">
        <v>37134</v>
      </c>
      <c r="D852" s="6">
        <v>0</v>
      </c>
      <c r="E852" s="6" t="s">
        <v>18</v>
      </c>
      <c r="F852" s="8">
        <v>1469.6999510000001</v>
      </c>
      <c r="G852" s="8">
        <v>1604.8263249500001</v>
      </c>
    </row>
    <row r="853" spans="1:7" hidden="1" x14ac:dyDescent="0.25">
      <c r="A853" s="6" t="s">
        <v>10</v>
      </c>
      <c r="B853" s="6" t="s">
        <v>15</v>
      </c>
      <c r="C853" s="7">
        <v>37162</v>
      </c>
      <c r="D853" s="6">
        <v>0</v>
      </c>
      <c r="E853" s="6" t="s">
        <v>18</v>
      </c>
      <c r="F853" s="8">
        <v>1168.369995</v>
      </c>
      <c r="G853" s="8">
        <v>1279.56411794</v>
      </c>
    </row>
    <row r="854" spans="1:7" hidden="1" x14ac:dyDescent="0.25">
      <c r="A854" s="6" t="s">
        <v>10</v>
      </c>
      <c r="B854" s="6" t="s">
        <v>15</v>
      </c>
      <c r="C854" s="7">
        <v>37195</v>
      </c>
      <c r="D854" s="6">
        <v>0</v>
      </c>
      <c r="E854" s="6" t="s">
        <v>18</v>
      </c>
      <c r="F854" s="8">
        <v>1364.780029</v>
      </c>
      <c r="G854" s="8">
        <v>1509.37848672</v>
      </c>
    </row>
    <row r="855" spans="1:7" hidden="1" x14ac:dyDescent="0.25">
      <c r="A855" s="6" t="s">
        <v>10</v>
      </c>
      <c r="B855" s="6" t="s">
        <v>15</v>
      </c>
      <c r="C855" s="7">
        <v>37225</v>
      </c>
      <c r="D855" s="6">
        <v>0</v>
      </c>
      <c r="E855" s="6" t="s">
        <v>18</v>
      </c>
      <c r="F855" s="8">
        <v>1596.0500489999999</v>
      </c>
      <c r="G855" s="8">
        <v>1793.71775123</v>
      </c>
    </row>
    <row r="856" spans="1:7" hidden="1" x14ac:dyDescent="0.25">
      <c r="A856" s="6" t="s">
        <v>10</v>
      </c>
      <c r="B856" s="6" t="s">
        <v>15</v>
      </c>
      <c r="C856" s="7">
        <v>37256</v>
      </c>
      <c r="D856" s="6">
        <v>0</v>
      </c>
      <c r="E856" s="6" t="s">
        <v>18</v>
      </c>
      <c r="F856" s="8">
        <v>1577.0500489999999</v>
      </c>
      <c r="G856" s="8">
        <v>1789.4588040000001</v>
      </c>
    </row>
    <row r="857" spans="1:7" hidden="1" x14ac:dyDescent="0.25">
      <c r="A857" s="6" t="s">
        <v>10</v>
      </c>
      <c r="B857" s="6" t="s">
        <v>15</v>
      </c>
      <c r="C857" s="7">
        <v>37287</v>
      </c>
      <c r="D857" s="6">
        <v>0</v>
      </c>
      <c r="E857" s="6" t="s">
        <v>18</v>
      </c>
      <c r="F857" s="8">
        <v>1550.170044</v>
      </c>
      <c r="G857" s="8">
        <v>1794.8014795500001</v>
      </c>
    </row>
    <row r="858" spans="1:7" hidden="1" x14ac:dyDescent="0.25">
      <c r="A858" s="6" t="s">
        <v>10</v>
      </c>
      <c r="B858" s="6" t="s">
        <v>15</v>
      </c>
      <c r="C858" s="7">
        <v>37315</v>
      </c>
      <c r="D858" s="6">
        <v>0</v>
      </c>
      <c r="E858" s="6" t="s">
        <v>18</v>
      </c>
      <c r="F858" s="8">
        <v>1359.219971</v>
      </c>
      <c r="G858" s="8">
        <v>1571.1709294100001</v>
      </c>
    </row>
    <row r="859" spans="1:7" hidden="1" x14ac:dyDescent="0.25">
      <c r="A859" s="6" t="s">
        <v>10</v>
      </c>
      <c r="B859" s="6" t="s">
        <v>15</v>
      </c>
      <c r="C859" s="7">
        <v>37343</v>
      </c>
      <c r="D859" s="6">
        <v>0</v>
      </c>
      <c r="E859" s="6" t="s">
        <v>18</v>
      </c>
      <c r="F859" s="8">
        <v>1452.8100589999999</v>
      </c>
      <c r="G859" s="8">
        <v>1665.30267817</v>
      </c>
    </row>
    <row r="860" spans="1:7" hidden="1" x14ac:dyDescent="0.25">
      <c r="A860" s="6" t="s">
        <v>10</v>
      </c>
      <c r="B860" s="6" t="s">
        <v>15</v>
      </c>
      <c r="C860" s="7">
        <v>37376</v>
      </c>
      <c r="D860" s="6">
        <v>0</v>
      </c>
      <c r="E860" s="6" t="s">
        <v>18</v>
      </c>
      <c r="F860" s="8">
        <v>1277.0699460000001</v>
      </c>
      <c r="G860" s="8">
        <v>1417.70641817</v>
      </c>
    </row>
    <row r="861" spans="1:7" hidden="1" x14ac:dyDescent="0.25">
      <c r="A861" s="6" t="s">
        <v>10</v>
      </c>
      <c r="B861" s="6" t="s">
        <v>15</v>
      </c>
      <c r="C861" s="7">
        <v>37407</v>
      </c>
      <c r="D861" s="6">
        <v>0</v>
      </c>
      <c r="E861" s="6" t="s">
        <v>18</v>
      </c>
      <c r="F861" s="8">
        <v>1208.339966</v>
      </c>
      <c r="G861" s="8">
        <v>1287.2482874699999</v>
      </c>
    </row>
    <row r="862" spans="1:7" hidden="1" x14ac:dyDescent="0.25">
      <c r="A862" s="6" t="s">
        <v>10</v>
      </c>
      <c r="B862" s="6" t="s">
        <v>15</v>
      </c>
      <c r="C862" s="7">
        <v>37435</v>
      </c>
      <c r="D862" s="6">
        <v>0</v>
      </c>
      <c r="E862" s="6" t="s">
        <v>18</v>
      </c>
      <c r="F862" s="8">
        <v>1051.410034</v>
      </c>
      <c r="G862" s="8">
        <v>1054.04515143</v>
      </c>
    </row>
    <row r="863" spans="1:7" hidden="1" x14ac:dyDescent="0.25">
      <c r="A863" s="6" t="s">
        <v>10</v>
      </c>
      <c r="B863" s="6" t="s">
        <v>15</v>
      </c>
      <c r="C863" s="7">
        <v>37468</v>
      </c>
      <c r="D863" s="6">
        <v>0</v>
      </c>
      <c r="E863" s="6" t="s">
        <v>18</v>
      </c>
      <c r="F863" s="8">
        <v>962.09997599999997</v>
      </c>
      <c r="G863" s="8">
        <v>983.44063305999998</v>
      </c>
    </row>
    <row r="864" spans="1:7" hidden="1" x14ac:dyDescent="0.25">
      <c r="A864" s="6" t="s">
        <v>10</v>
      </c>
      <c r="B864" s="6" t="s">
        <v>15</v>
      </c>
      <c r="C864" s="7">
        <v>37498</v>
      </c>
      <c r="D864" s="6">
        <v>0</v>
      </c>
      <c r="E864" s="6" t="s">
        <v>18</v>
      </c>
      <c r="F864" s="8">
        <v>942.38000499999998</v>
      </c>
      <c r="G864" s="8">
        <v>958.38503832000004</v>
      </c>
    </row>
    <row r="865" spans="1:7" hidden="1" x14ac:dyDescent="0.25">
      <c r="A865" s="6" t="s">
        <v>10</v>
      </c>
      <c r="B865" s="6" t="s">
        <v>15</v>
      </c>
      <c r="C865" s="7">
        <v>37529</v>
      </c>
      <c r="D865" s="6">
        <v>0</v>
      </c>
      <c r="E865" s="6" t="s">
        <v>18</v>
      </c>
      <c r="F865" s="8">
        <v>832.52002000000005</v>
      </c>
      <c r="G865" s="8">
        <v>844.34078861</v>
      </c>
    </row>
    <row r="866" spans="1:7" hidden="1" x14ac:dyDescent="0.25">
      <c r="A866" s="6" t="s">
        <v>10</v>
      </c>
      <c r="B866" s="6" t="s">
        <v>15</v>
      </c>
      <c r="C866" s="7">
        <v>37560</v>
      </c>
      <c r="D866" s="6">
        <v>0</v>
      </c>
      <c r="E866" s="6" t="s">
        <v>18</v>
      </c>
      <c r="F866" s="8">
        <v>989.53997800000002</v>
      </c>
      <c r="G866" s="8">
        <v>1003.18327034</v>
      </c>
    </row>
    <row r="867" spans="1:7" hidden="1" x14ac:dyDescent="0.25">
      <c r="A867" s="6" t="s">
        <v>10</v>
      </c>
      <c r="B867" s="6" t="s">
        <v>15</v>
      </c>
      <c r="C867" s="7">
        <v>37589</v>
      </c>
      <c r="D867" s="6">
        <v>0</v>
      </c>
      <c r="E867" s="6" t="s">
        <v>18</v>
      </c>
      <c r="F867" s="8">
        <v>1116.099976</v>
      </c>
      <c r="G867" s="8">
        <v>1124.30741807</v>
      </c>
    </row>
    <row r="868" spans="1:7" hidden="1" x14ac:dyDescent="0.25">
      <c r="A868" s="6" t="s">
        <v>10</v>
      </c>
      <c r="B868" s="6" t="s">
        <v>15</v>
      </c>
      <c r="C868" s="7">
        <v>37621</v>
      </c>
      <c r="D868" s="6">
        <v>0</v>
      </c>
      <c r="E868" s="6" t="s">
        <v>18</v>
      </c>
      <c r="F868" s="8">
        <v>984.36999500000002</v>
      </c>
      <c r="G868" s="8">
        <v>938.65737821000005</v>
      </c>
    </row>
    <row r="869" spans="1:7" hidden="1" x14ac:dyDescent="0.25">
      <c r="A869" s="6" t="s">
        <v>10</v>
      </c>
      <c r="B869" s="6" t="s">
        <v>15</v>
      </c>
      <c r="C869" s="7">
        <v>37652</v>
      </c>
      <c r="D869" s="6">
        <v>0</v>
      </c>
      <c r="E869" s="6" t="s">
        <v>18</v>
      </c>
      <c r="F869" s="8">
        <v>983.04998799999998</v>
      </c>
      <c r="G869" s="8">
        <v>908.88497114999996</v>
      </c>
    </row>
    <row r="870" spans="1:7" hidden="1" x14ac:dyDescent="0.25">
      <c r="A870" s="6" t="s">
        <v>10</v>
      </c>
      <c r="B870" s="6" t="s">
        <v>15</v>
      </c>
      <c r="C870" s="7">
        <v>37680</v>
      </c>
      <c r="D870" s="6">
        <v>0</v>
      </c>
      <c r="E870" s="6" t="s">
        <v>18</v>
      </c>
      <c r="F870" s="8">
        <v>1009.73999</v>
      </c>
      <c r="G870" s="8">
        <v>936.50527518000001</v>
      </c>
    </row>
    <row r="871" spans="1:7" hidden="1" x14ac:dyDescent="0.25">
      <c r="A871" s="6" t="s">
        <v>10</v>
      </c>
      <c r="B871" s="6" t="s">
        <v>15</v>
      </c>
      <c r="C871" s="7">
        <v>37711</v>
      </c>
      <c r="D871" s="6">
        <v>0</v>
      </c>
      <c r="E871" s="6" t="s">
        <v>18</v>
      </c>
      <c r="F871" s="8">
        <v>1018.659973</v>
      </c>
      <c r="G871" s="8">
        <v>934.97932782999999</v>
      </c>
    </row>
    <row r="872" spans="1:7" hidden="1" x14ac:dyDescent="0.25">
      <c r="A872" s="6" t="s">
        <v>10</v>
      </c>
      <c r="B872" s="6" t="s">
        <v>15</v>
      </c>
      <c r="C872" s="7">
        <v>37741</v>
      </c>
      <c r="D872" s="6">
        <v>0</v>
      </c>
      <c r="E872" s="6" t="s">
        <v>18</v>
      </c>
      <c r="F872" s="8">
        <v>1106.0600589999999</v>
      </c>
      <c r="G872" s="8">
        <v>993.67537579999998</v>
      </c>
    </row>
    <row r="873" spans="1:7" hidden="1" x14ac:dyDescent="0.25">
      <c r="A873" s="6" t="s">
        <v>10</v>
      </c>
      <c r="B873" s="6" t="s">
        <v>15</v>
      </c>
      <c r="C873" s="7">
        <v>37771</v>
      </c>
      <c r="D873" s="6">
        <v>0</v>
      </c>
      <c r="E873" s="6" t="s">
        <v>18</v>
      </c>
      <c r="F873" s="8">
        <v>1197.8900149999999</v>
      </c>
      <c r="G873" s="8">
        <v>1013.27187671</v>
      </c>
    </row>
    <row r="874" spans="1:7" hidden="1" x14ac:dyDescent="0.25">
      <c r="A874" s="6" t="s">
        <v>10</v>
      </c>
      <c r="B874" s="6" t="s">
        <v>15</v>
      </c>
      <c r="C874" s="7">
        <v>37802</v>
      </c>
      <c r="D874" s="6">
        <v>0</v>
      </c>
      <c r="E874" s="6" t="s">
        <v>18</v>
      </c>
      <c r="F874" s="8">
        <v>1201.6899410000001</v>
      </c>
      <c r="G874" s="8">
        <v>1051.6232977300001</v>
      </c>
    </row>
    <row r="875" spans="1:7" hidden="1" x14ac:dyDescent="0.25">
      <c r="A875" s="6" t="s">
        <v>10</v>
      </c>
      <c r="B875" s="6" t="s">
        <v>15</v>
      </c>
      <c r="C875" s="7">
        <v>37833</v>
      </c>
      <c r="D875" s="6">
        <v>0</v>
      </c>
      <c r="E875" s="6" t="s">
        <v>18</v>
      </c>
      <c r="F875" s="8">
        <v>1276.9399410000001</v>
      </c>
      <c r="G875" s="8">
        <v>1128.23815238</v>
      </c>
    </row>
    <row r="876" spans="1:7" hidden="1" x14ac:dyDescent="0.25">
      <c r="A876" s="6" t="s">
        <v>10</v>
      </c>
      <c r="B876" s="6" t="s">
        <v>15</v>
      </c>
      <c r="C876" s="7">
        <v>37862</v>
      </c>
      <c r="D876" s="6">
        <v>0</v>
      </c>
      <c r="E876" s="6" t="s">
        <v>18</v>
      </c>
      <c r="F876" s="8">
        <v>1341.1999510000001</v>
      </c>
      <c r="G876" s="8">
        <v>1227.4182740799999</v>
      </c>
    </row>
    <row r="877" spans="1:7" hidden="1" x14ac:dyDescent="0.25">
      <c r="A877" s="6" t="s">
        <v>10</v>
      </c>
      <c r="B877" s="6" t="s">
        <v>15</v>
      </c>
      <c r="C877" s="7">
        <v>37894</v>
      </c>
      <c r="D877" s="6">
        <v>0</v>
      </c>
      <c r="E877" s="6" t="s">
        <v>18</v>
      </c>
      <c r="F877" s="8">
        <v>1303.6999510000001</v>
      </c>
      <c r="G877" s="8">
        <v>1118.8636664600001</v>
      </c>
    </row>
    <row r="878" spans="1:7" hidden="1" x14ac:dyDescent="0.25">
      <c r="A878" s="6" t="s">
        <v>10</v>
      </c>
      <c r="B878" s="6" t="s">
        <v>15</v>
      </c>
      <c r="C878" s="7">
        <v>37925</v>
      </c>
      <c r="D878" s="6">
        <v>0</v>
      </c>
      <c r="E878" s="6" t="s">
        <v>18</v>
      </c>
      <c r="F878" s="8">
        <v>1416.3900149999999</v>
      </c>
      <c r="G878" s="8">
        <v>1218.7145169800001</v>
      </c>
    </row>
    <row r="879" spans="1:7" hidden="1" x14ac:dyDescent="0.25">
      <c r="A879" s="6" t="s">
        <v>10</v>
      </c>
      <c r="B879" s="6" t="s">
        <v>15</v>
      </c>
      <c r="C879" s="7">
        <v>37953</v>
      </c>
      <c r="D879" s="6">
        <v>0</v>
      </c>
      <c r="E879" s="6" t="s">
        <v>18</v>
      </c>
      <c r="F879" s="8">
        <v>1424.25</v>
      </c>
      <c r="G879" s="8">
        <v>1187.4687365899999</v>
      </c>
    </row>
    <row r="880" spans="1:7" hidden="1" x14ac:dyDescent="0.25">
      <c r="A880" s="6" t="s">
        <v>10</v>
      </c>
      <c r="B880" s="6" t="s">
        <v>15</v>
      </c>
      <c r="C880" s="7">
        <v>37986</v>
      </c>
      <c r="D880" s="6">
        <v>0</v>
      </c>
      <c r="E880" s="6" t="s">
        <v>18</v>
      </c>
      <c r="F880" s="8">
        <v>1467.920044</v>
      </c>
      <c r="G880" s="8">
        <v>1162.2486531100001</v>
      </c>
    </row>
    <row r="881" spans="1:7" hidden="1" x14ac:dyDescent="0.25">
      <c r="A881" s="6" t="s">
        <v>10</v>
      </c>
      <c r="B881" s="6" t="s">
        <v>15</v>
      </c>
      <c r="C881" s="7">
        <v>38016</v>
      </c>
      <c r="D881" s="6">
        <v>0</v>
      </c>
      <c r="E881" s="6" t="s">
        <v>18</v>
      </c>
      <c r="F881" s="8">
        <v>1493.079956</v>
      </c>
      <c r="G881" s="8">
        <v>1205.65241917</v>
      </c>
    </row>
    <row r="882" spans="1:7" hidden="1" x14ac:dyDescent="0.25">
      <c r="A882" s="6" t="s">
        <v>10</v>
      </c>
      <c r="B882" s="6" t="s">
        <v>15</v>
      </c>
      <c r="C882" s="7">
        <v>38044</v>
      </c>
      <c r="D882" s="6">
        <v>0</v>
      </c>
      <c r="E882" s="6" t="s">
        <v>18</v>
      </c>
      <c r="F882" s="8">
        <v>1470.380005</v>
      </c>
      <c r="G882" s="8">
        <v>1184.0715069299999</v>
      </c>
    </row>
    <row r="883" spans="1:7" hidden="1" x14ac:dyDescent="0.25">
      <c r="A883" s="6" t="s">
        <v>10</v>
      </c>
      <c r="B883" s="6" t="s">
        <v>15</v>
      </c>
      <c r="C883" s="7">
        <v>38077</v>
      </c>
      <c r="D883" s="6">
        <v>0</v>
      </c>
      <c r="E883" s="6" t="s">
        <v>18</v>
      </c>
      <c r="F883" s="8">
        <v>1438.410034</v>
      </c>
      <c r="G883" s="8">
        <v>1176.70978311</v>
      </c>
    </row>
    <row r="884" spans="1:7" hidden="1" x14ac:dyDescent="0.25">
      <c r="A884" s="6" t="s">
        <v>10</v>
      </c>
      <c r="B884" s="6" t="s">
        <v>15</v>
      </c>
      <c r="C884" s="7">
        <v>38107</v>
      </c>
      <c r="D884" s="6">
        <v>0</v>
      </c>
      <c r="E884" s="6" t="s">
        <v>18</v>
      </c>
      <c r="F884" s="8">
        <v>1401.3599850000001</v>
      </c>
      <c r="G884" s="8">
        <v>1172.9806565399999</v>
      </c>
    </row>
    <row r="885" spans="1:7" hidden="1" x14ac:dyDescent="0.25">
      <c r="A885" s="6" t="s">
        <v>10</v>
      </c>
      <c r="B885" s="6" t="s">
        <v>15</v>
      </c>
      <c r="C885" s="7">
        <v>38135</v>
      </c>
      <c r="D885" s="6">
        <v>0</v>
      </c>
      <c r="E885" s="6" t="s">
        <v>18</v>
      </c>
      <c r="F885" s="8">
        <v>1466.219971</v>
      </c>
      <c r="G885" s="8">
        <v>1197.30521404</v>
      </c>
    </row>
    <row r="886" spans="1:7" hidden="1" x14ac:dyDescent="0.25">
      <c r="A886" s="6" t="s">
        <v>10</v>
      </c>
      <c r="B886" s="6" t="s">
        <v>15</v>
      </c>
      <c r="C886" s="7">
        <v>38168</v>
      </c>
      <c r="D886" s="6">
        <v>0</v>
      </c>
      <c r="E886" s="6" t="s">
        <v>18</v>
      </c>
      <c r="F886" s="8">
        <v>1516.6400149999999</v>
      </c>
      <c r="G886" s="8">
        <v>1247.7499170000001</v>
      </c>
    </row>
    <row r="887" spans="1:7" hidden="1" x14ac:dyDescent="0.25">
      <c r="A887" s="6" t="s">
        <v>10</v>
      </c>
      <c r="B887" s="6" t="s">
        <v>15</v>
      </c>
      <c r="C887" s="7">
        <v>38198</v>
      </c>
      <c r="D887" s="6">
        <v>0</v>
      </c>
      <c r="E887" s="6" t="s">
        <v>18</v>
      </c>
      <c r="F887" s="8">
        <v>1400.3900149999999</v>
      </c>
      <c r="G887" s="8">
        <v>1163.2112376299999</v>
      </c>
    </row>
    <row r="888" spans="1:7" hidden="1" x14ac:dyDescent="0.25">
      <c r="A888" s="6" t="s">
        <v>10</v>
      </c>
      <c r="B888" s="6" t="s">
        <v>15</v>
      </c>
      <c r="C888" s="7">
        <v>38230</v>
      </c>
      <c r="D888" s="6">
        <v>0</v>
      </c>
      <c r="E888" s="6" t="s">
        <v>18</v>
      </c>
      <c r="F888" s="8">
        <v>1368.6800539999999</v>
      </c>
      <c r="G888" s="8">
        <v>1130.11316683</v>
      </c>
    </row>
    <row r="889" spans="1:7" hidden="1" x14ac:dyDescent="0.25">
      <c r="A889" s="6" t="s">
        <v>10</v>
      </c>
      <c r="B889" s="6" t="s">
        <v>15</v>
      </c>
      <c r="C889" s="7">
        <v>38260</v>
      </c>
      <c r="D889" s="6">
        <v>0</v>
      </c>
      <c r="E889" s="6" t="s">
        <v>18</v>
      </c>
      <c r="F889" s="8">
        <v>1412.73999</v>
      </c>
      <c r="G889" s="8">
        <v>1138.4801278299999</v>
      </c>
    </row>
    <row r="890" spans="1:7" hidden="1" x14ac:dyDescent="0.25">
      <c r="A890" s="6" t="s">
        <v>10</v>
      </c>
      <c r="B890" s="6" t="s">
        <v>15</v>
      </c>
      <c r="C890" s="7">
        <v>38289</v>
      </c>
      <c r="D890" s="6">
        <v>0</v>
      </c>
      <c r="E890" s="6" t="s">
        <v>18</v>
      </c>
      <c r="F890" s="8">
        <v>1486.719971</v>
      </c>
      <c r="G890" s="8">
        <v>1167.24500526</v>
      </c>
    </row>
    <row r="891" spans="1:7" hidden="1" x14ac:dyDescent="0.25">
      <c r="A891" s="6" t="s">
        <v>10</v>
      </c>
      <c r="B891" s="6" t="s">
        <v>15</v>
      </c>
      <c r="C891" s="7">
        <v>38321</v>
      </c>
      <c r="D891" s="6">
        <v>0</v>
      </c>
      <c r="E891" s="6" t="s">
        <v>18</v>
      </c>
      <c r="F891" s="8">
        <v>1571.5</v>
      </c>
      <c r="G891" s="8">
        <v>1182.02332161</v>
      </c>
    </row>
    <row r="892" spans="1:7" hidden="1" x14ac:dyDescent="0.25">
      <c r="A892" s="6" t="s">
        <v>10</v>
      </c>
      <c r="B892" s="6" t="s">
        <v>15</v>
      </c>
      <c r="C892" s="7">
        <v>38352</v>
      </c>
      <c r="D892" s="6">
        <v>0</v>
      </c>
      <c r="E892" s="6" t="s">
        <v>18</v>
      </c>
      <c r="F892" s="8">
        <v>1621.119995</v>
      </c>
      <c r="G892" s="8">
        <v>1190.16224988</v>
      </c>
    </row>
    <row r="893" spans="1:7" hidden="1" x14ac:dyDescent="0.25">
      <c r="A893" s="6" t="s">
        <v>10</v>
      </c>
      <c r="B893" s="6" t="s">
        <v>15</v>
      </c>
      <c r="C893" s="7">
        <v>38383</v>
      </c>
      <c r="D893" s="6">
        <v>0</v>
      </c>
      <c r="E893" s="6" t="s">
        <v>18</v>
      </c>
      <c r="F893" s="8">
        <v>1519.630005</v>
      </c>
      <c r="G893" s="8">
        <v>1165.8074390700001</v>
      </c>
    </row>
    <row r="894" spans="1:7" hidden="1" x14ac:dyDescent="0.25">
      <c r="A894" s="6" t="s">
        <v>10</v>
      </c>
      <c r="B894" s="6" t="s">
        <v>15</v>
      </c>
      <c r="C894" s="7">
        <v>38411</v>
      </c>
      <c r="D894" s="6">
        <v>0</v>
      </c>
      <c r="E894" s="6" t="s">
        <v>18</v>
      </c>
      <c r="F894" s="8">
        <v>1511.0200199999999</v>
      </c>
      <c r="G894" s="8">
        <v>1139.7903096299999</v>
      </c>
    </row>
    <row r="895" spans="1:7" hidden="1" x14ac:dyDescent="0.25">
      <c r="A895" s="6" t="s">
        <v>10</v>
      </c>
      <c r="B895" s="6" t="s">
        <v>15</v>
      </c>
      <c r="C895" s="7">
        <v>38442</v>
      </c>
      <c r="D895" s="6">
        <v>0</v>
      </c>
      <c r="E895" s="6" t="s">
        <v>18</v>
      </c>
      <c r="F895" s="8">
        <v>1482.530029</v>
      </c>
      <c r="G895" s="8">
        <v>1143.5745333299999</v>
      </c>
    </row>
    <row r="896" spans="1:7" hidden="1" x14ac:dyDescent="0.25">
      <c r="A896" s="6" t="s">
        <v>10</v>
      </c>
      <c r="B896" s="6" t="s">
        <v>15</v>
      </c>
      <c r="C896" s="7">
        <v>38471</v>
      </c>
      <c r="D896" s="6">
        <v>0</v>
      </c>
      <c r="E896" s="6" t="s">
        <v>18</v>
      </c>
      <c r="F896" s="8">
        <v>1420.790039</v>
      </c>
      <c r="G896" s="8">
        <v>1096.54243694</v>
      </c>
    </row>
    <row r="897" spans="1:7" hidden="1" x14ac:dyDescent="0.25">
      <c r="A897" s="6" t="s">
        <v>10</v>
      </c>
      <c r="B897" s="6" t="s">
        <v>15</v>
      </c>
      <c r="C897" s="7">
        <v>38503</v>
      </c>
      <c r="D897" s="6">
        <v>0</v>
      </c>
      <c r="E897" s="6" t="s">
        <v>18</v>
      </c>
      <c r="F897" s="8">
        <v>1542.630005</v>
      </c>
      <c r="G897" s="8">
        <v>1251.01776961</v>
      </c>
    </row>
    <row r="898" spans="1:7" hidden="1" x14ac:dyDescent="0.25">
      <c r="A898" s="6" t="s">
        <v>10</v>
      </c>
      <c r="B898" s="6" t="s">
        <v>15</v>
      </c>
      <c r="C898" s="7">
        <v>38533</v>
      </c>
      <c r="D898" s="6">
        <v>0</v>
      </c>
      <c r="E898" s="6" t="s">
        <v>18</v>
      </c>
      <c r="F898" s="8">
        <v>1493.5200199999999</v>
      </c>
      <c r="G898" s="8">
        <v>1235.13067658</v>
      </c>
    </row>
    <row r="899" spans="1:7" hidden="1" x14ac:dyDescent="0.25">
      <c r="A899" s="6" t="s">
        <v>10</v>
      </c>
      <c r="B899" s="6" t="s">
        <v>15</v>
      </c>
      <c r="C899" s="7">
        <v>38562</v>
      </c>
      <c r="D899" s="6">
        <v>0</v>
      </c>
      <c r="E899" s="6" t="s">
        <v>18</v>
      </c>
      <c r="F899" s="8">
        <v>1605.1400149999999</v>
      </c>
      <c r="G899" s="8">
        <v>1327.3298772099999</v>
      </c>
    </row>
    <row r="900" spans="1:7" hidden="1" x14ac:dyDescent="0.25">
      <c r="A900" s="6" t="s">
        <v>10</v>
      </c>
      <c r="B900" s="6" t="s">
        <v>15</v>
      </c>
      <c r="C900" s="7">
        <v>38595</v>
      </c>
      <c r="D900" s="6">
        <v>0</v>
      </c>
      <c r="E900" s="6" t="s">
        <v>18</v>
      </c>
      <c r="F900" s="8">
        <v>1581.709961</v>
      </c>
      <c r="G900" s="8">
        <v>1296.6961545900001</v>
      </c>
    </row>
    <row r="901" spans="1:7" hidden="1" x14ac:dyDescent="0.25">
      <c r="A901" s="6" t="s">
        <v>10</v>
      </c>
      <c r="B901" s="6" t="s">
        <v>15</v>
      </c>
      <c r="C901" s="7">
        <v>38625</v>
      </c>
      <c r="D901" s="6">
        <v>0</v>
      </c>
      <c r="E901" s="6" t="s">
        <v>18</v>
      </c>
      <c r="F901" s="8">
        <v>1601.660034</v>
      </c>
      <c r="G901" s="8">
        <v>1330.0614807899999</v>
      </c>
    </row>
    <row r="902" spans="1:7" hidden="1" x14ac:dyDescent="0.25">
      <c r="A902" s="6" t="s">
        <v>10</v>
      </c>
      <c r="B902" s="6" t="s">
        <v>15</v>
      </c>
      <c r="C902" s="7">
        <v>38656</v>
      </c>
      <c r="D902" s="6">
        <v>0</v>
      </c>
      <c r="E902" s="6" t="s">
        <v>18</v>
      </c>
      <c r="F902" s="8">
        <v>1579.1800539999999</v>
      </c>
      <c r="G902" s="8">
        <v>1313.46590739</v>
      </c>
    </row>
    <row r="903" spans="1:7" hidden="1" x14ac:dyDescent="0.25">
      <c r="A903" s="6" t="s">
        <v>10</v>
      </c>
      <c r="B903" s="6" t="s">
        <v>15</v>
      </c>
      <c r="C903" s="7">
        <v>38686</v>
      </c>
      <c r="D903" s="6">
        <v>0</v>
      </c>
      <c r="E903" s="6" t="s">
        <v>18</v>
      </c>
      <c r="F903" s="8">
        <v>1672.5600589999999</v>
      </c>
      <c r="G903" s="8">
        <v>1421.15732237</v>
      </c>
    </row>
    <row r="904" spans="1:7" hidden="1" x14ac:dyDescent="0.25">
      <c r="A904" s="6" t="s">
        <v>10</v>
      </c>
      <c r="B904" s="6" t="s">
        <v>15</v>
      </c>
      <c r="C904" s="7">
        <v>38716</v>
      </c>
      <c r="D904" s="6">
        <v>0</v>
      </c>
      <c r="E904" s="6" t="s">
        <v>18</v>
      </c>
      <c r="F904" s="8">
        <v>1645.1999510000001</v>
      </c>
      <c r="G904" s="8">
        <v>1394.5918083900001</v>
      </c>
    </row>
    <row r="905" spans="1:7" hidden="1" x14ac:dyDescent="0.25">
      <c r="A905" s="6" t="s">
        <v>10</v>
      </c>
      <c r="B905" s="6" t="s">
        <v>15</v>
      </c>
      <c r="C905" s="7">
        <v>38748</v>
      </c>
      <c r="D905" s="6">
        <v>0</v>
      </c>
      <c r="E905" s="6" t="s">
        <v>18</v>
      </c>
      <c r="F905" s="8">
        <v>1710.75</v>
      </c>
      <c r="G905" s="8">
        <v>1411.7428568099999</v>
      </c>
    </row>
    <row r="906" spans="1:7" hidden="1" x14ac:dyDescent="0.25">
      <c r="A906" s="6" t="s">
        <v>10</v>
      </c>
      <c r="B906" s="6" t="s">
        <v>15</v>
      </c>
      <c r="C906" s="7">
        <v>38776</v>
      </c>
      <c r="D906" s="6">
        <v>0</v>
      </c>
      <c r="E906" s="6" t="s">
        <v>18</v>
      </c>
      <c r="F906" s="8">
        <v>1670.5699460000001</v>
      </c>
      <c r="G906" s="8">
        <v>1406.7957387199999</v>
      </c>
    </row>
    <row r="907" spans="1:7" hidden="1" x14ac:dyDescent="0.25">
      <c r="A907" s="6" t="s">
        <v>10</v>
      </c>
      <c r="B907" s="6" t="s">
        <v>15</v>
      </c>
      <c r="C907" s="7">
        <v>38807</v>
      </c>
      <c r="D907" s="6">
        <v>0</v>
      </c>
      <c r="E907" s="6" t="s">
        <v>18</v>
      </c>
      <c r="F907" s="8">
        <v>1703.660034</v>
      </c>
      <c r="G907" s="8">
        <v>1407.5182108900001</v>
      </c>
    </row>
    <row r="908" spans="1:7" hidden="1" x14ac:dyDescent="0.25">
      <c r="A908" s="6" t="s">
        <v>10</v>
      </c>
      <c r="B908" s="6" t="s">
        <v>15</v>
      </c>
      <c r="C908" s="7">
        <v>38835</v>
      </c>
      <c r="D908" s="6">
        <v>0</v>
      </c>
      <c r="E908" s="6" t="s">
        <v>18</v>
      </c>
      <c r="F908" s="8">
        <v>1700.709961</v>
      </c>
      <c r="G908" s="8">
        <v>1356.55257557</v>
      </c>
    </row>
    <row r="909" spans="1:7" hidden="1" x14ac:dyDescent="0.25">
      <c r="A909" s="6" t="s">
        <v>10</v>
      </c>
      <c r="B909" s="6" t="s">
        <v>15</v>
      </c>
      <c r="C909" s="7">
        <v>38868</v>
      </c>
      <c r="D909" s="6">
        <v>0</v>
      </c>
      <c r="E909" s="6" t="s">
        <v>18</v>
      </c>
      <c r="F909" s="8">
        <v>1579.579956</v>
      </c>
      <c r="G909" s="8">
        <v>1227.5256079599999</v>
      </c>
    </row>
    <row r="910" spans="1:7" hidden="1" x14ac:dyDescent="0.25">
      <c r="A910" s="6" t="s">
        <v>10</v>
      </c>
      <c r="B910" s="6" t="s">
        <v>15</v>
      </c>
      <c r="C910" s="7">
        <v>38898</v>
      </c>
      <c r="D910" s="6">
        <v>0</v>
      </c>
      <c r="E910" s="6" t="s">
        <v>18</v>
      </c>
      <c r="F910" s="8">
        <v>1575.2299800000001</v>
      </c>
      <c r="G910" s="8">
        <v>1239.07023144</v>
      </c>
    </row>
    <row r="911" spans="1:7" hidden="1" x14ac:dyDescent="0.25">
      <c r="A911" s="6" t="s">
        <v>10</v>
      </c>
      <c r="B911" s="6" t="s">
        <v>15</v>
      </c>
      <c r="C911" s="7">
        <v>38929</v>
      </c>
      <c r="D911" s="6">
        <v>0</v>
      </c>
      <c r="E911" s="6" t="s">
        <v>18</v>
      </c>
      <c r="F911" s="8">
        <v>1509.4300539999999</v>
      </c>
      <c r="G911" s="8">
        <v>1182.2903274600001</v>
      </c>
    </row>
    <row r="912" spans="1:7" hidden="1" x14ac:dyDescent="0.25">
      <c r="A912" s="6" t="s">
        <v>10</v>
      </c>
      <c r="B912" s="6" t="s">
        <v>15</v>
      </c>
      <c r="C912" s="7">
        <v>38960</v>
      </c>
      <c r="D912" s="6">
        <v>0</v>
      </c>
      <c r="E912" s="6" t="s">
        <v>18</v>
      </c>
      <c r="F912" s="8">
        <v>1579.7299800000001</v>
      </c>
      <c r="G912" s="8">
        <v>1229.2661888600001</v>
      </c>
    </row>
    <row r="913" spans="1:7" hidden="1" x14ac:dyDescent="0.25">
      <c r="A913" s="6" t="s">
        <v>10</v>
      </c>
      <c r="B913" s="6" t="s">
        <v>15</v>
      </c>
      <c r="C913" s="7">
        <v>38989</v>
      </c>
      <c r="D913" s="6">
        <v>0</v>
      </c>
      <c r="E913" s="6" t="s">
        <v>18</v>
      </c>
      <c r="F913" s="8">
        <v>1654.130005</v>
      </c>
      <c r="G913" s="8">
        <v>1306.5797902500001</v>
      </c>
    </row>
    <row r="914" spans="1:7" hidden="1" x14ac:dyDescent="0.25">
      <c r="A914" s="6" t="s">
        <v>10</v>
      </c>
      <c r="B914" s="6" t="s">
        <v>15</v>
      </c>
      <c r="C914" s="7">
        <v>39021</v>
      </c>
      <c r="D914" s="6">
        <v>0</v>
      </c>
      <c r="E914" s="6" t="s">
        <v>18</v>
      </c>
      <c r="F914" s="8">
        <v>1732.540039</v>
      </c>
      <c r="G914" s="8">
        <v>1364.63455533</v>
      </c>
    </row>
    <row r="915" spans="1:7" hidden="1" x14ac:dyDescent="0.25">
      <c r="A915" s="6" t="s">
        <v>10</v>
      </c>
      <c r="B915" s="6" t="s">
        <v>15</v>
      </c>
      <c r="C915" s="7">
        <v>39051</v>
      </c>
      <c r="D915" s="6">
        <v>0</v>
      </c>
      <c r="E915" s="6" t="s">
        <v>18</v>
      </c>
      <c r="F915" s="8">
        <v>1791.25</v>
      </c>
      <c r="G915" s="8">
        <v>1357.0075801</v>
      </c>
    </row>
    <row r="916" spans="1:7" hidden="1" x14ac:dyDescent="0.25">
      <c r="A916" s="6" t="s">
        <v>10</v>
      </c>
      <c r="B916" s="6" t="s">
        <v>15</v>
      </c>
      <c r="C916" s="7">
        <v>39080</v>
      </c>
      <c r="D916" s="6">
        <v>0</v>
      </c>
      <c r="E916" s="6" t="s">
        <v>18</v>
      </c>
      <c r="F916" s="8">
        <v>1756.900024</v>
      </c>
      <c r="G916" s="8">
        <v>1334.01671816</v>
      </c>
    </row>
    <row r="917" spans="1:7" hidden="1" x14ac:dyDescent="0.25">
      <c r="A917" s="6" t="s">
        <v>10</v>
      </c>
      <c r="B917" s="6" t="s">
        <v>15</v>
      </c>
      <c r="C917" s="7">
        <v>39113</v>
      </c>
      <c r="D917" s="6">
        <v>0</v>
      </c>
      <c r="E917" s="6" t="s">
        <v>18</v>
      </c>
      <c r="F917" s="8">
        <v>1792.280029</v>
      </c>
      <c r="G917" s="8">
        <v>1383.5726672000001</v>
      </c>
    </row>
    <row r="918" spans="1:7" hidden="1" x14ac:dyDescent="0.25">
      <c r="A918" s="6" t="s">
        <v>10</v>
      </c>
      <c r="B918" s="6" t="s">
        <v>15</v>
      </c>
      <c r="C918" s="7">
        <v>39141</v>
      </c>
      <c r="D918" s="6">
        <v>0</v>
      </c>
      <c r="E918" s="6" t="s">
        <v>18</v>
      </c>
      <c r="F918" s="8">
        <v>1761.599976</v>
      </c>
      <c r="G918" s="8">
        <v>1333.43424099</v>
      </c>
    </row>
    <row r="919" spans="1:7" hidden="1" x14ac:dyDescent="0.25">
      <c r="A919" s="6" t="s">
        <v>10</v>
      </c>
      <c r="B919" s="6" t="s">
        <v>15</v>
      </c>
      <c r="C919" s="7">
        <v>39171</v>
      </c>
      <c r="D919" s="6">
        <v>0</v>
      </c>
      <c r="E919" s="6" t="s">
        <v>18</v>
      </c>
      <c r="F919" s="8">
        <v>1772.3599850000001</v>
      </c>
      <c r="G919" s="8">
        <v>1330.8004038700001</v>
      </c>
    </row>
    <row r="920" spans="1:7" hidden="1" x14ac:dyDescent="0.25">
      <c r="A920" s="6" t="s">
        <v>10</v>
      </c>
      <c r="B920" s="6" t="s">
        <v>15</v>
      </c>
      <c r="C920" s="7">
        <v>39202</v>
      </c>
      <c r="D920" s="6">
        <v>0</v>
      </c>
      <c r="E920" s="6" t="s">
        <v>18</v>
      </c>
      <c r="F920" s="8">
        <v>1867.75</v>
      </c>
      <c r="G920" s="8">
        <v>1372.8408705500001</v>
      </c>
    </row>
    <row r="921" spans="1:7" hidden="1" x14ac:dyDescent="0.25">
      <c r="A921" s="6" t="s">
        <v>10</v>
      </c>
      <c r="B921" s="6" t="s">
        <v>15</v>
      </c>
      <c r="C921" s="7">
        <v>39233</v>
      </c>
      <c r="D921" s="6">
        <v>0</v>
      </c>
      <c r="E921" s="6" t="s">
        <v>18</v>
      </c>
      <c r="F921" s="8">
        <v>1928.1899410000001</v>
      </c>
      <c r="G921" s="8">
        <v>1433.2787872199999</v>
      </c>
    </row>
    <row r="922" spans="1:7" hidden="1" x14ac:dyDescent="0.25">
      <c r="A922" s="6" t="s">
        <v>10</v>
      </c>
      <c r="B922" s="6" t="s">
        <v>15</v>
      </c>
      <c r="C922" s="7">
        <v>39262</v>
      </c>
      <c r="D922" s="6">
        <v>0</v>
      </c>
      <c r="E922" s="6" t="s">
        <v>18</v>
      </c>
      <c r="F922" s="8">
        <v>1934.099976</v>
      </c>
      <c r="G922" s="8">
        <v>1432.1362205400001</v>
      </c>
    </row>
    <row r="923" spans="1:7" hidden="1" x14ac:dyDescent="0.25">
      <c r="A923" s="6" t="s">
        <v>10</v>
      </c>
      <c r="B923" s="6" t="s">
        <v>15</v>
      </c>
      <c r="C923" s="7">
        <v>39294</v>
      </c>
      <c r="D923" s="6">
        <v>0</v>
      </c>
      <c r="E923" s="6" t="s">
        <v>18</v>
      </c>
      <c r="F923" s="8">
        <v>1932.0600589999999</v>
      </c>
      <c r="G923" s="8">
        <v>1409.54260798</v>
      </c>
    </row>
    <row r="924" spans="1:7" hidden="1" x14ac:dyDescent="0.25">
      <c r="A924" s="6" t="s">
        <v>10</v>
      </c>
      <c r="B924" s="6" t="s">
        <v>15</v>
      </c>
      <c r="C924" s="7">
        <v>39325</v>
      </c>
      <c r="D924" s="6">
        <v>0</v>
      </c>
      <c r="E924" s="6" t="s">
        <v>18</v>
      </c>
      <c r="F924" s="8">
        <v>1988.7299800000001</v>
      </c>
      <c r="G924" s="8">
        <v>1451.09812921</v>
      </c>
    </row>
    <row r="925" spans="1:7" hidden="1" x14ac:dyDescent="0.25">
      <c r="A925" s="6" t="s">
        <v>10</v>
      </c>
      <c r="B925" s="6" t="s">
        <v>15</v>
      </c>
      <c r="C925" s="7">
        <v>39353</v>
      </c>
      <c r="D925" s="6">
        <v>0</v>
      </c>
      <c r="E925" s="6" t="s">
        <v>18</v>
      </c>
      <c r="F925" s="8">
        <v>2091.110107</v>
      </c>
      <c r="G925" s="8">
        <v>1474.7937748300001</v>
      </c>
    </row>
    <row r="926" spans="1:7" hidden="1" x14ac:dyDescent="0.25">
      <c r="A926" s="6" t="s">
        <v>10</v>
      </c>
      <c r="B926" s="6" t="s">
        <v>15</v>
      </c>
      <c r="C926" s="7">
        <v>39386</v>
      </c>
      <c r="D926" s="6">
        <v>0</v>
      </c>
      <c r="E926" s="6" t="s">
        <v>18</v>
      </c>
      <c r="F926" s="8">
        <v>2238.9799800000001</v>
      </c>
      <c r="G926" s="8">
        <v>1549.78887242</v>
      </c>
    </row>
    <row r="927" spans="1:7" hidden="1" x14ac:dyDescent="0.25">
      <c r="A927" s="6" t="s">
        <v>10</v>
      </c>
      <c r="B927" s="6" t="s">
        <v>15</v>
      </c>
      <c r="C927" s="7">
        <v>39416</v>
      </c>
      <c r="D927" s="6">
        <v>0</v>
      </c>
      <c r="E927" s="6" t="s">
        <v>18</v>
      </c>
      <c r="F927" s="8">
        <v>2089.1000979999999</v>
      </c>
      <c r="G927" s="8">
        <v>1415.2835908</v>
      </c>
    </row>
    <row r="928" spans="1:7" hidden="1" x14ac:dyDescent="0.25">
      <c r="A928" s="6" t="s">
        <v>10</v>
      </c>
      <c r="B928" s="6" t="s">
        <v>15</v>
      </c>
      <c r="C928" s="7">
        <v>39447</v>
      </c>
      <c r="D928" s="6">
        <v>0</v>
      </c>
      <c r="E928" s="6" t="s">
        <v>18</v>
      </c>
      <c r="F928" s="8">
        <v>2084.929932</v>
      </c>
      <c r="G928" s="8">
        <v>1416.2964054900001</v>
      </c>
    </row>
    <row r="929" spans="1:7" hidden="1" x14ac:dyDescent="0.25">
      <c r="A929" s="6" t="s">
        <v>10</v>
      </c>
      <c r="B929" s="6" t="s">
        <v>15</v>
      </c>
      <c r="C929" s="7">
        <v>39478</v>
      </c>
      <c r="D929" s="6">
        <v>0</v>
      </c>
      <c r="E929" s="6" t="s">
        <v>18</v>
      </c>
      <c r="F929" s="8">
        <v>1841.420044</v>
      </c>
      <c r="G929" s="8">
        <v>1238.3456988299999</v>
      </c>
    </row>
    <row r="930" spans="1:7" hidden="1" x14ac:dyDescent="0.25">
      <c r="A930" s="6" t="s">
        <v>10</v>
      </c>
      <c r="B930" s="6" t="s">
        <v>15</v>
      </c>
      <c r="C930" s="7">
        <v>39507</v>
      </c>
      <c r="D930" s="6">
        <v>0</v>
      </c>
      <c r="E930" s="6" t="s">
        <v>18</v>
      </c>
      <c r="F930" s="8">
        <v>1745.2700199999999</v>
      </c>
      <c r="G930" s="8">
        <v>1150.7021979000001</v>
      </c>
    </row>
    <row r="931" spans="1:7" hidden="1" x14ac:dyDescent="0.25">
      <c r="A931" s="6" t="s">
        <v>10</v>
      </c>
      <c r="B931" s="6" t="s">
        <v>15</v>
      </c>
      <c r="C931" s="7">
        <v>39538</v>
      </c>
      <c r="D931" s="6">
        <v>0</v>
      </c>
      <c r="E931" s="6" t="s">
        <v>18</v>
      </c>
      <c r="F931" s="8">
        <v>1781.9300539999999</v>
      </c>
      <c r="G931" s="8">
        <v>1126.9479307199999</v>
      </c>
    </row>
    <row r="932" spans="1:7" hidden="1" x14ac:dyDescent="0.25">
      <c r="A932" s="6" t="s">
        <v>10</v>
      </c>
      <c r="B932" s="6" t="s">
        <v>15</v>
      </c>
      <c r="C932" s="7">
        <v>39568</v>
      </c>
      <c r="D932" s="6">
        <v>0</v>
      </c>
      <c r="E932" s="6" t="s">
        <v>18</v>
      </c>
      <c r="F932" s="8">
        <v>1917.6999510000001</v>
      </c>
      <c r="G932" s="8">
        <v>1234.0411458000001</v>
      </c>
    </row>
    <row r="933" spans="1:7" hidden="1" x14ac:dyDescent="0.25">
      <c r="A933" s="6" t="s">
        <v>10</v>
      </c>
      <c r="B933" s="6" t="s">
        <v>15</v>
      </c>
      <c r="C933" s="7">
        <v>39598</v>
      </c>
      <c r="D933" s="6">
        <v>0</v>
      </c>
      <c r="E933" s="6" t="s">
        <v>18</v>
      </c>
      <c r="F933" s="8">
        <v>2032.5699460000001</v>
      </c>
      <c r="G933" s="8">
        <v>1310.65898877</v>
      </c>
    </row>
    <row r="934" spans="1:7" hidden="1" x14ac:dyDescent="0.25">
      <c r="A934" s="6" t="s">
        <v>10</v>
      </c>
      <c r="B934" s="6" t="s">
        <v>15</v>
      </c>
      <c r="C934" s="7">
        <v>39629</v>
      </c>
      <c r="D934" s="6">
        <v>0</v>
      </c>
      <c r="E934" s="6" t="s">
        <v>18</v>
      </c>
      <c r="F934" s="8">
        <v>1837.089966</v>
      </c>
      <c r="G934" s="8">
        <v>1165.37043866</v>
      </c>
    </row>
    <row r="935" spans="1:7" hidden="1" x14ac:dyDescent="0.25">
      <c r="A935" s="6" t="s">
        <v>10</v>
      </c>
      <c r="B935" s="6" t="s">
        <v>15</v>
      </c>
      <c r="C935" s="7">
        <v>39660</v>
      </c>
      <c r="D935" s="6">
        <v>0</v>
      </c>
      <c r="E935" s="6" t="s">
        <v>18</v>
      </c>
      <c r="F935" s="8">
        <v>1849.150024</v>
      </c>
      <c r="G935" s="8">
        <v>1184.51733502</v>
      </c>
    </row>
    <row r="936" spans="1:7" hidden="1" x14ac:dyDescent="0.25">
      <c r="A936" s="6" t="s">
        <v>10</v>
      </c>
      <c r="B936" s="6" t="s">
        <v>15</v>
      </c>
      <c r="C936" s="7">
        <v>39689</v>
      </c>
      <c r="D936" s="6">
        <v>0</v>
      </c>
      <c r="E936" s="6" t="s">
        <v>18</v>
      </c>
      <c r="F936" s="8">
        <v>1872.540039</v>
      </c>
      <c r="G936" s="8">
        <v>1270.8110195700001</v>
      </c>
    </row>
    <row r="937" spans="1:7" hidden="1" x14ac:dyDescent="0.25">
      <c r="A937" s="6" t="s">
        <v>10</v>
      </c>
      <c r="B937" s="6" t="s">
        <v>15</v>
      </c>
      <c r="C937" s="7">
        <v>39721</v>
      </c>
      <c r="D937" s="6">
        <v>0</v>
      </c>
      <c r="E937" s="6" t="s">
        <v>18</v>
      </c>
      <c r="F937" s="8">
        <v>1594.630005</v>
      </c>
      <c r="G937" s="8">
        <v>1114.8919784100001</v>
      </c>
    </row>
    <row r="938" spans="1:7" hidden="1" x14ac:dyDescent="0.25">
      <c r="A938" s="6" t="s">
        <v>10</v>
      </c>
      <c r="B938" s="6" t="s">
        <v>15</v>
      </c>
      <c r="C938" s="7">
        <v>39752</v>
      </c>
      <c r="D938" s="6">
        <v>0</v>
      </c>
      <c r="E938" s="6" t="s">
        <v>18</v>
      </c>
      <c r="F938" s="8">
        <v>1334.780029</v>
      </c>
      <c r="G938" s="8">
        <v>1046.3118539899999</v>
      </c>
    </row>
    <row r="939" spans="1:7" hidden="1" x14ac:dyDescent="0.25">
      <c r="A939" s="6" t="s">
        <v>10</v>
      </c>
      <c r="B939" s="6" t="s">
        <v>15</v>
      </c>
      <c r="C939" s="7">
        <v>39780</v>
      </c>
      <c r="D939" s="6">
        <v>0</v>
      </c>
      <c r="E939" s="6" t="s">
        <v>18</v>
      </c>
      <c r="F939" s="8">
        <v>1185.75</v>
      </c>
      <c r="G939" s="8">
        <v>931.68067554000004</v>
      </c>
    </row>
    <row r="940" spans="1:7" hidden="1" x14ac:dyDescent="0.25">
      <c r="A940" s="6" t="s">
        <v>10</v>
      </c>
      <c r="B940" s="6" t="s">
        <v>15</v>
      </c>
      <c r="C940" s="7">
        <v>39813</v>
      </c>
      <c r="D940" s="6">
        <v>0</v>
      </c>
      <c r="E940" s="6" t="s">
        <v>18</v>
      </c>
      <c r="F940" s="8">
        <v>1211.650024</v>
      </c>
      <c r="G940" s="8">
        <v>870.62586618</v>
      </c>
    </row>
    <row r="941" spans="1:7" hidden="1" x14ac:dyDescent="0.25">
      <c r="A941" s="6" t="s">
        <v>10</v>
      </c>
      <c r="B941" s="6" t="s">
        <v>15</v>
      </c>
      <c r="C941" s="7">
        <v>39843</v>
      </c>
      <c r="D941" s="6">
        <v>0</v>
      </c>
      <c r="E941" s="6" t="s">
        <v>18</v>
      </c>
      <c r="F941" s="8">
        <v>1180.25</v>
      </c>
      <c r="G941" s="8">
        <v>920.91916747000005</v>
      </c>
    </row>
    <row r="942" spans="1:7" hidden="1" x14ac:dyDescent="0.25">
      <c r="A942" s="6" t="s">
        <v>10</v>
      </c>
      <c r="B942" s="6" t="s">
        <v>15</v>
      </c>
      <c r="C942" s="7">
        <v>39871</v>
      </c>
      <c r="D942" s="6">
        <v>0</v>
      </c>
      <c r="E942" s="6" t="s">
        <v>18</v>
      </c>
      <c r="F942" s="8">
        <v>1116.98999</v>
      </c>
      <c r="G942" s="8">
        <v>883.41505152000002</v>
      </c>
    </row>
    <row r="943" spans="1:7" hidden="1" x14ac:dyDescent="0.25">
      <c r="A943" s="6" t="s">
        <v>10</v>
      </c>
      <c r="B943" s="6" t="s">
        <v>15</v>
      </c>
      <c r="C943" s="7">
        <v>39903</v>
      </c>
      <c r="D943" s="6">
        <v>0</v>
      </c>
      <c r="E943" s="6" t="s">
        <v>18</v>
      </c>
      <c r="F943" s="8">
        <v>1237.01001</v>
      </c>
      <c r="G943" s="8">
        <v>929.52359906000004</v>
      </c>
    </row>
    <row r="944" spans="1:7" hidden="1" x14ac:dyDescent="0.25">
      <c r="A944" s="6" t="s">
        <v>10</v>
      </c>
      <c r="B944" s="6" t="s">
        <v>15</v>
      </c>
      <c r="C944" s="7">
        <v>39933</v>
      </c>
      <c r="D944" s="6">
        <v>0</v>
      </c>
      <c r="E944" s="6" t="s">
        <v>18</v>
      </c>
      <c r="F944" s="8">
        <v>1394.329956</v>
      </c>
      <c r="G944" s="8">
        <v>1050.3427184100001</v>
      </c>
    </row>
    <row r="945" spans="1:7" hidden="1" x14ac:dyDescent="0.25">
      <c r="A945" s="6" t="s">
        <v>10</v>
      </c>
      <c r="B945" s="6" t="s">
        <v>15</v>
      </c>
      <c r="C945" s="7">
        <v>39962</v>
      </c>
      <c r="D945" s="6">
        <v>0</v>
      </c>
      <c r="E945" s="6" t="s">
        <v>18</v>
      </c>
      <c r="F945" s="8">
        <v>1435.5699460000001</v>
      </c>
      <c r="G945" s="8">
        <v>1018.27914881</v>
      </c>
    </row>
    <row r="946" spans="1:7" hidden="1" x14ac:dyDescent="0.25">
      <c r="A946" s="6" t="s">
        <v>10</v>
      </c>
      <c r="B946" s="6" t="s">
        <v>15</v>
      </c>
      <c r="C946" s="7">
        <v>39994</v>
      </c>
      <c r="D946" s="6">
        <v>0</v>
      </c>
      <c r="E946" s="6" t="s">
        <v>18</v>
      </c>
      <c r="F946" s="8">
        <v>1477.25</v>
      </c>
      <c r="G946" s="8">
        <v>1045.1747610499999</v>
      </c>
    </row>
    <row r="947" spans="1:7" hidden="1" x14ac:dyDescent="0.25">
      <c r="A947" s="6" t="s">
        <v>10</v>
      </c>
      <c r="B947" s="6" t="s">
        <v>15</v>
      </c>
      <c r="C947" s="7">
        <v>40025</v>
      </c>
      <c r="D947" s="6">
        <v>0</v>
      </c>
      <c r="E947" s="6" t="s">
        <v>18</v>
      </c>
      <c r="F947" s="8">
        <v>1603.3599850000001</v>
      </c>
      <c r="G947" s="8">
        <v>1134.0783551500001</v>
      </c>
    </row>
    <row r="948" spans="1:7" hidden="1" x14ac:dyDescent="0.25">
      <c r="A948" s="6" t="s">
        <v>10</v>
      </c>
      <c r="B948" s="6" t="s">
        <v>15</v>
      </c>
      <c r="C948" s="7">
        <v>40056</v>
      </c>
      <c r="D948" s="6">
        <v>0</v>
      </c>
      <c r="E948" s="6" t="s">
        <v>18</v>
      </c>
      <c r="F948" s="8">
        <v>1625.1899410000001</v>
      </c>
      <c r="G948" s="8">
        <v>1138.72614271</v>
      </c>
    </row>
    <row r="949" spans="1:7" hidden="1" x14ac:dyDescent="0.25">
      <c r="A949" s="6" t="s">
        <v>10</v>
      </c>
      <c r="B949" s="6" t="s">
        <v>15</v>
      </c>
      <c r="C949" s="7">
        <v>40086</v>
      </c>
      <c r="D949" s="6">
        <v>0</v>
      </c>
      <c r="E949" s="6" t="s">
        <v>18</v>
      </c>
      <c r="F949" s="8">
        <v>1718.98999</v>
      </c>
      <c r="G949" s="8">
        <v>1173.9329362000001</v>
      </c>
    </row>
    <row r="950" spans="1:7" hidden="1" x14ac:dyDescent="0.25">
      <c r="A950" s="6" t="s">
        <v>10</v>
      </c>
      <c r="B950" s="6" t="s">
        <v>15</v>
      </c>
      <c r="C950" s="7">
        <v>40116</v>
      </c>
      <c r="D950" s="6">
        <v>0</v>
      </c>
      <c r="E950" s="6" t="s">
        <v>18</v>
      </c>
      <c r="F950" s="8">
        <v>1667.130005</v>
      </c>
      <c r="G950" s="8">
        <v>1126.4391997800001</v>
      </c>
    </row>
    <row r="951" spans="1:7" hidden="1" x14ac:dyDescent="0.25">
      <c r="A951" s="6" t="s">
        <v>10</v>
      </c>
      <c r="B951" s="6" t="s">
        <v>15</v>
      </c>
      <c r="C951" s="7">
        <v>40147</v>
      </c>
      <c r="D951" s="6">
        <v>0</v>
      </c>
      <c r="E951" s="6" t="s">
        <v>18</v>
      </c>
      <c r="F951" s="8">
        <v>1767.4300539999999</v>
      </c>
      <c r="G951" s="8">
        <v>1176.4827634000001</v>
      </c>
    </row>
    <row r="952" spans="1:7" hidden="1" x14ac:dyDescent="0.25">
      <c r="A952" s="6" t="s">
        <v>10</v>
      </c>
      <c r="B952" s="6" t="s">
        <v>15</v>
      </c>
      <c r="C952" s="7">
        <v>40178</v>
      </c>
      <c r="D952" s="6">
        <v>0</v>
      </c>
      <c r="E952" s="6" t="s">
        <v>18</v>
      </c>
      <c r="F952" s="8">
        <v>1860.3100589999999</v>
      </c>
      <c r="G952" s="8">
        <v>1291.3439196700001</v>
      </c>
    </row>
    <row r="953" spans="1:7" hidden="1" x14ac:dyDescent="0.25">
      <c r="A953" s="6" t="s">
        <v>10</v>
      </c>
      <c r="B953" s="6" t="s">
        <v>15</v>
      </c>
      <c r="C953" s="7">
        <v>40207</v>
      </c>
      <c r="D953" s="6">
        <v>0</v>
      </c>
      <c r="E953" s="6" t="s">
        <v>18</v>
      </c>
      <c r="F953" s="8">
        <v>1741.040039</v>
      </c>
      <c r="G953" s="8">
        <v>1246.6275497399999</v>
      </c>
    </row>
    <row r="954" spans="1:7" hidden="1" x14ac:dyDescent="0.25">
      <c r="A954" s="6" t="s">
        <v>10</v>
      </c>
      <c r="B954" s="6" t="s">
        <v>15</v>
      </c>
      <c r="C954" s="7">
        <v>40235</v>
      </c>
      <c r="D954" s="6">
        <v>0</v>
      </c>
      <c r="E954" s="6" t="s">
        <v>18</v>
      </c>
      <c r="F954" s="8">
        <v>1818.6800539999999</v>
      </c>
      <c r="G954" s="8">
        <v>1340.2211234199999</v>
      </c>
    </row>
    <row r="955" spans="1:7" hidden="1" x14ac:dyDescent="0.25">
      <c r="A955" s="6" t="s">
        <v>10</v>
      </c>
      <c r="B955" s="6" t="s">
        <v>15</v>
      </c>
      <c r="C955" s="7">
        <v>40268</v>
      </c>
      <c r="D955" s="6">
        <v>0</v>
      </c>
      <c r="E955" s="6" t="s">
        <v>18</v>
      </c>
      <c r="F955" s="8">
        <v>1958.339966</v>
      </c>
      <c r="G955" s="8">
        <v>1452.88223741</v>
      </c>
    </row>
    <row r="956" spans="1:7" hidden="1" x14ac:dyDescent="0.25">
      <c r="A956" s="6" t="s">
        <v>10</v>
      </c>
      <c r="B956" s="6" t="s">
        <v>15</v>
      </c>
      <c r="C956" s="7">
        <v>40298</v>
      </c>
      <c r="D956" s="6">
        <v>0</v>
      </c>
      <c r="E956" s="6" t="s">
        <v>18</v>
      </c>
      <c r="F956" s="8">
        <v>2000.630005</v>
      </c>
      <c r="G956" s="8">
        <v>1502.5384943399999</v>
      </c>
    </row>
    <row r="957" spans="1:7" hidden="1" x14ac:dyDescent="0.25">
      <c r="A957" s="6" t="s">
        <v>10</v>
      </c>
      <c r="B957" s="6" t="s">
        <v>15</v>
      </c>
      <c r="C957" s="7">
        <v>40329</v>
      </c>
      <c r="D957" s="6">
        <v>0</v>
      </c>
      <c r="E957" s="6" t="s">
        <v>18</v>
      </c>
      <c r="F957" s="8">
        <v>1852.3900149999999</v>
      </c>
      <c r="G957" s="8">
        <v>1495.7929706699999</v>
      </c>
    </row>
    <row r="958" spans="1:7" hidden="1" x14ac:dyDescent="0.25">
      <c r="A958" s="6" t="s">
        <v>10</v>
      </c>
      <c r="B958" s="6" t="s">
        <v>15</v>
      </c>
      <c r="C958" s="7">
        <v>40359</v>
      </c>
      <c r="D958" s="6">
        <v>0</v>
      </c>
      <c r="E958" s="6" t="s">
        <v>18</v>
      </c>
      <c r="F958" s="8">
        <v>1739.1400149999999</v>
      </c>
      <c r="G958" s="8">
        <v>1417.27652025</v>
      </c>
    </row>
    <row r="959" spans="1:7" hidden="1" x14ac:dyDescent="0.25">
      <c r="A959" s="6" t="s">
        <v>10</v>
      </c>
      <c r="B959" s="6" t="s">
        <v>15</v>
      </c>
      <c r="C959" s="7">
        <v>40389</v>
      </c>
      <c r="D959" s="6">
        <v>0</v>
      </c>
      <c r="E959" s="6" t="s">
        <v>18</v>
      </c>
      <c r="F959" s="8">
        <v>1864</v>
      </c>
      <c r="G959" s="8">
        <v>1430.7645159199999</v>
      </c>
    </row>
    <row r="960" spans="1:7" hidden="1" x14ac:dyDescent="0.25">
      <c r="A960" s="6" t="s">
        <v>10</v>
      </c>
      <c r="B960" s="6" t="s">
        <v>15</v>
      </c>
      <c r="C960" s="7">
        <v>40421</v>
      </c>
      <c r="D960" s="6">
        <v>0</v>
      </c>
      <c r="E960" s="6" t="s">
        <v>18</v>
      </c>
      <c r="F960" s="8">
        <v>1767.4300539999999</v>
      </c>
      <c r="G960" s="8">
        <v>1393.8722768099999</v>
      </c>
    </row>
    <row r="961" spans="1:7" hidden="1" x14ac:dyDescent="0.25">
      <c r="A961" s="6" t="s">
        <v>10</v>
      </c>
      <c r="B961" s="6" t="s">
        <v>15</v>
      </c>
      <c r="C961" s="7">
        <v>40451</v>
      </c>
      <c r="D961" s="6">
        <v>0</v>
      </c>
      <c r="E961" s="6" t="s">
        <v>18</v>
      </c>
      <c r="F961" s="8">
        <v>1998.040039</v>
      </c>
      <c r="G961" s="8">
        <v>1463.9801007200001</v>
      </c>
    </row>
    <row r="962" spans="1:7" hidden="1" x14ac:dyDescent="0.25">
      <c r="A962" s="6" t="s">
        <v>10</v>
      </c>
      <c r="B962" s="6" t="s">
        <v>15</v>
      </c>
      <c r="C962" s="7">
        <v>40480</v>
      </c>
      <c r="D962" s="6">
        <v>0</v>
      </c>
      <c r="E962" s="6" t="s">
        <v>18</v>
      </c>
      <c r="F962" s="8">
        <v>2124.4499510000001</v>
      </c>
      <c r="G962" s="8">
        <v>1533.1240083299999</v>
      </c>
    </row>
    <row r="963" spans="1:7" hidden="1" x14ac:dyDescent="0.25">
      <c r="A963" s="6" t="s">
        <v>10</v>
      </c>
      <c r="B963" s="6" t="s">
        <v>15</v>
      </c>
      <c r="C963" s="7">
        <v>40512</v>
      </c>
      <c r="D963" s="6">
        <v>0</v>
      </c>
      <c r="E963" s="6" t="s">
        <v>18</v>
      </c>
      <c r="F963" s="8">
        <v>2117.330078</v>
      </c>
      <c r="G963" s="8">
        <v>1628.9660534300001</v>
      </c>
    </row>
    <row r="964" spans="1:7" hidden="1" x14ac:dyDescent="0.25">
      <c r="A964" s="6" t="s">
        <v>10</v>
      </c>
      <c r="B964" s="6" t="s">
        <v>15</v>
      </c>
      <c r="C964" s="7">
        <v>40543</v>
      </c>
      <c r="D964" s="6">
        <v>0</v>
      </c>
      <c r="E964" s="6" t="s">
        <v>18</v>
      </c>
      <c r="F964" s="8">
        <v>2217.860107</v>
      </c>
      <c r="G964" s="8">
        <v>1659.82645462</v>
      </c>
    </row>
    <row r="965" spans="1:7" hidden="1" x14ac:dyDescent="0.25">
      <c r="A965" s="6" t="s">
        <v>10</v>
      </c>
      <c r="B965" s="6" t="s">
        <v>15</v>
      </c>
      <c r="C965" s="7">
        <v>40574</v>
      </c>
      <c r="D965" s="6">
        <v>0</v>
      </c>
      <c r="E965" s="6" t="s">
        <v>18</v>
      </c>
      <c r="F965" s="8">
        <v>2281.9099120000001</v>
      </c>
      <c r="G965" s="8">
        <v>1666.6008680899999</v>
      </c>
    </row>
    <row r="966" spans="1:7" hidden="1" x14ac:dyDescent="0.25">
      <c r="A966" s="6" t="s">
        <v>10</v>
      </c>
      <c r="B966" s="6" t="s">
        <v>15</v>
      </c>
      <c r="C966" s="7">
        <v>40602</v>
      </c>
      <c r="D966" s="6">
        <v>0</v>
      </c>
      <c r="E966" s="6" t="s">
        <v>18</v>
      </c>
      <c r="F966" s="8">
        <v>2350.98999</v>
      </c>
      <c r="G966" s="8">
        <v>1699.42893643</v>
      </c>
    </row>
    <row r="967" spans="1:7" hidden="1" x14ac:dyDescent="0.25">
      <c r="A967" s="6" t="s">
        <v>10</v>
      </c>
      <c r="B967" s="6" t="s">
        <v>15</v>
      </c>
      <c r="C967" s="7">
        <v>40633</v>
      </c>
      <c r="D967" s="6">
        <v>0</v>
      </c>
      <c r="E967" s="6" t="s">
        <v>18</v>
      </c>
      <c r="F967" s="8">
        <v>2338.98999</v>
      </c>
      <c r="G967" s="8">
        <v>1646.36446161</v>
      </c>
    </row>
    <row r="968" spans="1:7" hidden="1" x14ac:dyDescent="0.25">
      <c r="A968" s="6" t="s">
        <v>10</v>
      </c>
      <c r="B968" s="6" t="s">
        <v>15</v>
      </c>
      <c r="C968" s="7">
        <v>40662</v>
      </c>
      <c r="D968" s="6">
        <v>0</v>
      </c>
      <c r="E968" s="6" t="s">
        <v>18</v>
      </c>
      <c r="F968" s="8">
        <v>2404.080078</v>
      </c>
      <c r="G968" s="8">
        <v>1617.8197023299999</v>
      </c>
    </row>
    <row r="969" spans="1:7" hidden="1" x14ac:dyDescent="0.25">
      <c r="A969" s="6" t="s">
        <v>10</v>
      </c>
      <c r="B969" s="6" t="s">
        <v>15</v>
      </c>
      <c r="C969" s="7">
        <v>40694</v>
      </c>
      <c r="D969" s="6">
        <v>0</v>
      </c>
      <c r="E969" s="6" t="s">
        <v>18</v>
      </c>
      <c r="F969" s="8">
        <v>2372.540039</v>
      </c>
      <c r="G969" s="8">
        <v>1649.3152898999999</v>
      </c>
    </row>
    <row r="970" spans="1:7" hidden="1" x14ac:dyDescent="0.25">
      <c r="A970" s="6" t="s">
        <v>10</v>
      </c>
      <c r="B970" s="6" t="s">
        <v>15</v>
      </c>
      <c r="C970" s="7">
        <v>40724</v>
      </c>
      <c r="D970" s="6">
        <v>0</v>
      </c>
      <c r="E970" s="6" t="s">
        <v>18</v>
      </c>
      <c r="F970" s="8">
        <v>2325.070068</v>
      </c>
      <c r="G970" s="8">
        <v>1608.7110508999999</v>
      </c>
    </row>
    <row r="971" spans="1:7" hidden="1" x14ac:dyDescent="0.25">
      <c r="A971" s="6" t="s">
        <v>10</v>
      </c>
      <c r="B971" s="6" t="s">
        <v>15</v>
      </c>
      <c r="C971" s="7">
        <v>40753</v>
      </c>
      <c r="D971" s="6">
        <v>0</v>
      </c>
      <c r="E971" s="6" t="s">
        <v>18</v>
      </c>
      <c r="F971" s="8">
        <v>2362.8100589999999</v>
      </c>
      <c r="G971" s="8">
        <v>1656.94954555</v>
      </c>
    </row>
    <row r="972" spans="1:7" hidden="1" x14ac:dyDescent="0.25">
      <c r="A972" s="6" t="s">
        <v>10</v>
      </c>
      <c r="B972" s="6" t="s">
        <v>15</v>
      </c>
      <c r="C972" s="7">
        <v>40786</v>
      </c>
      <c r="D972" s="6">
        <v>0</v>
      </c>
      <c r="E972" s="6" t="s">
        <v>18</v>
      </c>
      <c r="F972" s="8">
        <v>2241.01001</v>
      </c>
      <c r="G972" s="8">
        <v>1550.8719736600001</v>
      </c>
    </row>
    <row r="973" spans="1:7" hidden="1" x14ac:dyDescent="0.25">
      <c r="A973" s="6" t="s">
        <v>10</v>
      </c>
      <c r="B973" s="6" t="s">
        <v>15</v>
      </c>
      <c r="C973" s="7">
        <v>40816</v>
      </c>
      <c r="D973" s="6">
        <v>0</v>
      </c>
      <c r="E973" s="6" t="s">
        <v>18</v>
      </c>
      <c r="F973" s="8">
        <v>2139.179932</v>
      </c>
      <c r="G973" s="8">
        <v>1584.2256809800001</v>
      </c>
    </row>
    <row r="974" spans="1:7" hidden="1" x14ac:dyDescent="0.25">
      <c r="A974" s="6" t="s">
        <v>10</v>
      </c>
      <c r="B974" s="6" t="s">
        <v>15</v>
      </c>
      <c r="C974" s="7">
        <v>40847</v>
      </c>
      <c r="D974" s="6">
        <v>0</v>
      </c>
      <c r="E974" s="6" t="s">
        <v>18</v>
      </c>
      <c r="F974" s="8">
        <v>2360.080078</v>
      </c>
      <c r="G974" s="8">
        <v>1685.6510864899999</v>
      </c>
    </row>
    <row r="975" spans="1:7" hidden="1" x14ac:dyDescent="0.25">
      <c r="A975" s="6" t="s">
        <v>10</v>
      </c>
      <c r="B975" s="6" t="s">
        <v>15</v>
      </c>
      <c r="C975" s="7">
        <v>40877</v>
      </c>
      <c r="D975" s="6">
        <v>0</v>
      </c>
      <c r="E975" s="6" t="s">
        <v>18</v>
      </c>
      <c r="F975" s="8">
        <v>2295.1999510000001</v>
      </c>
      <c r="G975" s="8">
        <v>1710.5380442400001</v>
      </c>
    </row>
    <row r="976" spans="1:7" hidden="1" x14ac:dyDescent="0.25">
      <c r="A976" s="6" t="s">
        <v>10</v>
      </c>
      <c r="B976" s="6" t="s">
        <v>15</v>
      </c>
      <c r="C976" s="7">
        <v>40907</v>
      </c>
      <c r="D976" s="6">
        <v>0</v>
      </c>
      <c r="E976" s="6" t="s">
        <v>18</v>
      </c>
      <c r="F976" s="8">
        <v>2277.830078</v>
      </c>
      <c r="G976" s="8">
        <v>1760.43749005</v>
      </c>
    </row>
    <row r="977" spans="1:7" hidden="1" x14ac:dyDescent="0.25">
      <c r="A977" s="6" t="s">
        <v>10</v>
      </c>
      <c r="B977" s="6" t="s">
        <v>15</v>
      </c>
      <c r="C977" s="7">
        <v>40939</v>
      </c>
      <c r="D977" s="6">
        <v>0</v>
      </c>
      <c r="E977" s="6" t="s">
        <v>18</v>
      </c>
      <c r="F977" s="8">
        <v>2467.9499510000001</v>
      </c>
      <c r="G977" s="8">
        <v>1873.0646332700001</v>
      </c>
    </row>
    <row r="978" spans="1:7" hidden="1" x14ac:dyDescent="0.25">
      <c r="A978" s="6" t="s">
        <v>10</v>
      </c>
      <c r="B978" s="6" t="s">
        <v>15</v>
      </c>
      <c r="C978" s="7">
        <v>40968</v>
      </c>
      <c r="D978" s="6">
        <v>0</v>
      </c>
      <c r="E978" s="6" t="s">
        <v>18</v>
      </c>
      <c r="F978" s="8">
        <v>2623.1000979999999</v>
      </c>
      <c r="G978" s="8">
        <v>1951.27581917</v>
      </c>
    </row>
    <row r="979" spans="1:7" hidden="1" x14ac:dyDescent="0.25">
      <c r="A979" s="6" t="s">
        <v>10</v>
      </c>
      <c r="B979" s="6" t="s">
        <v>15</v>
      </c>
      <c r="C979" s="7">
        <v>40998</v>
      </c>
      <c r="D979" s="6">
        <v>0</v>
      </c>
      <c r="E979" s="6" t="s">
        <v>18</v>
      </c>
      <c r="F979" s="8">
        <v>2755.2700199999999</v>
      </c>
      <c r="G979" s="8">
        <v>2062.9454971099999</v>
      </c>
    </row>
    <row r="980" spans="1:7" hidden="1" x14ac:dyDescent="0.25">
      <c r="A980" s="6" t="s">
        <v>10</v>
      </c>
      <c r="B980" s="6" t="s">
        <v>15</v>
      </c>
      <c r="C980" s="7">
        <v>41029</v>
      </c>
      <c r="D980" s="6">
        <v>0</v>
      </c>
      <c r="E980" s="6" t="s">
        <v>18</v>
      </c>
      <c r="F980" s="8">
        <v>2723.679932</v>
      </c>
      <c r="G980" s="8">
        <v>2061.20776002</v>
      </c>
    </row>
    <row r="981" spans="1:7" hidden="1" x14ac:dyDescent="0.25">
      <c r="A981" s="6" t="s">
        <v>10</v>
      </c>
      <c r="B981" s="6" t="s">
        <v>15</v>
      </c>
      <c r="C981" s="7">
        <v>41060</v>
      </c>
      <c r="D981" s="6">
        <v>0</v>
      </c>
      <c r="E981" s="6" t="s">
        <v>18</v>
      </c>
      <c r="F981" s="8">
        <v>2524.8701169999999</v>
      </c>
      <c r="G981" s="8">
        <v>2035.6930697299999</v>
      </c>
    </row>
    <row r="982" spans="1:7" hidden="1" x14ac:dyDescent="0.25">
      <c r="A982" s="6" t="s">
        <v>10</v>
      </c>
      <c r="B982" s="6" t="s">
        <v>15</v>
      </c>
      <c r="C982" s="7">
        <v>41089</v>
      </c>
      <c r="D982" s="6">
        <v>0</v>
      </c>
      <c r="E982" s="6" t="s">
        <v>18</v>
      </c>
      <c r="F982" s="8">
        <v>2615.719971</v>
      </c>
      <c r="G982" s="8">
        <v>2077.6171451199998</v>
      </c>
    </row>
    <row r="983" spans="1:7" hidden="1" x14ac:dyDescent="0.25">
      <c r="A983" s="6" t="s">
        <v>10</v>
      </c>
      <c r="B983" s="6" t="s">
        <v>15</v>
      </c>
      <c r="C983" s="7">
        <v>41121</v>
      </c>
      <c r="D983" s="6">
        <v>0</v>
      </c>
      <c r="E983" s="6" t="s">
        <v>18</v>
      </c>
      <c r="F983" s="8">
        <v>2642.530029</v>
      </c>
      <c r="G983" s="8">
        <v>2151.1967045199999</v>
      </c>
    </row>
    <row r="984" spans="1:7" hidden="1" x14ac:dyDescent="0.25">
      <c r="A984" s="6" t="s">
        <v>10</v>
      </c>
      <c r="B984" s="6" t="s">
        <v>15</v>
      </c>
      <c r="C984" s="7">
        <v>41152</v>
      </c>
      <c r="D984" s="6">
        <v>0</v>
      </c>
      <c r="E984" s="6" t="s">
        <v>18</v>
      </c>
      <c r="F984" s="8">
        <v>2772.23999</v>
      </c>
      <c r="G984" s="8">
        <v>2198.2713472800001</v>
      </c>
    </row>
    <row r="985" spans="1:7" hidden="1" x14ac:dyDescent="0.25">
      <c r="A985" s="6" t="s">
        <v>10</v>
      </c>
      <c r="B985" s="6" t="s">
        <v>15</v>
      </c>
      <c r="C985" s="7">
        <v>41180</v>
      </c>
      <c r="D985" s="6">
        <v>0</v>
      </c>
      <c r="E985" s="6" t="s">
        <v>18</v>
      </c>
      <c r="F985" s="8">
        <v>2799.1899410000001</v>
      </c>
      <c r="G985" s="8">
        <v>2164.8800642599999</v>
      </c>
    </row>
    <row r="986" spans="1:7" hidden="1" x14ac:dyDescent="0.25">
      <c r="A986" s="6" t="s">
        <v>10</v>
      </c>
      <c r="B986" s="6" t="s">
        <v>15</v>
      </c>
      <c r="C986" s="7">
        <v>41213</v>
      </c>
      <c r="D986" s="6">
        <v>0</v>
      </c>
      <c r="E986" s="6" t="s">
        <v>18</v>
      </c>
      <c r="F986" s="8">
        <v>2647.919922</v>
      </c>
      <c r="G986" s="8">
        <v>2037.95883147</v>
      </c>
    </row>
    <row r="987" spans="1:7" hidden="1" x14ac:dyDescent="0.25">
      <c r="A987" s="6" t="s">
        <v>10</v>
      </c>
      <c r="B987" s="6" t="s">
        <v>15</v>
      </c>
      <c r="C987" s="7">
        <v>41243</v>
      </c>
      <c r="D987" s="6">
        <v>0</v>
      </c>
      <c r="E987" s="6" t="s">
        <v>18</v>
      </c>
      <c r="F987" s="8">
        <v>2677.8798830000001</v>
      </c>
      <c r="G987" s="8">
        <v>2062.1283433799999</v>
      </c>
    </row>
    <row r="988" spans="1:7" hidden="1" x14ac:dyDescent="0.25">
      <c r="A988" s="6" t="s">
        <v>10</v>
      </c>
      <c r="B988" s="6" t="s">
        <v>15</v>
      </c>
      <c r="C988" s="7">
        <v>41274</v>
      </c>
      <c r="D988" s="6">
        <v>0</v>
      </c>
      <c r="E988" s="6" t="s">
        <v>18</v>
      </c>
      <c r="F988" s="8">
        <v>2660.929932</v>
      </c>
      <c r="G988" s="8">
        <v>2016.77273251</v>
      </c>
    </row>
    <row r="989" spans="1:7" hidden="1" x14ac:dyDescent="0.25">
      <c r="A989" s="6" t="s">
        <v>10</v>
      </c>
      <c r="B989" s="6" t="s">
        <v>15</v>
      </c>
      <c r="C989" s="7">
        <v>41305</v>
      </c>
      <c r="D989" s="6">
        <v>0</v>
      </c>
      <c r="E989" s="6" t="s">
        <v>18</v>
      </c>
      <c r="F989" s="8">
        <v>2731.530029</v>
      </c>
      <c r="G989" s="8">
        <v>2015.88932009</v>
      </c>
    </row>
    <row r="990" spans="1:7" hidden="1" x14ac:dyDescent="0.25">
      <c r="A990" s="6" t="s">
        <v>10</v>
      </c>
      <c r="B990" s="6" t="s">
        <v>15</v>
      </c>
      <c r="C990" s="7">
        <v>41333</v>
      </c>
      <c r="D990" s="6">
        <v>0</v>
      </c>
      <c r="E990" s="6" t="s">
        <v>18</v>
      </c>
      <c r="F990" s="8">
        <v>2738.580078</v>
      </c>
      <c r="G990" s="8">
        <v>2085.9014904800001</v>
      </c>
    </row>
    <row r="991" spans="1:7" hidden="1" x14ac:dyDescent="0.25">
      <c r="A991" s="6" t="s">
        <v>10</v>
      </c>
      <c r="B991" s="6" t="s">
        <v>15</v>
      </c>
      <c r="C991" s="7">
        <v>41361</v>
      </c>
      <c r="D991" s="6">
        <v>0</v>
      </c>
      <c r="E991" s="6" t="s">
        <v>18</v>
      </c>
      <c r="F991" s="8">
        <v>2818.6899410000001</v>
      </c>
      <c r="G991" s="8">
        <v>2201.2416468500001</v>
      </c>
    </row>
    <row r="992" spans="1:7" hidden="1" x14ac:dyDescent="0.25">
      <c r="A992" s="6" t="s">
        <v>10</v>
      </c>
      <c r="B992" s="6" t="s">
        <v>15</v>
      </c>
      <c r="C992" s="7">
        <v>41394</v>
      </c>
      <c r="D992" s="6">
        <v>0</v>
      </c>
      <c r="E992" s="6" t="s">
        <v>18</v>
      </c>
      <c r="F992" s="8">
        <v>2887.4399410000001</v>
      </c>
      <c r="G992" s="8">
        <v>2208.8738837300002</v>
      </c>
    </row>
    <row r="993" spans="1:7" hidden="1" x14ac:dyDescent="0.25">
      <c r="A993" s="6" t="s">
        <v>10</v>
      </c>
      <c r="B993" s="6" t="s">
        <v>15</v>
      </c>
      <c r="C993" s="7">
        <v>41425</v>
      </c>
      <c r="D993" s="6">
        <v>0</v>
      </c>
      <c r="E993" s="6" t="s">
        <v>18</v>
      </c>
      <c r="F993" s="8">
        <v>2981.76001</v>
      </c>
      <c r="G993" s="8">
        <v>2292.6034112699999</v>
      </c>
    </row>
    <row r="994" spans="1:7" hidden="1" x14ac:dyDescent="0.25">
      <c r="A994" s="6" t="s">
        <v>10</v>
      </c>
      <c r="B994" s="6" t="s">
        <v>15</v>
      </c>
      <c r="C994" s="7">
        <v>41453</v>
      </c>
      <c r="D994" s="6">
        <v>0</v>
      </c>
      <c r="E994" s="6" t="s">
        <v>18</v>
      </c>
      <c r="F994" s="8">
        <v>2909.6000979999999</v>
      </c>
      <c r="G994" s="8">
        <v>2224.4648954300001</v>
      </c>
    </row>
    <row r="995" spans="1:7" hidden="1" x14ac:dyDescent="0.25">
      <c r="A995" s="6" t="s">
        <v>10</v>
      </c>
      <c r="B995" s="6" t="s">
        <v>15</v>
      </c>
      <c r="C995" s="7">
        <v>41486</v>
      </c>
      <c r="D995" s="6">
        <v>0</v>
      </c>
      <c r="E995" s="6" t="s">
        <v>18</v>
      </c>
      <c r="F995" s="8">
        <v>3090.1899410000001</v>
      </c>
      <c r="G995" s="8">
        <v>2327.82670203</v>
      </c>
    </row>
    <row r="996" spans="1:7" hidden="1" x14ac:dyDescent="0.25">
      <c r="A996" s="6" t="s">
        <v>10</v>
      </c>
      <c r="B996" s="6" t="s">
        <v>15</v>
      </c>
      <c r="C996" s="7">
        <v>41516</v>
      </c>
      <c r="D996" s="6">
        <v>0</v>
      </c>
      <c r="E996" s="6" t="s">
        <v>18</v>
      </c>
      <c r="F996" s="8">
        <v>3073.8100589999999</v>
      </c>
      <c r="G996" s="8">
        <v>2322.4858897300001</v>
      </c>
    </row>
    <row r="997" spans="1:7" hidden="1" x14ac:dyDescent="0.25">
      <c r="A997" s="6" t="s">
        <v>10</v>
      </c>
      <c r="B997" s="6" t="s">
        <v>15</v>
      </c>
      <c r="C997" s="7">
        <v>41547</v>
      </c>
      <c r="D997" s="6">
        <v>0</v>
      </c>
      <c r="E997" s="6" t="s">
        <v>18</v>
      </c>
      <c r="F997" s="8">
        <v>3218.1999510000001</v>
      </c>
      <c r="G997" s="8">
        <v>2382.96922184</v>
      </c>
    </row>
    <row r="998" spans="1:7" hidden="1" x14ac:dyDescent="0.25">
      <c r="A998" s="6" t="s">
        <v>10</v>
      </c>
      <c r="B998" s="6" t="s">
        <v>15</v>
      </c>
      <c r="C998" s="7">
        <v>41578</v>
      </c>
      <c r="D998" s="6">
        <v>0</v>
      </c>
      <c r="E998" s="6" t="s">
        <v>18</v>
      </c>
      <c r="F998" s="8">
        <v>3377.7299800000001</v>
      </c>
      <c r="G998" s="8">
        <v>2476.1600748800001</v>
      </c>
    </row>
    <row r="999" spans="1:7" hidden="1" x14ac:dyDescent="0.25">
      <c r="A999" s="6" t="s">
        <v>10</v>
      </c>
      <c r="B999" s="6" t="s">
        <v>15</v>
      </c>
      <c r="C999" s="7">
        <v>41607</v>
      </c>
      <c r="D999" s="6">
        <v>0</v>
      </c>
      <c r="E999" s="6" t="s">
        <v>18</v>
      </c>
      <c r="F999" s="8">
        <v>3487.820068</v>
      </c>
      <c r="G999" s="8">
        <v>2562.5009854199998</v>
      </c>
    </row>
    <row r="1000" spans="1:7" hidden="1" x14ac:dyDescent="0.25">
      <c r="A1000" s="6" t="s">
        <v>10</v>
      </c>
      <c r="B1000" s="6" t="s">
        <v>15</v>
      </c>
      <c r="C1000" s="7">
        <v>41639</v>
      </c>
      <c r="D1000" s="6">
        <v>0</v>
      </c>
      <c r="E1000" s="6" t="s">
        <v>18</v>
      </c>
      <c r="F1000" s="8">
        <v>3592</v>
      </c>
      <c r="G1000" s="8">
        <v>2604.5972033600001</v>
      </c>
    </row>
    <row r="1001" spans="1:7" hidden="1" x14ac:dyDescent="0.25">
      <c r="A1001" s="6" t="s">
        <v>10</v>
      </c>
      <c r="B1001" s="6" t="s">
        <v>15</v>
      </c>
      <c r="C1001" s="7">
        <v>41670</v>
      </c>
      <c r="D1001" s="6">
        <v>0</v>
      </c>
      <c r="E1001" s="6" t="s">
        <v>18</v>
      </c>
      <c r="F1001" s="8">
        <v>3521.919922</v>
      </c>
      <c r="G1001" s="8">
        <v>2605.74130332</v>
      </c>
    </row>
    <row r="1002" spans="1:7" hidden="1" x14ac:dyDescent="0.25">
      <c r="A1002" s="6" t="s">
        <v>10</v>
      </c>
      <c r="B1002" s="6" t="s">
        <v>15</v>
      </c>
      <c r="C1002" s="7">
        <v>41698</v>
      </c>
      <c r="D1002" s="6">
        <v>0</v>
      </c>
      <c r="E1002" s="6" t="s">
        <v>18</v>
      </c>
      <c r="F1002" s="8">
        <v>3696.1000979999999</v>
      </c>
      <c r="G1002" s="8">
        <v>2675.8126967600001</v>
      </c>
    </row>
    <row r="1003" spans="1:7" hidden="1" x14ac:dyDescent="0.25">
      <c r="A1003" s="6" t="s">
        <v>10</v>
      </c>
      <c r="B1003" s="6" t="s">
        <v>15</v>
      </c>
      <c r="C1003" s="7">
        <v>41729</v>
      </c>
      <c r="D1003" s="6">
        <v>0</v>
      </c>
      <c r="E1003" s="6" t="s">
        <v>18</v>
      </c>
      <c r="F1003" s="8">
        <v>3595.73999</v>
      </c>
      <c r="G1003" s="8">
        <v>2607.8764095800002</v>
      </c>
    </row>
    <row r="1004" spans="1:7" hidden="1" x14ac:dyDescent="0.25">
      <c r="A1004" s="6" t="s">
        <v>10</v>
      </c>
      <c r="B1004" s="6" t="s">
        <v>15</v>
      </c>
      <c r="C1004" s="7">
        <v>41759</v>
      </c>
      <c r="D1004" s="6">
        <v>0</v>
      </c>
      <c r="E1004" s="6" t="s">
        <v>18</v>
      </c>
      <c r="F1004" s="8">
        <v>3582.0200199999999</v>
      </c>
      <c r="G1004" s="8">
        <v>2586.2960409900002</v>
      </c>
    </row>
    <row r="1005" spans="1:7" hidden="1" x14ac:dyDescent="0.25">
      <c r="A1005" s="6" t="s">
        <v>10</v>
      </c>
      <c r="B1005" s="6" t="s">
        <v>15</v>
      </c>
      <c r="C1005" s="7">
        <v>41789</v>
      </c>
      <c r="D1005" s="6">
        <v>0</v>
      </c>
      <c r="E1005" s="6" t="s">
        <v>18</v>
      </c>
      <c r="F1005" s="8">
        <v>3736.820068</v>
      </c>
      <c r="G1005" s="8">
        <v>2746.2482965700001</v>
      </c>
    </row>
    <row r="1006" spans="1:7" hidden="1" x14ac:dyDescent="0.25">
      <c r="A1006" s="6" t="s">
        <v>10</v>
      </c>
      <c r="B1006" s="6" t="s">
        <v>15</v>
      </c>
      <c r="C1006" s="7">
        <v>41820</v>
      </c>
      <c r="D1006" s="6">
        <v>0</v>
      </c>
      <c r="E1006" s="6" t="s">
        <v>18</v>
      </c>
      <c r="F1006" s="8">
        <v>3849.4799800000001</v>
      </c>
      <c r="G1006" s="8">
        <v>2818.4799931100001</v>
      </c>
    </row>
    <row r="1007" spans="1:7" hidden="1" x14ac:dyDescent="0.25">
      <c r="A1007" s="6" t="s">
        <v>10</v>
      </c>
      <c r="B1007" s="6" t="s">
        <v>15</v>
      </c>
      <c r="C1007" s="7">
        <v>41851</v>
      </c>
      <c r="D1007" s="6">
        <v>0</v>
      </c>
      <c r="E1007" s="6" t="s">
        <v>18</v>
      </c>
      <c r="F1007" s="8">
        <v>3892.5</v>
      </c>
      <c r="G1007" s="8">
        <v>2909.4102778500001</v>
      </c>
    </row>
    <row r="1008" spans="1:7" hidden="1" x14ac:dyDescent="0.25">
      <c r="A1008" s="6" t="s">
        <v>10</v>
      </c>
      <c r="B1008" s="6" t="s">
        <v>15</v>
      </c>
      <c r="C1008" s="7">
        <v>41880</v>
      </c>
      <c r="D1008" s="6">
        <v>0</v>
      </c>
      <c r="E1008" s="6" t="s">
        <v>18</v>
      </c>
      <c r="F1008" s="8">
        <v>4082.5600589999999</v>
      </c>
      <c r="G1008" s="8">
        <v>3095.6627705699998</v>
      </c>
    </row>
    <row r="1009" spans="1:7" hidden="1" x14ac:dyDescent="0.25">
      <c r="A1009" s="6" t="s">
        <v>10</v>
      </c>
      <c r="B1009" s="6" t="s">
        <v>15</v>
      </c>
      <c r="C1009" s="7">
        <v>41912</v>
      </c>
      <c r="D1009" s="6">
        <v>0</v>
      </c>
      <c r="E1009" s="6" t="s">
        <v>18</v>
      </c>
      <c r="F1009" s="8">
        <v>4049.4499510000001</v>
      </c>
      <c r="G1009" s="8">
        <v>3218.1911753899999</v>
      </c>
    </row>
    <row r="1010" spans="1:7" hidden="1" x14ac:dyDescent="0.25">
      <c r="A1010" s="6" t="s">
        <v>10</v>
      </c>
      <c r="B1010" s="6" t="s">
        <v>15</v>
      </c>
      <c r="C1010" s="7">
        <v>41943</v>
      </c>
      <c r="D1010" s="6">
        <v>0</v>
      </c>
      <c r="E1010" s="6" t="s">
        <v>18</v>
      </c>
      <c r="F1010" s="8">
        <v>4158.2099609999996</v>
      </c>
      <c r="G1010" s="8">
        <v>3320.1931834400002</v>
      </c>
    </row>
    <row r="1011" spans="1:7" hidden="1" x14ac:dyDescent="0.25">
      <c r="A1011" s="6" t="s">
        <v>10</v>
      </c>
      <c r="B1011" s="6" t="s">
        <v>15</v>
      </c>
      <c r="C1011" s="7">
        <v>41971</v>
      </c>
      <c r="D1011" s="6">
        <v>0</v>
      </c>
      <c r="E1011" s="6" t="s">
        <v>18</v>
      </c>
      <c r="F1011" s="8">
        <v>4337.7900390000004</v>
      </c>
      <c r="G1011" s="8">
        <v>3474.9579666899999</v>
      </c>
    </row>
    <row r="1012" spans="1:7" hidden="1" x14ac:dyDescent="0.25">
      <c r="A1012" s="6" t="s">
        <v>10</v>
      </c>
      <c r="B1012" s="6" t="s">
        <v>15</v>
      </c>
      <c r="C1012" s="7">
        <v>42004</v>
      </c>
      <c r="D1012" s="6">
        <v>0</v>
      </c>
      <c r="E1012" s="6" t="s">
        <v>18</v>
      </c>
      <c r="F1012" s="8">
        <v>4236.2797849999997</v>
      </c>
      <c r="G1012" s="8">
        <v>3489.2346361</v>
      </c>
    </row>
    <row r="1013" spans="1:7" hidden="1" x14ac:dyDescent="0.25">
      <c r="A1013" s="6" t="s">
        <v>10</v>
      </c>
      <c r="B1013" s="6" t="s">
        <v>15</v>
      </c>
      <c r="C1013" s="7">
        <v>42035</v>
      </c>
      <c r="D1013" s="6">
        <v>1</v>
      </c>
      <c r="E1013" s="6" t="s">
        <v>18</v>
      </c>
      <c r="F1013" s="8">
        <v>4148.4301759999998</v>
      </c>
      <c r="G1013" s="8">
        <v>3669.5534421500001</v>
      </c>
    </row>
    <row r="1014" spans="1:7" hidden="1" x14ac:dyDescent="0.25">
      <c r="A1014" s="6" t="s">
        <v>10</v>
      </c>
      <c r="B1014" s="6" t="s">
        <v>15</v>
      </c>
      <c r="C1014" s="7">
        <v>42063</v>
      </c>
      <c r="D1014" s="6">
        <v>1</v>
      </c>
      <c r="E1014" s="6" t="s">
        <v>18</v>
      </c>
      <c r="F1014" s="8">
        <v>4440.669922</v>
      </c>
      <c r="G1014" s="8">
        <v>3950.7739728199999</v>
      </c>
    </row>
    <row r="1015" spans="1:7" hidden="1" x14ac:dyDescent="0.25">
      <c r="A1015" s="6" t="s">
        <v>10</v>
      </c>
      <c r="B1015" s="6" t="s">
        <v>15</v>
      </c>
      <c r="C1015" s="7">
        <v>42094</v>
      </c>
      <c r="D1015" s="6">
        <v>1</v>
      </c>
      <c r="E1015" s="6" t="s">
        <v>18</v>
      </c>
      <c r="F1015" s="8">
        <v>4333.6899409999996</v>
      </c>
      <c r="G1015" s="8">
        <v>4027.9672272399998</v>
      </c>
    </row>
    <row r="1016" spans="1:7" hidden="1" x14ac:dyDescent="0.25">
      <c r="A1016" s="6" t="s">
        <v>10</v>
      </c>
      <c r="B1016" s="6" t="s">
        <v>15</v>
      </c>
      <c r="C1016" s="7">
        <v>42124</v>
      </c>
      <c r="D1016" s="6">
        <v>1</v>
      </c>
      <c r="E1016" s="6" t="s">
        <v>18</v>
      </c>
      <c r="F1016" s="8">
        <v>4414.25</v>
      </c>
      <c r="G1016" s="8">
        <v>3936.0231770400001</v>
      </c>
    </row>
    <row r="1017" spans="1:7" hidden="1" x14ac:dyDescent="0.25">
      <c r="A1017" s="6" t="s">
        <v>10</v>
      </c>
      <c r="B1017" s="6" t="s">
        <v>15</v>
      </c>
      <c r="C1017" s="7">
        <v>42155</v>
      </c>
      <c r="D1017" s="6">
        <v>1</v>
      </c>
      <c r="E1017" s="6" t="s">
        <v>18</v>
      </c>
      <c r="F1017" s="8">
        <v>4508.25</v>
      </c>
      <c r="G1017" s="8">
        <v>4109.6171455000003</v>
      </c>
    </row>
    <row r="1018" spans="1:7" hidden="1" x14ac:dyDescent="0.25">
      <c r="A1018" s="6" t="s">
        <v>10</v>
      </c>
      <c r="B1018" s="6" t="s">
        <v>15</v>
      </c>
      <c r="C1018" s="7">
        <v>42185</v>
      </c>
      <c r="D1018" s="6">
        <v>1</v>
      </c>
      <c r="E1018" s="6" t="s">
        <v>18</v>
      </c>
      <c r="F1018" s="8">
        <v>4396.7597660000001</v>
      </c>
      <c r="G1018" s="8">
        <v>3929.5377377300001</v>
      </c>
    </row>
    <row r="1019" spans="1:7" hidden="1" x14ac:dyDescent="0.25">
      <c r="A1019" s="6" t="s">
        <v>10</v>
      </c>
      <c r="B1019" s="6" t="s">
        <v>15</v>
      </c>
      <c r="C1019" s="7">
        <v>42216</v>
      </c>
      <c r="D1019" s="6">
        <v>1</v>
      </c>
      <c r="E1019" s="6" t="s">
        <v>18</v>
      </c>
      <c r="F1019" s="8">
        <v>4588.9101559999999</v>
      </c>
      <c r="G1019" s="8">
        <v>4184.2893815799998</v>
      </c>
    </row>
    <row r="1020" spans="1:7" hidden="1" x14ac:dyDescent="0.25">
      <c r="A1020" s="6" t="s">
        <v>10</v>
      </c>
      <c r="B1020" s="6" t="s">
        <v>15</v>
      </c>
      <c r="C1020" s="7">
        <v>42247</v>
      </c>
      <c r="D1020" s="6">
        <v>1</v>
      </c>
      <c r="E1020" s="6" t="s">
        <v>18</v>
      </c>
      <c r="F1020" s="8">
        <v>4274.580078</v>
      </c>
      <c r="G1020" s="8">
        <v>3811.4846823600001</v>
      </c>
    </row>
    <row r="1021" spans="1:7" hidden="1" x14ac:dyDescent="0.25">
      <c r="A1021" s="6" t="s">
        <v>10</v>
      </c>
      <c r="B1021" s="6" t="s">
        <v>15</v>
      </c>
      <c r="C1021" s="7">
        <v>42277</v>
      </c>
      <c r="D1021" s="6">
        <v>1</v>
      </c>
      <c r="E1021" s="6" t="s">
        <v>18</v>
      </c>
      <c r="F1021" s="8">
        <v>4181.0600590000004</v>
      </c>
      <c r="G1021" s="8">
        <v>3732.0896767999998</v>
      </c>
    </row>
    <row r="1022" spans="1:7" hidden="1" x14ac:dyDescent="0.25">
      <c r="A1022" s="6" t="s">
        <v>10</v>
      </c>
      <c r="B1022" s="6" t="s">
        <v>15</v>
      </c>
      <c r="C1022" s="7">
        <v>42308</v>
      </c>
      <c r="D1022" s="6">
        <v>1</v>
      </c>
      <c r="E1022" s="6" t="s">
        <v>18</v>
      </c>
      <c r="F1022" s="8">
        <v>4648.830078</v>
      </c>
      <c r="G1022" s="8">
        <v>4219.6878336999998</v>
      </c>
    </row>
    <row r="1023" spans="1:7" hidden="1" x14ac:dyDescent="0.25">
      <c r="A1023" s="6" t="s">
        <v>10</v>
      </c>
      <c r="B1023" s="6" t="s">
        <v>15</v>
      </c>
      <c r="C1023" s="7">
        <v>42338</v>
      </c>
      <c r="D1023" s="6">
        <v>1</v>
      </c>
      <c r="E1023" s="6" t="s">
        <v>18</v>
      </c>
      <c r="F1023" s="8">
        <v>4664.5097660000001</v>
      </c>
      <c r="G1023" s="8">
        <v>4409.2161554800005</v>
      </c>
    </row>
    <row r="1024" spans="1:7" hidden="1" x14ac:dyDescent="0.25">
      <c r="A1024" s="6" t="s">
        <v>10</v>
      </c>
      <c r="B1024" s="6" t="s">
        <v>15</v>
      </c>
      <c r="C1024" s="7">
        <v>42369</v>
      </c>
      <c r="D1024" s="6">
        <v>1</v>
      </c>
      <c r="E1024" s="6" t="s">
        <v>18</v>
      </c>
      <c r="F1024" s="8">
        <v>4593.2700199999999</v>
      </c>
      <c r="G1024" s="8">
        <v>4219.0410618100004</v>
      </c>
    </row>
    <row r="1025" spans="1:7" hidden="1" x14ac:dyDescent="0.25">
      <c r="A1025" s="6" t="s">
        <v>10</v>
      </c>
      <c r="B1025" s="6" t="s">
        <v>15</v>
      </c>
      <c r="C1025" s="7">
        <v>42400</v>
      </c>
      <c r="D1025" s="6">
        <v>1</v>
      </c>
      <c r="E1025" s="6" t="s">
        <v>18</v>
      </c>
      <c r="F1025" s="8">
        <v>4279.169922</v>
      </c>
      <c r="G1025" s="8">
        <v>3918.65379291</v>
      </c>
    </row>
    <row r="1026" spans="1:7" hidden="1" x14ac:dyDescent="0.25">
      <c r="A1026" s="6" t="s">
        <v>10</v>
      </c>
      <c r="B1026" s="6" t="s">
        <v>15</v>
      </c>
      <c r="C1026" s="7">
        <v>42429</v>
      </c>
      <c r="D1026" s="6">
        <v>1</v>
      </c>
      <c r="E1026" s="6" t="s">
        <v>18</v>
      </c>
      <c r="F1026" s="8">
        <v>4201.1201170000004</v>
      </c>
      <c r="G1026" s="8">
        <v>3858.4865068600002</v>
      </c>
    </row>
    <row r="1027" spans="1:7" hidden="1" x14ac:dyDescent="0.25">
      <c r="A1027" s="6" t="s">
        <v>10</v>
      </c>
      <c r="B1027" s="6" t="s">
        <v>15</v>
      </c>
      <c r="C1027" s="7">
        <v>42460</v>
      </c>
      <c r="D1027" s="6">
        <v>1</v>
      </c>
      <c r="E1027" s="6" t="s">
        <v>18</v>
      </c>
      <c r="F1027" s="8">
        <v>4483.6601559999999</v>
      </c>
      <c r="G1027" s="8">
        <v>3938.2170692599998</v>
      </c>
    </row>
    <row r="1028" spans="1:7" hidden="1" x14ac:dyDescent="0.25">
      <c r="A1028" s="6" t="s">
        <v>10</v>
      </c>
      <c r="B1028" s="6" t="s">
        <v>15</v>
      </c>
      <c r="C1028" s="7">
        <v>42490</v>
      </c>
      <c r="D1028" s="6">
        <v>1</v>
      </c>
      <c r="E1028" s="6" t="s">
        <v>18</v>
      </c>
      <c r="F1028" s="8">
        <v>4341.2998049999997</v>
      </c>
      <c r="G1028" s="8">
        <v>3807.1558278500002</v>
      </c>
    </row>
    <row r="1029" spans="1:7" hidden="1" x14ac:dyDescent="0.25">
      <c r="A1029" s="6" t="s">
        <v>10</v>
      </c>
      <c r="B1029" s="6" t="s">
        <v>15</v>
      </c>
      <c r="C1029" s="7">
        <v>42521</v>
      </c>
      <c r="D1029" s="6">
        <v>1</v>
      </c>
      <c r="E1029" s="6" t="s">
        <v>18</v>
      </c>
      <c r="F1029" s="8">
        <v>4523.8901370000003</v>
      </c>
      <c r="G1029" s="8">
        <v>4055.8455681400001</v>
      </c>
    </row>
    <row r="1030" spans="1:7" hidden="1" x14ac:dyDescent="0.25">
      <c r="A1030" s="6" t="s">
        <v>10</v>
      </c>
      <c r="B1030" s="6" t="s">
        <v>15</v>
      </c>
      <c r="C1030" s="7">
        <v>42551</v>
      </c>
      <c r="D1030" s="6">
        <v>1</v>
      </c>
      <c r="E1030" s="6" t="s">
        <v>18</v>
      </c>
      <c r="F1030" s="8">
        <v>4417.7001950000003</v>
      </c>
      <c r="G1030" s="8">
        <v>3979.1931330399998</v>
      </c>
    </row>
    <row r="1031" spans="1:7" hidden="1" x14ac:dyDescent="0.25">
      <c r="A1031" s="6" t="s">
        <v>10</v>
      </c>
      <c r="B1031" s="6" t="s">
        <v>15</v>
      </c>
      <c r="C1031" s="7">
        <v>42582</v>
      </c>
      <c r="D1031" s="6">
        <v>1</v>
      </c>
      <c r="E1031" s="6" t="s">
        <v>18</v>
      </c>
      <c r="F1031" s="8">
        <v>4730.2299800000001</v>
      </c>
      <c r="G1031" s="8">
        <v>4256.48339872</v>
      </c>
    </row>
    <row r="1032" spans="1:7" hidden="1" x14ac:dyDescent="0.25">
      <c r="A1032" s="6" t="s">
        <v>10</v>
      </c>
      <c r="B1032" s="6" t="s">
        <v>15</v>
      </c>
      <c r="C1032" s="7">
        <v>42613</v>
      </c>
      <c r="D1032" s="6">
        <v>1</v>
      </c>
      <c r="E1032" s="6" t="s">
        <v>18</v>
      </c>
      <c r="F1032" s="8">
        <v>4771.0498049999997</v>
      </c>
      <c r="G1032" s="8">
        <v>4285.8873324599999</v>
      </c>
    </row>
    <row r="1033" spans="1:7" hidden="1" x14ac:dyDescent="0.25">
      <c r="A1033" s="6" t="s">
        <v>10</v>
      </c>
      <c r="B1033" s="6" t="s">
        <v>15</v>
      </c>
      <c r="C1033" s="7">
        <v>42643</v>
      </c>
      <c r="D1033" s="6">
        <v>1</v>
      </c>
      <c r="E1033" s="6" t="s">
        <v>18</v>
      </c>
      <c r="F1033" s="8">
        <v>4875.7001950000003</v>
      </c>
      <c r="G1033" s="8">
        <v>4368.5155261600003</v>
      </c>
    </row>
    <row r="1034" spans="1:7" hidden="1" x14ac:dyDescent="0.25">
      <c r="A1034" s="6" t="s">
        <v>10</v>
      </c>
      <c r="B1034" s="6" t="s">
        <v>15</v>
      </c>
      <c r="C1034" s="7">
        <v>42674</v>
      </c>
      <c r="D1034" s="6">
        <v>1</v>
      </c>
      <c r="E1034" s="6" t="s">
        <v>18</v>
      </c>
      <c r="F1034" s="8">
        <v>4801.2700199999999</v>
      </c>
      <c r="G1034" s="8">
        <v>4386.3238114599999</v>
      </c>
    </row>
    <row r="1035" spans="1:7" hidden="1" x14ac:dyDescent="0.25">
      <c r="A1035" s="6" t="s">
        <v>10</v>
      </c>
      <c r="B1035" s="6" t="s">
        <v>15</v>
      </c>
      <c r="C1035" s="7">
        <v>42704</v>
      </c>
      <c r="D1035" s="6">
        <v>1</v>
      </c>
      <c r="E1035" s="6" t="s">
        <v>18</v>
      </c>
      <c r="F1035" s="8">
        <v>4810.8100590000004</v>
      </c>
      <c r="G1035" s="8">
        <v>4523.5637584799997</v>
      </c>
    </row>
    <row r="1036" spans="1:7" hidden="1" x14ac:dyDescent="0.25">
      <c r="A1036" s="6" t="s">
        <v>10</v>
      </c>
      <c r="B1036" s="6" t="s">
        <v>15</v>
      </c>
      <c r="C1036" s="7">
        <v>42735</v>
      </c>
      <c r="D1036" s="6">
        <v>1</v>
      </c>
      <c r="E1036" s="6" t="s">
        <v>18</v>
      </c>
      <c r="F1036" s="8">
        <v>4863.6201170000004</v>
      </c>
      <c r="G1036" s="8">
        <v>4614.0025962899999</v>
      </c>
    </row>
    <row r="1037" spans="1:7" hidden="1" x14ac:dyDescent="0.25">
      <c r="A1037" s="6" t="s">
        <v>10</v>
      </c>
      <c r="B1037" s="6" t="s">
        <v>15</v>
      </c>
      <c r="C1037" s="7">
        <v>42766</v>
      </c>
      <c r="D1037" s="6">
        <v>1</v>
      </c>
      <c r="E1037" s="6" t="s">
        <v>18</v>
      </c>
      <c r="F1037" s="8">
        <v>5116.7700199999999</v>
      </c>
      <c r="G1037" s="8">
        <v>4757.5732251099998</v>
      </c>
    </row>
    <row r="1038" spans="1:7" hidden="1" x14ac:dyDescent="0.25">
      <c r="A1038" s="6" t="s">
        <v>10</v>
      </c>
      <c r="B1038" s="6" t="s">
        <v>15</v>
      </c>
      <c r="C1038" s="7">
        <v>42794</v>
      </c>
      <c r="D1038" s="6">
        <v>1</v>
      </c>
      <c r="E1038" s="6" t="s">
        <v>18</v>
      </c>
      <c r="F1038" s="8">
        <v>5330.3100590000004</v>
      </c>
      <c r="G1038" s="8">
        <v>5030.0179803000001</v>
      </c>
    </row>
    <row r="1039" spans="1:7" hidden="1" x14ac:dyDescent="0.25">
      <c r="A1039" s="6" t="s">
        <v>10</v>
      </c>
      <c r="B1039" s="6" t="s">
        <v>15</v>
      </c>
      <c r="C1039" s="7">
        <v>42825</v>
      </c>
      <c r="D1039" s="6">
        <v>1</v>
      </c>
      <c r="E1039" s="6" t="s">
        <v>18</v>
      </c>
      <c r="F1039" s="8">
        <v>5436.2299800000001</v>
      </c>
      <c r="G1039" s="8">
        <v>5084.86577872</v>
      </c>
    </row>
    <row r="1040" spans="1:7" hidden="1" x14ac:dyDescent="0.25">
      <c r="A1040" s="6" t="s">
        <v>10</v>
      </c>
      <c r="B1040" s="6" t="s">
        <v>15</v>
      </c>
      <c r="C1040" s="7">
        <v>42855</v>
      </c>
      <c r="D1040" s="6">
        <v>1</v>
      </c>
      <c r="E1040" s="6" t="s">
        <v>18</v>
      </c>
      <c r="F1040" s="8">
        <v>5583.5297849999997</v>
      </c>
      <c r="G1040" s="8">
        <v>5108.4444328700001</v>
      </c>
    </row>
    <row r="1041" spans="1:7" hidden="1" x14ac:dyDescent="0.25">
      <c r="A1041" s="6" t="s">
        <v>10</v>
      </c>
      <c r="B1041" s="6" t="s">
        <v>15</v>
      </c>
      <c r="C1041" s="7">
        <v>42886</v>
      </c>
      <c r="D1041" s="6">
        <v>1</v>
      </c>
      <c r="E1041" s="6" t="s">
        <v>18</v>
      </c>
      <c r="F1041" s="8">
        <v>5788.7998049999997</v>
      </c>
      <c r="G1041" s="8">
        <v>5158.8983271099996</v>
      </c>
    </row>
    <row r="1042" spans="1:7" hidden="1" x14ac:dyDescent="0.25">
      <c r="A1042" s="6" t="s">
        <v>10</v>
      </c>
      <c r="B1042" s="6" t="s">
        <v>15</v>
      </c>
      <c r="C1042" s="7">
        <v>42916</v>
      </c>
      <c r="D1042" s="6">
        <v>1</v>
      </c>
      <c r="E1042" s="6" t="s">
        <v>18</v>
      </c>
      <c r="F1042" s="8">
        <v>5646.919922</v>
      </c>
      <c r="G1042" s="8">
        <v>4948.2298517299996</v>
      </c>
    </row>
    <row r="1043" spans="1:7" hidden="1" x14ac:dyDescent="0.25">
      <c r="A1043" s="6" t="s">
        <v>10</v>
      </c>
      <c r="B1043" s="6" t="s">
        <v>15</v>
      </c>
      <c r="C1043" s="7">
        <v>42947</v>
      </c>
      <c r="D1043" s="6">
        <v>1</v>
      </c>
      <c r="E1043" s="6" t="s">
        <v>18</v>
      </c>
      <c r="F1043" s="8">
        <v>5880.330078</v>
      </c>
      <c r="G1043" s="8">
        <v>5014.3515672100002</v>
      </c>
    </row>
    <row r="1044" spans="1:7" hidden="1" x14ac:dyDescent="0.25">
      <c r="A1044" s="6" t="s">
        <v>10</v>
      </c>
      <c r="B1044" s="6" t="s">
        <v>15</v>
      </c>
      <c r="C1044" s="7">
        <v>42978</v>
      </c>
      <c r="D1044" s="6">
        <v>1</v>
      </c>
      <c r="E1044" s="6" t="s">
        <v>18</v>
      </c>
      <c r="F1044" s="8">
        <v>5988.6000979999999</v>
      </c>
      <c r="G1044" s="8">
        <v>5064.3552509299998</v>
      </c>
    </row>
    <row r="1045" spans="1:7" hidden="1" x14ac:dyDescent="0.25">
      <c r="A1045" s="6" t="s">
        <v>10</v>
      </c>
      <c r="B1045" s="6" t="s">
        <v>15</v>
      </c>
      <c r="C1045" s="7">
        <v>43008</v>
      </c>
      <c r="D1045" s="6">
        <v>1</v>
      </c>
      <c r="E1045" s="6" t="s">
        <v>18</v>
      </c>
      <c r="F1045" s="8">
        <v>5979.2998049999997</v>
      </c>
      <c r="G1045" s="8">
        <v>5064.62801717</v>
      </c>
    </row>
    <row r="1046" spans="1:7" hidden="1" x14ac:dyDescent="0.25">
      <c r="A1046" s="6" t="s">
        <v>10</v>
      </c>
      <c r="B1046" s="6" t="s">
        <v>15</v>
      </c>
      <c r="C1046" s="7">
        <v>43039</v>
      </c>
      <c r="D1046" s="6">
        <v>1</v>
      </c>
      <c r="E1046" s="6" t="s">
        <v>18</v>
      </c>
      <c r="F1046" s="8">
        <v>6248.5600590000004</v>
      </c>
      <c r="G1046" s="8">
        <v>5369.1012871900002</v>
      </c>
    </row>
    <row r="1047" spans="1:7" hidden="1" x14ac:dyDescent="0.25">
      <c r="A1047" s="6" t="s">
        <v>10</v>
      </c>
      <c r="B1047" s="6" t="s">
        <v>15</v>
      </c>
      <c r="C1047" s="7">
        <v>43069</v>
      </c>
      <c r="D1047" s="6">
        <v>1</v>
      </c>
      <c r="E1047" s="6" t="s">
        <v>18</v>
      </c>
      <c r="F1047" s="8">
        <v>6365.5600590000004</v>
      </c>
      <c r="G1047" s="8">
        <v>5372.2340177200003</v>
      </c>
    </row>
    <row r="1048" spans="1:7" hidden="1" x14ac:dyDescent="0.25">
      <c r="A1048" s="6" t="s">
        <v>10</v>
      </c>
      <c r="B1048" s="6" t="s">
        <v>15</v>
      </c>
      <c r="C1048" s="7">
        <v>43100</v>
      </c>
      <c r="D1048" s="6">
        <v>1</v>
      </c>
      <c r="E1048" s="6" t="s">
        <v>18</v>
      </c>
      <c r="F1048" s="8">
        <v>6396.419922</v>
      </c>
      <c r="G1048" s="8">
        <v>5333.4611323299996</v>
      </c>
    </row>
    <row r="1049" spans="1:7" hidden="1" x14ac:dyDescent="0.25">
      <c r="A1049" s="6" t="s">
        <v>10</v>
      </c>
      <c r="B1049" s="6" t="s">
        <v>15</v>
      </c>
      <c r="C1049" s="7">
        <v>43131</v>
      </c>
      <c r="D1049" s="6">
        <v>1</v>
      </c>
      <c r="E1049" s="6" t="s">
        <v>18</v>
      </c>
      <c r="F1049" s="8">
        <v>6949.9902339999999</v>
      </c>
      <c r="G1049" s="8">
        <v>5579.1845852300003</v>
      </c>
    </row>
    <row r="1050" spans="1:7" hidden="1" x14ac:dyDescent="0.25">
      <c r="A1050" s="6" t="s">
        <v>10</v>
      </c>
      <c r="B1050" s="6" t="s">
        <v>15</v>
      </c>
      <c r="C1050" s="7">
        <v>43159</v>
      </c>
      <c r="D1050" s="6">
        <v>1</v>
      </c>
      <c r="E1050" s="6" t="s">
        <v>18</v>
      </c>
      <c r="F1050" s="8">
        <v>6854.419922</v>
      </c>
      <c r="G1050" s="8">
        <v>5611.9370442299996</v>
      </c>
    </row>
    <row r="1051" spans="1:7" hidden="1" x14ac:dyDescent="0.25">
      <c r="A1051" s="6" t="s">
        <v>10</v>
      </c>
      <c r="B1051" s="6" t="s">
        <v>15</v>
      </c>
      <c r="C1051" s="7">
        <v>43190</v>
      </c>
      <c r="D1051" s="6">
        <v>1</v>
      </c>
      <c r="E1051" s="6" t="s">
        <v>18</v>
      </c>
      <c r="F1051" s="8">
        <v>6581.1298829999996</v>
      </c>
      <c r="G1051" s="8">
        <v>5341.39262779</v>
      </c>
    </row>
    <row r="1052" spans="1:7" hidden="1" x14ac:dyDescent="0.25">
      <c r="A1052" s="6" t="s">
        <v>10</v>
      </c>
      <c r="B1052" s="6" t="s">
        <v>15</v>
      </c>
      <c r="C1052" s="7">
        <v>43220</v>
      </c>
      <c r="D1052" s="6">
        <v>1</v>
      </c>
      <c r="E1052" s="6" t="s">
        <v>18</v>
      </c>
      <c r="F1052" s="8">
        <v>6605.5698240000002</v>
      </c>
      <c r="G1052" s="8">
        <v>5468.6396231600002</v>
      </c>
    </row>
    <row r="1053" spans="1:7" hidden="1" x14ac:dyDescent="0.25">
      <c r="A1053" s="6" t="s">
        <v>10</v>
      </c>
      <c r="B1053" s="6" t="s">
        <v>15</v>
      </c>
      <c r="C1053" s="7">
        <v>43251</v>
      </c>
      <c r="D1053" s="6">
        <v>1</v>
      </c>
      <c r="E1053" s="6" t="s">
        <v>18</v>
      </c>
      <c r="F1053" s="8">
        <v>6967.7299800000001</v>
      </c>
      <c r="G1053" s="8">
        <v>5955.83379883</v>
      </c>
    </row>
    <row r="1054" spans="1:7" hidden="1" x14ac:dyDescent="0.25">
      <c r="A1054" s="6" t="s">
        <v>10</v>
      </c>
      <c r="B1054" s="6" t="s">
        <v>15</v>
      </c>
      <c r="C1054" s="7">
        <v>43281</v>
      </c>
      <c r="D1054" s="6">
        <v>1</v>
      </c>
      <c r="E1054" s="6" t="s">
        <v>18</v>
      </c>
      <c r="F1054" s="8">
        <v>7040.7998049999997</v>
      </c>
      <c r="G1054" s="8">
        <v>6039.4577495900003</v>
      </c>
    </row>
    <row r="1055" spans="1:7" hidden="1" x14ac:dyDescent="0.25">
      <c r="A1055" s="6" t="s">
        <v>10</v>
      </c>
      <c r="B1055" s="6" t="s">
        <v>15</v>
      </c>
      <c r="C1055" s="7">
        <v>43312</v>
      </c>
      <c r="D1055" s="6">
        <v>1</v>
      </c>
      <c r="E1055" s="6" t="s">
        <v>18</v>
      </c>
      <c r="F1055" s="8">
        <v>7231.9799800000001</v>
      </c>
      <c r="G1055" s="8">
        <v>6162.2187756200001</v>
      </c>
    </row>
    <row r="1056" spans="1:7" hidden="1" x14ac:dyDescent="0.25">
      <c r="A1056" s="6" t="s">
        <v>10</v>
      </c>
      <c r="B1056" s="6" t="s">
        <v>15</v>
      </c>
      <c r="C1056" s="7">
        <v>43343</v>
      </c>
      <c r="D1056" s="6">
        <v>1</v>
      </c>
      <c r="E1056" s="6" t="s">
        <v>18</v>
      </c>
      <c r="F1056" s="8">
        <v>7654.5498049999997</v>
      </c>
      <c r="G1056" s="8">
        <v>6569.86511634</v>
      </c>
    </row>
    <row r="1057" spans="1:7" hidden="1" x14ac:dyDescent="0.25">
      <c r="A1057" s="6" t="s">
        <v>10</v>
      </c>
      <c r="B1057" s="6" t="s">
        <v>15</v>
      </c>
      <c r="C1057" s="7">
        <v>43373</v>
      </c>
      <c r="D1057" s="6">
        <v>1</v>
      </c>
      <c r="E1057" s="6" t="s">
        <v>18</v>
      </c>
      <c r="F1057" s="8">
        <v>7627.6499020000001</v>
      </c>
      <c r="G1057" s="8">
        <v>6589.1930406499996</v>
      </c>
    </row>
    <row r="1058" spans="1:7" hidden="1" x14ac:dyDescent="0.25">
      <c r="A1058" s="6" t="s">
        <v>10</v>
      </c>
      <c r="B1058" s="6" t="s">
        <v>15</v>
      </c>
      <c r="C1058" s="7">
        <v>43404</v>
      </c>
      <c r="D1058" s="6">
        <v>1</v>
      </c>
      <c r="E1058" s="6" t="s">
        <v>18</v>
      </c>
      <c r="F1058" s="8">
        <v>6967.1000979999999</v>
      </c>
      <c r="G1058" s="8">
        <v>6155.7696565300002</v>
      </c>
    </row>
    <row r="1059" spans="1:7" hidden="1" x14ac:dyDescent="0.25">
      <c r="A1059" s="6" t="s">
        <v>10</v>
      </c>
      <c r="B1059" s="6" t="s">
        <v>15</v>
      </c>
      <c r="C1059" s="7">
        <v>43434</v>
      </c>
      <c r="D1059" s="6">
        <v>1</v>
      </c>
      <c r="E1059" s="6" t="s">
        <v>18</v>
      </c>
      <c r="F1059" s="8">
        <v>6949.0097660000001</v>
      </c>
      <c r="G1059" s="8">
        <v>6117.6246088999997</v>
      </c>
    </row>
    <row r="1060" spans="1:7" hidden="1" x14ac:dyDescent="0.25">
      <c r="A1060" s="6" t="s">
        <v>10</v>
      </c>
      <c r="B1060" s="6" t="s">
        <v>15</v>
      </c>
      <c r="C1060" s="7">
        <v>43465</v>
      </c>
      <c r="D1060" s="6">
        <v>1</v>
      </c>
      <c r="E1060" s="6" t="s">
        <v>18</v>
      </c>
      <c r="F1060" s="8">
        <v>6329.9702150000003</v>
      </c>
      <c r="G1060" s="8">
        <v>5528.3582954000003</v>
      </c>
    </row>
    <row r="1061" spans="1:7" hidden="1" x14ac:dyDescent="0.25">
      <c r="A1061" s="6" t="s">
        <v>10</v>
      </c>
      <c r="B1061" s="6" t="s">
        <v>15</v>
      </c>
      <c r="C1061" s="7">
        <v>43496</v>
      </c>
      <c r="D1061" s="6">
        <v>1</v>
      </c>
      <c r="E1061" s="6" t="s">
        <v>18</v>
      </c>
      <c r="F1061" s="8">
        <v>6906.8398440000001</v>
      </c>
      <c r="G1061" s="8">
        <v>6012.2213292200004</v>
      </c>
    </row>
    <row r="1062" spans="1:7" hidden="1" x14ac:dyDescent="0.25">
      <c r="A1062" s="6" t="s">
        <v>10</v>
      </c>
      <c r="B1062" s="6" t="s">
        <v>15</v>
      </c>
      <c r="C1062" s="7">
        <v>43524</v>
      </c>
      <c r="D1062" s="6">
        <v>1</v>
      </c>
      <c r="E1062" s="6" t="s">
        <v>18</v>
      </c>
      <c r="F1062" s="8">
        <v>7097.5297849999997</v>
      </c>
      <c r="G1062" s="8">
        <v>6217.17745767</v>
      </c>
    </row>
    <row r="1063" spans="1:7" hidden="1" x14ac:dyDescent="0.25">
      <c r="A1063" s="6" t="s">
        <v>10</v>
      </c>
      <c r="B1063" s="6" t="s">
        <v>15</v>
      </c>
      <c r="C1063" s="7">
        <v>43555</v>
      </c>
      <c r="D1063" s="6">
        <v>1</v>
      </c>
      <c r="E1063" s="6" t="s">
        <v>18</v>
      </c>
      <c r="F1063" s="8">
        <v>7378.7700199999999</v>
      </c>
      <c r="G1063" s="8">
        <v>6567.6635955399997</v>
      </c>
    </row>
    <row r="1064" spans="1:7" hidden="1" x14ac:dyDescent="0.25">
      <c r="A1064" s="6" t="s">
        <v>10</v>
      </c>
      <c r="B1064" s="6" t="s">
        <v>15</v>
      </c>
      <c r="C1064" s="7">
        <v>43585</v>
      </c>
      <c r="D1064" s="6">
        <v>1</v>
      </c>
      <c r="E1064" s="6" t="s">
        <v>18</v>
      </c>
      <c r="F1064" s="8">
        <v>7781.4599609999996</v>
      </c>
      <c r="G1064" s="8">
        <v>6936.5840550000003</v>
      </c>
    </row>
    <row r="1065" spans="1:7" hidden="1" x14ac:dyDescent="0.25">
      <c r="A1065" s="6" t="s">
        <v>10</v>
      </c>
      <c r="B1065" s="6" t="s">
        <v>15</v>
      </c>
      <c r="C1065" s="7">
        <v>43616</v>
      </c>
      <c r="D1065" s="6">
        <v>1</v>
      </c>
      <c r="E1065" s="6" t="s">
        <v>18</v>
      </c>
      <c r="F1065" s="8">
        <v>7127.9599609999996</v>
      </c>
      <c r="G1065" s="8">
        <v>6392.2159254799999</v>
      </c>
    </row>
    <row r="1066" spans="1:7" hidden="1" x14ac:dyDescent="0.25">
      <c r="A1066" s="6" t="s">
        <v>10</v>
      </c>
      <c r="B1066" s="6" t="s">
        <v>15</v>
      </c>
      <c r="C1066" s="7">
        <v>43646</v>
      </c>
      <c r="D1066" s="6">
        <v>1</v>
      </c>
      <c r="E1066" s="6" t="s">
        <v>18</v>
      </c>
      <c r="F1066" s="8">
        <v>7671.080078</v>
      </c>
      <c r="G1066" s="8">
        <v>6740.8436373300001</v>
      </c>
    </row>
    <row r="1067" spans="1:7" hidden="1" x14ac:dyDescent="0.25">
      <c r="A1067" s="6" t="s">
        <v>10</v>
      </c>
      <c r="B1067" s="6" t="s">
        <v>15</v>
      </c>
      <c r="C1067" s="7">
        <v>43677</v>
      </c>
      <c r="D1067" s="6">
        <v>1</v>
      </c>
      <c r="E1067" s="6" t="s">
        <v>18</v>
      </c>
      <c r="F1067" s="8">
        <v>7848.7797849999997</v>
      </c>
      <c r="G1067" s="8">
        <v>7038.6331309099996</v>
      </c>
    </row>
    <row r="1068" spans="1:7" hidden="1" x14ac:dyDescent="0.25">
      <c r="A1068" s="6" t="s">
        <v>10</v>
      </c>
      <c r="B1068" s="6" t="s">
        <v>15</v>
      </c>
      <c r="C1068" s="7">
        <v>43708</v>
      </c>
      <c r="D1068" s="6">
        <v>1</v>
      </c>
      <c r="E1068" s="6" t="s">
        <v>18</v>
      </c>
      <c r="F1068" s="8">
        <v>7691</v>
      </c>
      <c r="G1068" s="8">
        <v>6969.0105283100002</v>
      </c>
    </row>
    <row r="1069" spans="1:7" hidden="1" x14ac:dyDescent="0.25">
      <c r="A1069" s="6" t="s">
        <v>10</v>
      </c>
      <c r="B1069" s="6" t="s">
        <v>15</v>
      </c>
      <c r="C1069" s="7">
        <v>43738</v>
      </c>
      <c r="D1069" s="6">
        <v>1</v>
      </c>
      <c r="E1069" s="6" t="s">
        <v>18</v>
      </c>
      <c r="F1069" s="8">
        <v>7749.4501950000003</v>
      </c>
      <c r="G1069" s="8">
        <v>7116.76942719</v>
      </c>
    </row>
    <row r="1070" spans="1:7" hidden="1" x14ac:dyDescent="0.25">
      <c r="A1070" s="6" t="s">
        <v>10</v>
      </c>
      <c r="B1070" s="6" t="s">
        <v>15</v>
      </c>
      <c r="C1070" s="7">
        <v>43769</v>
      </c>
      <c r="D1070" s="6">
        <v>1</v>
      </c>
      <c r="E1070" s="6" t="s">
        <v>18</v>
      </c>
      <c r="F1070" s="8">
        <v>8083.830078</v>
      </c>
      <c r="G1070" s="8">
        <v>7247.4718444800001</v>
      </c>
    </row>
    <row r="1071" spans="1:7" hidden="1" x14ac:dyDescent="0.25">
      <c r="A1071" s="6" t="s">
        <v>10</v>
      </c>
      <c r="B1071" s="6" t="s">
        <v>15</v>
      </c>
      <c r="C1071" s="7">
        <v>43799</v>
      </c>
      <c r="D1071" s="6">
        <v>1</v>
      </c>
      <c r="E1071" s="6" t="s">
        <v>18</v>
      </c>
      <c r="F1071" s="8">
        <v>8403.6796880000002</v>
      </c>
      <c r="G1071" s="8">
        <v>7652.23063379</v>
      </c>
    </row>
    <row r="1072" spans="1:7" hidden="1" x14ac:dyDescent="0.25">
      <c r="A1072" s="6" t="s">
        <v>10</v>
      </c>
      <c r="B1072" s="6" t="s">
        <v>15</v>
      </c>
      <c r="C1072" s="7">
        <v>43830</v>
      </c>
      <c r="D1072" s="6">
        <v>1</v>
      </c>
      <c r="E1072" s="6" t="s">
        <v>18</v>
      </c>
      <c r="F1072" s="8">
        <v>8733.0703130000002</v>
      </c>
      <c r="G1072" s="8">
        <v>7773.7852438299997</v>
      </c>
    </row>
    <row r="1073" spans="1:7" hidden="1" x14ac:dyDescent="0.25">
      <c r="A1073" s="6" t="s">
        <v>10</v>
      </c>
      <c r="B1073" s="6" t="s">
        <v>15</v>
      </c>
      <c r="C1073" s="7">
        <v>43861</v>
      </c>
      <c r="D1073" s="6">
        <v>1</v>
      </c>
      <c r="E1073" s="6" t="s">
        <v>18</v>
      </c>
      <c r="F1073" s="8">
        <v>8991.5097659999992</v>
      </c>
      <c r="G1073" s="8">
        <v>8135.6404107199996</v>
      </c>
    </row>
    <row r="1074" spans="1:7" hidden="1" x14ac:dyDescent="0.25">
      <c r="A1074" s="6" t="s">
        <v>10</v>
      </c>
      <c r="B1074" s="6" t="s">
        <v>15</v>
      </c>
      <c r="C1074" s="7">
        <v>43890</v>
      </c>
      <c r="D1074" s="6">
        <v>1</v>
      </c>
      <c r="E1074" s="6" t="s">
        <v>18</v>
      </c>
      <c r="F1074" s="8">
        <v>8461.8300780000009</v>
      </c>
      <c r="G1074" s="8">
        <v>7708.6909844299998</v>
      </c>
    </row>
    <row r="1075" spans="1:7" hidden="1" x14ac:dyDescent="0.25">
      <c r="A1075" s="6" t="s">
        <v>10</v>
      </c>
      <c r="B1075" s="6" t="s">
        <v>15</v>
      </c>
      <c r="C1075" s="7">
        <v>43921</v>
      </c>
      <c r="D1075" s="6">
        <v>1</v>
      </c>
      <c r="E1075" s="6" t="s">
        <v>18</v>
      </c>
      <c r="F1075" s="8">
        <v>7813.5</v>
      </c>
      <c r="G1075" s="8">
        <v>7131.7086793799999</v>
      </c>
    </row>
    <row r="1076" spans="1:7" hidden="1" x14ac:dyDescent="0.25">
      <c r="A1076" s="6" t="s">
        <v>10</v>
      </c>
      <c r="B1076" s="6" t="s">
        <v>15</v>
      </c>
      <c r="C1076" s="7">
        <v>43951</v>
      </c>
      <c r="D1076" s="6">
        <v>1</v>
      </c>
      <c r="E1076" s="6" t="s">
        <v>18</v>
      </c>
      <c r="F1076" s="8">
        <v>9000.5097659999992</v>
      </c>
      <c r="G1076" s="8">
        <v>8275.5698272400004</v>
      </c>
    </row>
    <row r="1077" spans="1:7" hidden="1" x14ac:dyDescent="0.25">
      <c r="A1077" s="6" t="s">
        <v>10</v>
      </c>
      <c r="B1077" s="6" t="s">
        <v>15</v>
      </c>
      <c r="C1077" s="7">
        <v>43982</v>
      </c>
      <c r="D1077" s="6">
        <v>1</v>
      </c>
      <c r="E1077" s="6" t="s">
        <v>18</v>
      </c>
      <c r="F1077" s="8">
        <v>9555.5302730000003</v>
      </c>
      <c r="G1077" s="8">
        <v>8580.7563921100009</v>
      </c>
    </row>
    <row r="1078" spans="1:7" hidden="1" x14ac:dyDescent="0.25">
      <c r="A1078" s="6" t="s">
        <v>10</v>
      </c>
      <c r="B1078" s="6" t="s">
        <v>15</v>
      </c>
      <c r="C1078" s="7">
        <v>44012</v>
      </c>
      <c r="D1078" s="6">
        <v>1</v>
      </c>
      <c r="E1078" s="6" t="s">
        <v>18</v>
      </c>
      <c r="F1078" s="8">
        <v>10156.849609000001</v>
      </c>
      <c r="G1078" s="8">
        <v>9070.2354061099995</v>
      </c>
    </row>
    <row r="1079" spans="1:7" hidden="1" x14ac:dyDescent="0.25">
      <c r="A1079" s="6" t="s">
        <v>10</v>
      </c>
      <c r="B1079" s="6" t="s">
        <v>15</v>
      </c>
      <c r="C1079" s="7">
        <v>44043</v>
      </c>
      <c r="D1079" s="6">
        <v>1</v>
      </c>
      <c r="E1079" s="6" t="s">
        <v>18</v>
      </c>
      <c r="F1079" s="8">
        <v>10905.879883</v>
      </c>
      <c r="G1079" s="8">
        <v>9204.8277431900005</v>
      </c>
    </row>
    <row r="1080" spans="1:7" hidden="1" x14ac:dyDescent="0.25">
      <c r="A1080" s="6" t="s">
        <v>10</v>
      </c>
      <c r="B1080" s="6" t="s">
        <v>15</v>
      </c>
      <c r="C1080" s="7">
        <v>44074</v>
      </c>
      <c r="D1080" s="6">
        <v>1</v>
      </c>
      <c r="E1080" s="6" t="s">
        <v>18</v>
      </c>
      <c r="F1080" s="8">
        <v>12110.700194999999</v>
      </c>
      <c r="G1080" s="8">
        <v>10142.965011370001</v>
      </c>
    </row>
    <row r="1081" spans="1:7" hidden="1" x14ac:dyDescent="0.25">
      <c r="A1081" s="6" t="s">
        <v>10</v>
      </c>
      <c r="B1081" s="6" t="s">
        <v>15</v>
      </c>
      <c r="C1081" s="7">
        <v>44104</v>
      </c>
      <c r="D1081" s="6">
        <v>1</v>
      </c>
      <c r="E1081" s="6" t="s">
        <v>18</v>
      </c>
      <c r="F1081" s="8">
        <v>11418.059569999999</v>
      </c>
      <c r="G1081" s="8">
        <v>9752.3569588600003</v>
      </c>
    </row>
    <row r="1082" spans="1:7" hidden="1" x14ac:dyDescent="0.25">
      <c r="A1082" s="6" t="s">
        <v>10</v>
      </c>
      <c r="B1082" s="6" t="s">
        <v>15</v>
      </c>
      <c r="C1082" s="7">
        <v>44135</v>
      </c>
      <c r="D1082" s="6">
        <v>1</v>
      </c>
      <c r="E1082" s="6" t="s">
        <v>18</v>
      </c>
      <c r="F1082" s="8">
        <v>11052.950194999999</v>
      </c>
      <c r="G1082" s="8">
        <v>9448.5810942900007</v>
      </c>
    </row>
    <row r="1083" spans="1:7" hidden="1" x14ac:dyDescent="0.25">
      <c r="A1083" s="6" t="s">
        <v>10</v>
      </c>
      <c r="B1083" s="6" t="s">
        <v>15</v>
      </c>
      <c r="C1083" s="7">
        <v>44165</v>
      </c>
      <c r="D1083" s="6">
        <v>1</v>
      </c>
      <c r="E1083" s="6" t="s">
        <v>18</v>
      </c>
      <c r="F1083" s="8">
        <v>12268.320313</v>
      </c>
      <c r="G1083" s="8">
        <v>10240.668029840001</v>
      </c>
    </row>
    <row r="1084" spans="1:7" hidden="1" x14ac:dyDescent="0.25">
      <c r="A1084" s="6" t="s">
        <v>10</v>
      </c>
      <c r="B1084" s="6" t="s">
        <v>15</v>
      </c>
      <c r="C1084" s="7">
        <v>44196</v>
      </c>
      <c r="D1084" s="6">
        <v>1</v>
      </c>
      <c r="E1084" s="6" t="s">
        <v>18</v>
      </c>
      <c r="F1084" s="8">
        <v>12888.280273</v>
      </c>
      <c r="G1084" s="8">
        <v>10503.039927620001</v>
      </c>
    </row>
    <row r="1085" spans="1:7" hidden="1" x14ac:dyDescent="0.25">
      <c r="A1085" s="6" t="s">
        <v>10</v>
      </c>
      <c r="B1085" s="6" t="s">
        <v>15</v>
      </c>
      <c r="C1085" s="7">
        <v>44227</v>
      </c>
      <c r="D1085" s="6">
        <v>1</v>
      </c>
      <c r="E1085" s="6" t="s">
        <v>18</v>
      </c>
      <c r="F1085" s="8">
        <v>12925.379883</v>
      </c>
      <c r="G1085" s="8">
        <v>10650.444906840001</v>
      </c>
    </row>
    <row r="1086" spans="1:7" hidden="1" x14ac:dyDescent="0.25">
      <c r="A1086" s="6" t="s">
        <v>10</v>
      </c>
      <c r="B1086" s="6" t="s">
        <v>15</v>
      </c>
      <c r="C1086" s="7">
        <v>44255</v>
      </c>
      <c r="D1086" s="6">
        <v>1</v>
      </c>
      <c r="E1086" s="6" t="s">
        <v>18</v>
      </c>
      <c r="F1086" s="8">
        <v>12909.440430000001</v>
      </c>
      <c r="G1086" s="8">
        <v>10650.47476707</v>
      </c>
    </row>
    <row r="1087" spans="1:7" hidden="1" x14ac:dyDescent="0.25">
      <c r="A1087" s="6" t="s">
        <v>10</v>
      </c>
      <c r="B1087" s="6" t="s">
        <v>15</v>
      </c>
      <c r="C1087" s="7">
        <v>44286</v>
      </c>
      <c r="D1087" s="6">
        <v>1</v>
      </c>
      <c r="E1087" s="6" t="s">
        <v>18</v>
      </c>
      <c r="F1087" s="8">
        <v>13091.440430000001</v>
      </c>
      <c r="G1087" s="8">
        <v>11165.40755312</v>
      </c>
    </row>
    <row r="1088" spans="1:7" hidden="1" x14ac:dyDescent="0.25">
      <c r="A1088" s="6" t="s">
        <v>10</v>
      </c>
      <c r="B1088" s="6" t="s">
        <v>15</v>
      </c>
      <c r="C1088" s="7">
        <v>44316</v>
      </c>
      <c r="D1088" s="6">
        <v>1</v>
      </c>
      <c r="E1088" s="6" t="s">
        <v>18</v>
      </c>
      <c r="F1088" s="8">
        <v>13860.759765999999</v>
      </c>
      <c r="G1088" s="8">
        <v>11472.23954565</v>
      </c>
    </row>
    <row r="1089" spans="1:7" hidden="1" x14ac:dyDescent="0.25">
      <c r="A1089" s="6" t="s">
        <v>10</v>
      </c>
      <c r="B1089" s="6" t="s">
        <v>15</v>
      </c>
      <c r="C1089" s="7">
        <v>44347</v>
      </c>
      <c r="D1089" s="6">
        <v>1</v>
      </c>
      <c r="E1089" s="6" t="s">
        <v>18</v>
      </c>
      <c r="F1089" s="8">
        <v>13686.509765999999</v>
      </c>
      <c r="G1089" s="8">
        <v>11272.03904623</v>
      </c>
    </row>
    <row r="1090" spans="1:7" hidden="1" x14ac:dyDescent="0.25">
      <c r="A1090" s="6" t="s">
        <v>10</v>
      </c>
      <c r="B1090" s="6" t="s">
        <v>15</v>
      </c>
      <c r="C1090" s="7">
        <v>44377</v>
      </c>
      <c r="D1090" s="6">
        <v>1</v>
      </c>
      <c r="E1090" s="6" t="s">
        <v>18</v>
      </c>
      <c r="F1090" s="8">
        <v>14554.799805000001</v>
      </c>
      <c r="G1090" s="8">
        <v>12247.391296010001</v>
      </c>
    </row>
    <row r="1091" spans="1:7" hidden="1" x14ac:dyDescent="0.25">
      <c r="A1091" s="6" t="s">
        <v>10</v>
      </c>
      <c r="B1091" s="6" t="s">
        <v>15</v>
      </c>
      <c r="C1091" s="7">
        <v>44408</v>
      </c>
      <c r="D1091" s="6">
        <v>1</v>
      </c>
      <c r="E1091" s="6" t="s">
        <v>18</v>
      </c>
      <c r="F1091" s="8">
        <v>14959.900390999999</v>
      </c>
      <c r="G1091" s="8">
        <v>12580.859745199999</v>
      </c>
    </row>
    <row r="1092" spans="1:7" hidden="1" x14ac:dyDescent="0.25">
      <c r="A1092" s="6" t="s">
        <v>10</v>
      </c>
      <c r="B1092" s="6" t="s">
        <v>15</v>
      </c>
      <c r="C1092" s="7">
        <v>44439</v>
      </c>
      <c r="D1092" s="6">
        <v>1</v>
      </c>
      <c r="E1092" s="6" t="s">
        <v>18</v>
      </c>
      <c r="F1092" s="8">
        <v>15582.509765999999</v>
      </c>
      <c r="G1092" s="8">
        <v>13167.57634514</v>
      </c>
    </row>
    <row r="1093" spans="1:7" hidden="1" x14ac:dyDescent="0.25">
      <c r="A1093" s="6" t="s">
        <v>10</v>
      </c>
      <c r="B1093" s="6" t="s">
        <v>15</v>
      </c>
      <c r="C1093" s="7">
        <v>44469</v>
      </c>
      <c r="D1093" s="6">
        <v>1</v>
      </c>
      <c r="E1093" s="6" t="s">
        <v>18</v>
      </c>
      <c r="F1093" s="8">
        <v>14689.620117</v>
      </c>
      <c r="G1093" s="8">
        <v>12686.43246432</v>
      </c>
    </row>
    <row r="1094" spans="1:7" hidden="1" x14ac:dyDescent="0.25">
      <c r="A1094" s="6" t="s">
        <v>10</v>
      </c>
      <c r="B1094" s="6" t="s">
        <v>15</v>
      </c>
      <c r="C1094" s="7">
        <v>44500</v>
      </c>
      <c r="D1094" s="6">
        <v>1</v>
      </c>
      <c r="E1094" s="6" t="s">
        <v>18</v>
      </c>
      <c r="F1094" s="8">
        <v>15850.469727</v>
      </c>
      <c r="G1094" s="8">
        <v>13611.395283260001</v>
      </c>
    </row>
    <row r="1095" spans="1:7" hidden="1" x14ac:dyDescent="0.25">
      <c r="A1095" s="6" t="s">
        <v>10</v>
      </c>
      <c r="B1095" s="6" t="s">
        <v>15</v>
      </c>
      <c r="C1095" s="7">
        <v>44530</v>
      </c>
      <c r="D1095" s="6">
        <v>1</v>
      </c>
      <c r="E1095" s="6" t="s">
        <v>18</v>
      </c>
      <c r="F1095" s="8">
        <v>16135.919921999999</v>
      </c>
      <c r="G1095" s="8">
        <v>14200.40470949</v>
      </c>
    </row>
    <row r="1096" spans="1:7" hidden="1" x14ac:dyDescent="0.25">
      <c r="A1096" s="6" t="s">
        <v>10</v>
      </c>
      <c r="B1096" s="6" t="s">
        <v>15</v>
      </c>
      <c r="C1096" s="7">
        <v>44561</v>
      </c>
      <c r="D1096" s="6">
        <v>1</v>
      </c>
      <c r="E1096" s="6" t="s">
        <v>18</v>
      </c>
      <c r="F1096" s="8">
        <v>16320.080078000001</v>
      </c>
      <c r="G1096" s="8">
        <v>14409.39446281</v>
      </c>
    </row>
    <row r="1097" spans="1:7" hidden="1" x14ac:dyDescent="0.25">
      <c r="A1097" s="6" t="s">
        <v>10</v>
      </c>
      <c r="B1097" s="6" t="s">
        <v>15</v>
      </c>
      <c r="C1097" s="7">
        <v>44592</v>
      </c>
      <c r="D1097" s="6">
        <v>1</v>
      </c>
      <c r="E1097" s="6" t="s">
        <v>18</v>
      </c>
      <c r="F1097" s="8">
        <v>14930.049805000001</v>
      </c>
      <c r="G1097" s="8">
        <v>13382.97759004</v>
      </c>
    </row>
    <row r="1098" spans="1:7" hidden="1" x14ac:dyDescent="0.25">
      <c r="A1098" s="6" t="s">
        <v>10</v>
      </c>
      <c r="B1098" s="6" t="s">
        <v>15</v>
      </c>
      <c r="C1098" s="7">
        <v>44620</v>
      </c>
      <c r="D1098" s="6">
        <v>1</v>
      </c>
      <c r="E1098" s="6" t="s">
        <v>18</v>
      </c>
      <c r="F1098" s="8">
        <v>14237.809569999999</v>
      </c>
      <c r="G1098" s="8">
        <v>12713.46511309</v>
      </c>
    </row>
    <row r="1099" spans="1:7" hidden="1" x14ac:dyDescent="0.25">
      <c r="A1099" s="6" t="s">
        <v>10</v>
      </c>
      <c r="B1099" s="6" t="s">
        <v>15</v>
      </c>
      <c r="C1099" s="7">
        <v>44651</v>
      </c>
      <c r="D1099" s="6">
        <v>1</v>
      </c>
      <c r="E1099" s="6" t="s">
        <v>18</v>
      </c>
      <c r="F1099" s="8">
        <v>14838.490234000001</v>
      </c>
      <c r="G1099" s="8">
        <v>13366.805062969999</v>
      </c>
    </row>
    <row r="1100" spans="1:7" hidden="1" x14ac:dyDescent="0.25">
      <c r="A1100" s="6" t="s">
        <v>10</v>
      </c>
      <c r="B1100" s="6" t="s">
        <v>15</v>
      </c>
      <c r="C1100" s="7">
        <v>44681</v>
      </c>
      <c r="D1100" s="6">
        <v>1</v>
      </c>
      <c r="E1100" s="6" t="s">
        <v>18</v>
      </c>
      <c r="F1100" s="8">
        <v>12854.799805000001</v>
      </c>
      <c r="G1100" s="8">
        <v>12196.204704670001</v>
      </c>
    </row>
    <row r="1101" spans="1:7" hidden="1" x14ac:dyDescent="0.25">
      <c r="A1101" s="6" t="s">
        <v>10</v>
      </c>
      <c r="B1101" s="6" t="s">
        <v>15</v>
      </c>
      <c r="C1101" s="7">
        <v>44712</v>
      </c>
      <c r="D1101" s="6">
        <v>1</v>
      </c>
      <c r="E1101" s="6" t="s">
        <v>18</v>
      </c>
      <c r="F1101" s="8">
        <v>12642.099609000001</v>
      </c>
      <c r="G1101" s="8">
        <v>11800.709094260001</v>
      </c>
    </row>
    <row r="1102" spans="1:7" hidden="1" x14ac:dyDescent="0.25">
      <c r="A1102" s="6" t="s">
        <v>10</v>
      </c>
      <c r="B1102" s="6" t="s">
        <v>15</v>
      </c>
      <c r="C1102" s="7">
        <v>44742</v>
      </c>
      <c r="D1102" s="6">
        <v>1</v>
      </c>
      <c r="E1102" s="6" t="s">
        <v>18</v>
      </c>
      <c r="F1102" s="8">
        <v>11503.719727</v>
      </c>
      <c r="G1102" s="8">
        <v>11075.112872</v>
      </c>
    </row>
    <row r="1103" spans="1:7" hidden="1" x14ac:dyDescent="0.25">
      <c r="A1103" s="6" t="s">
        <v>10</v>
      </c>
      <c r="B1103" s="6" t="s">
        <v>15</v>
      </c>
      <c r="C1103" s="7">
        <v>44773</v>
      </c>
      <c r="D1103" s="6">
        <v>1</v>
      </c>
      <c r="E1103" s="6" t="s">
        <v>18</v>
      </c>
      <c r="F1103" s="8">
        <v>12947.969727</v>
      </c>
      <c r="G1103" s="8">
        <v>12696.577514410001</v>
      </c>
    </row>
    <row r="1104" spans="1:7" hidden="1" x14ac:dyDescent="0.25">
      <c r="A1104" s="6" t="s">
        <v>10</v>
      </c>
      <c r="B1104" s="6" t="s">
        <v>15</v>
      </c>
      <c r="C1104" s="7">
        <v>44804</v>
      </c>
      <c r="D1104" s="6">
        <v>1</v>
      </c>
      <c r="E1104" s="6" t="s">
        <v>18</v>
      </c>
      <c r="F1104" s="8">
        <v>12272.030273</v>
      </c>
      <c r="G1104" s="8">
        <v>12272.030273</v>
      </c>
    </row>
    <row r="1105" spans="1:7" hidden="1" x14ac:dyDescent="0.25">
      <c r="A1105" s="6" t="s">
        <v>10</v>
      </c>
      <c r="B1105" s="6" t="s">
        <v>15</v>
      </c>
      <c r="C1105" s="7">
        <v>44834</v>
      </c>
      <c r="D1105" s="6">
        <v>1</v>
      </c>
      <c r="E1105" s="6" t="s">
        <v>18</v>
      </c>
      <c r="F1105" s="8">
        <v>10971.219727</v>
      </c>
      <c r="G1105" s="8">
        <v>11254.84177492</v>
      </c>
    </row>
    <row r="1106" spans="1:7" hidden="1" x14ac:dyDescent="0.25">
      <c r="A1106" s="6" t="s">
        <v>10</v>
      </c>
      <c r="B1106" s="6" t="s">
        <v>15</v>
      </c>
      <c r="C1106" s="7">
        <v>44865</v>
      </c>
      <c r="D1106" s="6">
        <v>1</v>
      </c>
      <c r="E1106" s="6" t="s">
        <v>18</v>
      </c>
      <c r="F1106" s="8">
        <v>11405.570313</v>
      </c>
      <c r="G1106" s="8">
        <v>11504.50907324</v>
      </c>
    </row>
    <row r="1107" spans="1:7" hidden="1" x14ac:dyDescent="0.25">
      <c r="A1107" s="6" t="s">
        <v>10</v>
      </c>
      <c r="B1107" s="6" t="s">
        <v>15</v>
      </c>
      <c r="C1107" s="7">
        <v>44895</v>
      </c>
      <c r="D1107" s="6">
        <v>1</v>
      </c>
      <c r="E1107" s="6" t="s">
        <v>18</v>
      </c>
      <c r="F1107" s="8">
        <v>12030.059569999999</v>
      </c>
      <c r="G1107" s="8">
        <v>11594.12064723</v>
      </c>
    </row>
    <row r="1108" spans="1:7" hidden="1" x14ac:dyDescent="0.25">
      <c r="A1108" s="6" t="s">
        <v>10</v>
      </c>
      <c r="B1108" s="6" t="s">
        <v>15</v>
      </c>
      <c r="C1108" s="7">
        <v>44926</v>
      </c>
      <c r="D1108" s="6">
        <v>1</v>
      </c>
      <c r="E1108" s="6" t="s">
        <v>18</v>
      </c>
      <c r="F1108" s="8">
        <v>10939.759765999999</v>
      </c>
      <c r="G1108" s="8">
        <v>10256.66585055</v>
      </c>
    </row>
    <row r="1109" spans="1:7" hidden="1" x14ac:dyDescent="0.25">
      <c r="A1109" s="6" t="s">
        <v>10</v>
      </c>
      <c r="B1109" s="6" t="s">
        <v>15</v>
      </c>
      <c r="C1109" s="7">
        <v>44957</v>
      </c>
      <c r="D1109" s="6">
        <v>1</v>
      </c>
      <c r="E1109" s="6" t="s">
        <v>18</v>
      </c>
      <c r="F1109" s="8">
        <v>12101.929688</v>
      </c>
      <c r="G1109" s="8">
        <v>11171.355798279999</v>
      </c>
    </row>
    <row r="1110" spans="1:7" hidden="1" x14ac:dyDescent="0.25">
      <c r="A1110" s="6" t="s">
        <v>10</v>
      </c>
      <c r="B1110" s="6" t="s">
        <v>15</v>
      </c>
      <c r="C1110" s="7">
        <v>44985</v>
      </c>
      <c r="D1110" s="6">
        <v>1</v>
      </c>
      <c r="E1110" s="6" t="s">
        <v>18</v>
      </c>
      <c r="F1110" s="8">
        <v>12042.120117</v>
      </c>
      <c r="G1110" s="8">
        <v>11340.16398209</v>
      </c>
    </row>
    <row r="1111" spans="1:7" hidden="1" x14ac:dyDescent="0.25">
      <c r="A1111" s="6" t="s">
        <v>10</v>
      </c>
      <c r="B1111" s="6" t="s">
        <v>15</v>
      </c>
      <c r="C1111" s="7">
        <v>45016</v>
      </c>
      <c r="D1111" s="6">
        <v>1</v>
      </c>
      <c r="E1111" s="6" t="s">
        <v>18</v>
      </c>
      <c r="F1111" s="8">
        <v>13181.349609000001</v>
      </c>
      <c r="G1111" s="8">
        <v>12120.781251169999</v>
      </c>
    </row>
    <row r="1112" spans="1:7" hidden="1" x14ac:dyDescent="0.25">
      <c r="A1112" s="6" t="s">
        <v>10</v>
      </c>
      <c r="B1112" s="6" t="s">
        <v>15</v>
      </c>
      <c r="C1112" s="7">
        <v>45046</v>
      </c>
      <c r="D1112" s="6">
        <v>1</v>
      </c>
      <c r="E1112" s="6" t="s">
        <v>18</v>
      </c>
      <c r="F1112" s="8">
        <v>13245.990234000001</v>
      </c>
      <c r="G1112" s="8">
        <v>12062.64472848</v>
      </c>
    </row>
    <row r="1113" spans="1:7" hidden="1" x14ac:dyDescent="0.25">
      <c r="A1113" s="6" t="s">
        <v>10</v>
      </c>
      <c r="B1113" s="6" t="s">
        <v>15</v>
      </c>
      <c r="C1113" s="7">
        <v>45077</v>
      </c>
      <c r="D1113" s="6">
        <v>1</v>
      </c>
      <c r="E1113" s="6" t="s">
        <v>18</v>
      </c>
      <c r="F1113" s="8">
        <v>14254.089844</v>
      </c>
      <c r="G1113" s="8">
        <v>13342.77812907</v>
      </c>
    </row>
    <row r="1114" spans="1:7" hidden="1" x14ac:dyDescent="0.25">
      <c r="A1114" s="6" t="s">
        <v>10</v>
      </c>
      <c r="B1114" s="6" t="s">
        <v>15</v>
      </c>
      <c r="C1114" s="7">
        <v>45107</v>
      </c>
      <c r="D1114" s="6">
        <v>1</v>
      </c>
      <c r="E1114" s="6" t="s">
        <v>18</v>
      </c>
      <c r="F1114" s="8">
        <v>15179.209961</v>
      </c>
      <c r="G1114" s="8">
        <v>13969.45516044</v>
      </c>
    </row>
    <row r="1115" spans="1:7" hidden="1" x14ac:dyDescent="0.25">
      <c r="A1115" s="6" t="s">
        <v>10</v>
      </c>
      <c r="B1115" s="6" t="s">
        <v>15</v>
      </c>
      <c r="C1115" s="7">
        <v>45138</v>
      </c>
      <c r="D1115" s="6">
        <v>1</v>
      </c>
      <c r="E1115" s="6" t="s">
        <v>18</v>
      </c>
      <c r="F1115" s="8">
        <v>15757</v>
      </c>
      <c r="G1115" s="8">
        <v>14294.65664585</v>
      </c>
    </row>
    <row r="1116" spans="1:7" hidden="1" x14ac:dyDescent="0.25">
      <c r="A1116" s="6" t="s">
        <v>10</v>
      </c>
      <c r="B1116" s="6" t="s">
        <v>15</v>
      </c>
      <c r="C1116" s="7">
        <v>45169</v>
      </c>
      <c r="D1116" s="6">
        <v>1</v>
      </c>
      <c r="E1116" s="6" t="s">
        <v>18</v>
      </c>
      <c r="F1116" s="8">
        <v>15501.070313</v>
      </c>
      <c r="G1116" s="8">
        <v>14263.038579780001</v>
      </c>
    </row>
    <row r="1117" spans="1:7" hidden="1" x14ac:dyDescent="0.25">
      <c r="A1117" s="6" t="s">
        <v>10</v>
      </c>
      <c r="B1117" s="6" t="s">
        <v>15</v>
      </c>
      <c r="C1117" s="7">
        <v>45199</v>
      </c>
      <c r="D1117" s="6">
        <v>1</v>
      </c>
      <c r="E1117" s="6" t="s">
        <v>18</v>
      </c>
      <c r="F1117" s="8">
        <v>14715.240234000001</v>
      </c>
      <c r="G1117" s="8">
        <v>13890.16451316</v>
      </c>
    </row>
    <row r="1118" spans="1:7" hidden="1" x14ac:dyDescent="0.25">
      <c r="A1118" s="6" t="s">
        <v>10</v>
      </c>
      <c r="B1118" s="6" t="s">
        <v>15</v>
      </c>
      <c r="C1118" s="7">
        <v>45230</v>
      </c>
      <c r="D1118" s="6">
        <v>1</v>
      </c>
      <c r="E1118" s="6" t="s">
        <v>18</v>
      </c>
      <c r="F1118" s="8">
        <v>14409.780273</v>
      </c>
      <c r="G1118" s="8">
        <v>13569.80910787</v>
      </c>
    </row>
    <row r="1119" spans="1:7" hidden="1" x14ac:dyDescent="0.25">
      <c r="A1119" s="6" t="s">
        <v>10</v>
      </c>
      <c r="B1119" s="6" t="s">
        <v>15</v>
      </c>
      <c r="C1119" s="7">
        <v>45260</v>
      </c>
      <c r="D1119" s="6">
        <v>1</v>
      </c>
      <c r="E1119" s="6" t="s">
        <v>18</v>
      </c>
      <c r="F1119" s="8">
        <v>15947.870117</v>
      </c>
      <c r="G1119" s="8">
        <v>14589.580131459999</v>
      </c>
    </row>
    <row r="1120" spans="1:7" hidden="1" x14ac:dyDescent="0.25">
      <c r="A1120" s="6" t="s">
        <v>10</v>
      </c>
      <c r="B1120" s="6" t="s">
        <v>15</v>
      </c>
      <c r="C1120" s="7">
        <v>45291</v>
      </c>
      <c r="D1120" s="6">
        <v>1</v>
      </c>
      <c r="E1120" s="6" t="s">
        <v>18</v>
      </c>
      <c r="F1120" s="8">
        <v>16825.929688</v>
      </c>
      <c r="G1120" s="8">
        <v>15227.08576511</v>
      </c>
    </row>
    <row r="1121" spans="1:7" hidden="1" x14ac:dyDescent="0.25">
      <c r="A1121" s="6" t="s">
        <v>10</v>
      </c>
      <c r="B1121" s="6" t="s">
        <v>15</v>
      </c>
      <c r="C1121" s="7">
        <v>45322</v>
      </c>
      <c r="D1121" s="6">
        <v>1</v>
      </c>
      <c r="E1121" s="6" t="s">
        <v>18</v>
      </c>
      <c r="F1121" s="8">
        <v>17137.240234000001</v>
      </c>
      <c r="G1121" s="8">
        <v>15813.638629630001</v>
      </c>
    </row>
    <row r="1122" spans="1:7" hidden="1" x14ac:dyDescent="0.25">
      <c r="A1122" s="6" t="s">
        <v>10</v>
      </c>
      <c r="B1122" s="6" t="s">
        <v>15</v>
      </c>
      <c r="C1122" s="7">
        <v>45351</v>
      </c>
      <c r="D1122" s="6">
        <v>1</v>
      </c>
      <c r="E1122" s="6" t="s">
        <v>18</v>
      </c>
      <c r="F1122" s="8">
        <v>18043.849609000001</v>
      </c>
      <c r="G1122" s="8">
        <v>16667.143580299999</v>
      </c>
    </row>
    <row r="1123" spans="1:7" hidden="1" x14ac:dyDescent="0.25">
      <c r="A1123" s="6" t="s">
        <v>10</v>
      </c>
      <c r="B1123" s="6" t="s">
        <v>15</v>
      </c>
      <c r="C1123" s="7">
        <v>45382</v>
      </c>
      <c r="D1123" s="6">
        <v>1</v>
      </c>
      <c r="E1123" s="6" t="s">
        <v>18</v>
      </c>
      <c r="F1123" s="8">
        <v>18254.689452999999</v>
      </c>
      <c r="G1123" s="8">
        <v>16885.292200600001</v>
      </c>
    </row>
    <row r="1124" spans="1:7" hidden="1" x14ac:dyDescent="0.25">
      <c r="A1124" s="6" t="s">
        <v>10</v>
      </c>
      <c r="B1124" s="6" t="s">
        <v>15</v>
      </c>
      <c r="C1124" s="7">
        <v>45412</v>
      </c>
      <c r="D1124" s="6">
        <v>1</v>
      </c>
      <c r="E1124" s="6" t="s">
        <v>18</v>
      </c>
      <c r="F1124" s="8">
        <v>17440.689452999999</v>
      </c>
      <c r="G1124" s="8">
        <v>16272.33574807</v>
      </c>
    </row>
    <row r="1125" spans="1:7" hidden="1" x14ac:dyDescent="0.25">
      <c r="A1125" s="6" t="s">
        <v>10</v>
      </c>
      <c r="B1125" s="6" t="s">
        <v>15</v>
      </c>
      <c r="C1125" s="7">
        <v>45443</v>
      </c>
      <c r="D1125" s="6">
        <v>1</v>
      </c>
      <c r="E1125" s="6" t="s">
        <v>18</v>
      </c>
      <c r="F1125" s="8">
        <v>18536.650390999999</v>
      </c>
      <c r="G1125" s="8">
        <v>17081.321841919998</v>
      </c>
    </row>
    <row r="1126" spans="1:7" hidden="1" x14ac:dyDescent="0.25">
      <c r="A1126" s="6" t="s">
        <v>10</v>
      </c>
      <c r="B1126" s="6" t="s">
        <v>15</v>
      </c>
      <c r="C1126" s="7">
        <v>45473</v>
      </c>
      <c r="D1126" s="6">
        <v>1</v>
      </c>
      <c r="E1126" s="6" t="s">
        <v>18</v>
      </c>
      <c r="F1126" s="8">
        <v>19682.869140999999</v>
      </c>
      <c r="G1126" s="8">
        <v>18386.612853350001</v>
      </c>
    </row>
    <row r="1127" spans="1:7" hidden="1" x14ac:dyDescent="0.25">
      <c r="A1127" s="6" t="s">
        <v>10</v>
      </c>
      <c r="B1127" s="6" t="s">
        <v>15</v>
      </c>
      <c r="C1127" s="7">
        <v>45485</v>
      </c>
      <c r="D1127" s="6">
        <v>1</v>
      </c>
      <c r="E1127" s="6" t="s">
        <v>18</v>
      </c>
      <c r="F1127" s="8">
        <v>20267.908202999999</v>
      </c>
      <c r="G1127" s="8">
        <v>18624.180847740001</v>
      </c>
    </row>
    <row r="1128" spans="1:7" x14ac:dyDescent="0.25">
      <c r="A1128" s="6" t="s">
        <v>11</v>
      </c>
      <c r="B1128" s="6" t="s">
        <v>16</v>
      </c>
      <c r="C1128" s="7">
        <v>42035</v>
      </c>
      <c r="D1128" s="6">
        <v>1</v>
      </c>
      <c r="E1128" s="6" t="s">
        <v>17</v>
      </c>
      <c r="F1128" s="8">
        <v>192.684753</v>
      </c>
      <c r="G1128" s="8">
        <v>192.684753</v>
      </c>
    </row>
    <row r="1129" spans="1:7" x14ac:dyDescent="0.25">
      <c r="A1129" s="6" t="s">
        <v>11</v>
      </c>
      <c r="B1129" s="6" t="s">
        <v>16</v>
      </c>
      <c r="C1129" s="7">
        <v>42063</v>
      </c>
      <c r="D1129" s="6">
        <v>1</v>
      </c>
      <c r="E1129" s="6" t="s">
        <v>17</v>
      </c>
      <c r="F1129" s="8">
        <v>227.142212</v>
      </c>
      <c r="G1129" s="8">
        <v>227.142212</v>
      </c>
    </row>
    <row r="1130" spans="1:7" x14ac:dyDescent="0.25">
      <c r="A1130" s="6" t="s">
        <v>11</v>
      </c>
      <c r="B1130" s="6" t="s">
        <v>16</v>
      </c>
      <c r="C1130" s="7">
        <v>42094</v>
      </c>
      <c r="D1130" s="6">
        <v>1</v>
      </c>
      <c r="E1130" s="6" t="s">
        <v>17</v>
      </c>
      <c r="F1130" s="8">
        <v>227.39665199999999</v>
      </c>
      <c r="G1130" s="8">
        <v>227.39665199999999</v>
      </c>
    </row>
    <row r="1131" spans="1:7" x14ac:dyDescent="0.25">
      <c r="A1131" s="6" t="s">
        <v>11</v>
      </c>
      <c r="B1131" s="6" t="s">
        <v>16</v>
      </c>
      <c r="C1131" s="7">
        <v>42124</v>
      </c>
      <c r="D1131" s="6">
        <v>1</v>
      </c>
      <c r="E1131" s="6" t="s">
        <v>17</v>
      </c>
      <c r="F1131" s="8">
        <v>210.65566999999999</v>
      </c>
      <c r="G1131" s="8">
        <v>210.65566999999999</v>
      </c>
    </row>
    <row r="1132" spans="1:7" x14ac:dyDescent="0.25">
      <c r="A1132" s="6" t="s">
        <v>11</v>
      </c>
      <c r="B1132" s="6" t="s">
        <v>16</v>
      </c>
      <c r="C1132" s="7">
        <v>42155</v>
      </c>
      <c r="D1132" s="6">
        <v>1</v>
      </c>
      <c r="E1132" s="6" t="s">
        <v>17</v>
      </c>
      <c r="F1132" s="8">
        <v>210.10405</v>
      </c>
      <c r="G1132" s="8">
        <v>210.10405</v>
      </c>
    </row>
    <row r="1133" spans="1:7" x14ac:dyDescent="0.25">
      <c r="A1133" s="6" t="s">
        <v>11</v>
      </c>
      <c r="B1133" s="6" t="s">
        <v>16</v>
      </c>
      <c r="C1133" s="7">
        <v>42185</v>
      </c>
      <c r="D1133" s="6">
        <v>1</v>
      </c>
      <c r="E1133" s="6" t="s">
        <v>17</v>
      </c>
      <c r="F1133" s="8">
        <v>236.299286</v>
      </c>
      <c r="G1133" s="8">
        <v>236.299286</v>
      </c>
    </row>
    <row r="1134" spans="1:7" x14ac:dyDescent="0.25">
      <c r="A1134" s="6" t="s">
        <v>11</v>
      </c>
      <c r="B1134" s="6" t="s">
        <v>16</v>
      </c>
      <c r="C1134" s="7">
        <v>42216</v>
      </c>
      <c r="D1134" s="6">
        <v>1</v>
      </c>
      <c r="E1134" s="6" t="s">
        <v>17</v>
      </c>
      <c r="F1134" s="8">
        <v>259.10247800000002</v>
      </c>
      <c r="G1134" s="8">
        <v>259.10247800000002</v>
      </c>
    </row>
    <row r="1135" spans="1:7" x14ac:dyDescent="0.25">
      <c r="A1135" s="6" t="s">
        <v>11</v>
      </c>
      <c r="B1135" s="6" t="s">
        <v>16</v>
      </c>
      <c r="C1135" s="7">
        <v>42247</v>
      </c>
      <c r="D1135" s="6">
        <v>1</v>
      </c>
      <c r="E1135" s="6" t="s">
        <v>17</v>
      </c>
      <c r="F1135" s="8">
        <v>204.96792600000001</v>
      </c>
      <c r="G1135" s="8">
        <v>204.96792600000001</v>
      </c>
    </row>
    <row r="1136" spans="1:7" x14ac:dyDescent="0.25">
      <c r="A1136" s="6" t="s">
        <v>11</v>
      </c>
      <c r="B1136" s="6" t="s">
        <v>16</v>
      </c>
      <c r="C1136" s="7">
        <v>42277</v>
      </c>
      <c r="D1136" s="6">
        <v>1</v>
      </c>
      <c r="E1136" s="6" t="s">
        <v>17</v>
      </c>
      <c r="F1136" s="8">
        <v>211.352844</v>
      </c>
      <c r="G1136" s="8">
        <v>211.352844</v>
      </c>
    </row>
    <row r="1137" spans="1:7" x14ac:dyDescent="0.25">
      <c r="A1137" s="6" t="s">
        <v>11</v>
      </c>
      <c r="B1137" s="6" t="s">
        <v>16</v>
      </c>
      <c r="C1137" s="7">
        <v>42308</v>
      </c>
      <c r="D1137" s="6">
        <v>1</v>
      </c>
      <c r="E1137" s="6" t="s">
        <v>17</v>
      </c>
      <c r="F1137" s="8">
        <v>285.44973800000002</v>
      </c>
      <c r="G1137" s="8">
        <v>285.44973800000002</v>
      </c>
    </row>
    <row r="1138" spans="1:7" x14ac:dyDescent="0.25">
      <c r="A1138" s="6" t="s">
        <v>11</v>
      </c>
      <c r="B1138" s="6" t="s">
        <v>16</v>
      </c>
      <c r="C1138" s="7">
        <v>42338</v>
      </c>
      <c r="D1138" s="6">
        <v>1</v>
      </c>
      <c r="E1138" s="6" t="s">
        <v>17</v>
      </c>
      <c r="F1138" s="8">
        <v>357.04107699999997</v>
      </c>
      <c r="G1138" s="8">
        <v>357.04107699999997</v>
      </c>
    </row>
    <row r="1139" spans="1:7" x14ac:dyDescent="0.25">
      <c r="A1139" s="6" t="s">
        <v>11</v>
      </c>
      <c r="B1139" s="6" t="s">
        <v>16</v>
      </c>
      <c r="C1139" s="7">
        <v>42369</v>
      </c>
      <c r="D1139" s="6">
        <v>1</v>
      </c>
      <c r="E1139" s="6" t="s">
        <v>17</v>
      </c>
      <c r="F1139" s="8">
        <v>396.61660799999999</v>
      </c>
      <c r="G1139" s="8">
        <v>396.61660799999999</v>
      </c>
    </row>
    <row r="1140" spans="1:7" x14ac:dyDescent="0.25">
      <c r="A1140" s="6" t="s">
        <v>11</v>
      </c>
      <c r="B1140" s="6" t="s">
        <v>16</v>
      </c>
      <c r="C1140" s="7">
        <v>42400</v>
      </c>
      <c r="D1140" s="6">
        <v>1</v>
      </c>
      <c r="E1140" s="6" t="s">
        <v>17</v>
      </c>
      <c r="F1140" s="8">
        <v>340.72531099999998</v>
      </c>
      <c r="G1140" s="8">
        <v>340.72531099999998</v>
      </c>
    </row>
    <row r="1141" spans="1:7" x14ac:dyDescent="0.25">
      <c r="A1141" s="6" t="s">
        <v>11</v>
      </c>
      <c r="B1141" s="6" t="s">
        <v>16</v>
      </c>
      <c r="C1141" s="7">
        <v>42429</v>
      </c>
      <c r="D1141" s="6">
        <v>1</v>
      </c>
      <c r="E1141" s="6" t="s">
        <v>17</v>
      </c>
      <c r="F1141" s="8">
        <v>402.18414300000001</v>
      </c>
      <c r="G1141" s="8">
        <v>402.18414300000001</v>
      </c>
    </row>
    <row r="1142" spans="1:7" x14ac:dyDescent="0.25">
      <c r="A1142" s="6" t="s">
        <v>11</v>
      </c>
      <c r="B1142" s="6" t="s">
        <v>16</v>
      </c>
      <c r="C1142" s="7">
        <v>42460</v>
      </c>
      <c r="D1142" s="6">
        <v>1</v>
      </c>
      <c r="E1142" s="6" t="s">
        <v>17</v>
      </c>
      <c r="F1142" s="8">
        <v>366.29077100000001</v>
      </c>
      <c r="G1142" s="8">
        <v>366.29077100000001</v>
      </c>
    </row>
    <row r="1143" spans="1:7" x14ac:dyDescent="0.25">
      <c r="A1143" s="6" t="s">
        <v>11</v>
      </c>
      <c r="B1143" s="6" t="s">
        <v>16</v>
      </c>
      <c r="C1143" s="7">
        <v>42490</v>
      </c>
      <c r="D1143" s="6">
        <v>1</v>
      </c>
      <c r="E1143" s="6" t="s">
        <v>17</v>
      </c>
      <c r="F1143" s="8">
        <v>391.373199</v>
      </c>
      <c r="G1143" s="8">
        <v>391.373199</v>
      </c>
    </row>
    <row r="1144" spans="1:7" x14ac:dyDescent="0.25">
      <c r="A1144" s="6" t="s">
        <v>11</v>
      </c>
      <c r="B1144" s="6" t="s">
        <v>16</v>
      </c>
      <c r="C1144" s="7">
        <v>42521</v>
      </c>
      <c r="D1144" s="6">
        <v>1</v>
      </c>
      <c r="E1144" s="6" t="s">
        <v>17</v>
      </c>
      <c r="F1144" s="8">
        <v>477.34997600000003</v>
      </c>
      <c r="G1144" s="8">
        <v>477.34997600000003</v>
      </c>
    </row>
    <row r="1145" spans="1:7" x14ac:dyDescent="0.25">
      <c r="A1145" s="6" t="s">
        <v>11</v>
      </c>
      <c r="B1145" s="6" t="s">
        <v>16</v>
      </c>
      <c r="C1145" s="7">
        <v>42551</v>
      </c>
      <c r="D1145" s="6">
        <v>1</v>
      </c>
      <c r="E1145" s="6" t="s">
        <v>17</v>
      </c>
      <c r="F1145" s="8">
        <v>606.55523700000003</v>
      </c>
      <c r="G1145" s="8">
        <v>606.55523700000003</v>
      </c>
    </row>
    <row r="1146" spans="1:7" x14ac:dyDescent="0.25">
      <c r="A1146" s="6" t="s">
        <v>11</v>
      </c>
      <c r="B1146" s="6" t="s">
        <v>16</v>
      </c>
      <c r="C1146" s="7">
        <v>42582</v>
      </c>
      <c r="D1146" s="6">
        <v>1</v>
      </c>
      <c r="E1146" s="6" t="s">
        <v>17</v>
      </c>
      <c r="F1146" s="8">
        <v>559.49932899999999</v>
      </c>
      <c r="G1146" s="8">
        <v>559.49932899999999</v>
      </c>
    </row>
    <row r="1147" spans="1:7" x14ac:dyDescent="0.25">
      <c r="A1147" s="6" t="s">
        <v>11</v>
      </c>
      <c r="B1147" s="6" t="s">
        <v>16</v>
      </c>
      <c r="C1147" s="7">
        <v>42613</v>
      </c>
      <c r="D1147" s="6">
        <v>1</v>
      </c>
      <c r="E1147" s="6" t="s">
        <v>17</v>
      </c>
      <c r="F1147" s="8">
        <v>515.93328899999995</v>
      </c>
      <c r="G1147" s="8">
        <v>515.93328899999995</v>
      </c>
    </row>
    <row r="1148" spans="1:7" x14ac:dyDescent="0.25">
      <c r="A1148" s="6" t="s">
        <v>11</v>
      </c>
      <c r="B1148" s="6" t="s">
        <v>16</v>
      </c>
      <c r="C1148" s="7">
        <v>42643</v>
      </c>
      <c r="D1148" s="6">
        <v>1</v>
      </c>
      <c r="E1148" s="6" t="s">
        <v>17</v>
      </c>
      <c r="F1148" s="8">
        <v>542.32409700000005</v>
      </c>
      <c r="G1148" s="8">
        <v>542.32409700000005</v>
      </c>
    </row>
    <row r="1149" spans="1:7" x14ac:dyDescent="0.25">
      <c r="A1149" s="6" t="s">
        <v>11</v>
      </c>
      <c r="B1149" s="6" t="s">
        <v>16</v>
      </c>
      <c r="C1149" s="7">
        <v>42674</v>
      </c>
      <c r="D1149" s="6">
        <v>1</v>
      </c>
      <c r="E1149" s="6" t="s">
        <v>17</v>
      </c>
      <c r="F1149" s="8">
        <v>639.10650599999997</v>
      </c>
      <c r="G1149" s="8">
        <v>639.10650599999997</v>
      </c>
    </row>
    <row r="1150" spans="1:7" x14ac:dyDescent="0.25">
      <c r="A1150" s="6" t="s">
        <v>11</v>
      </c>
      <c r="B1150" s="6" t="s">
        <v>16</v>
      </c>
      <c r="C1150" s="7">
        <v>42704</v>
      </c>
      <c r="D1150" s="6">
        <v>1</v>
      </c>
      <c r="E1150" s="6" t="s">
        <v>17</v>
      </c>
      <c r="F1150" s="8">
        <v>704.279358</v>
      </c>
      <c r="G1150" s="8">
        <v>704.279358</v>
      </c>
    </row>
    <row r="1151" spans="1:7" x14ac:dyDescent="0.25">
      <c r="A1151" s="6" t="s">
        <v>11</v>
      </c>
      <c r="B1151" s="6" t="s">
        <v>16</v>
      </c>
      <c r="C1151" s="7">
        <v>42735</v>
      </c>
      <c r="D1151" s="6">
        <v>1</v>
      </c>
      <c r="E1151" s="6" t="s">
        <v>17</v>
      </c>
      <c r="F1151" s="8">
        <v>916.71545400000002</v>
      </c>
      <c r="G1151" s="8">
        <v>916.71545400000002</v>
      </c>
    </row>
    <row r="1152" spans="1:7" x14ac:dyDescent="0.25">
      <c r="A1152" s="6" t="s">
        <v>11</v>
      </c>
      <c r="B1152" s="6" t="s">
        <v>16</v>
      </c>
      <c r="C1152" s="7">
        <v>42766</v>
      </c>
      <c r="D1152" s="6">
        <v>1</v>
      </c>
      <c r="E1152" s="6" t="s">
        <v>17</v>
      </c>
      <c r="F1152" s="8">
        <v>898.52130099999999</v>
      </c>
      <c r="G1152" s="8">
        <v>898.52130099999999</v>
      </c>
    </row>
    <row r="1153" spans="1:7" x14ac:dyDescent="0.25">
      <c r="A1153" s="6" t="s">
        <v>11</v>
      </c>
      <c r="B1153" s="6" t="s">
        <v>16</v>
      </c>
      <c r="C1153" s="7">
        <v>42794</v>
      </c>
      <c r="D1153" s="6">
        <v>1</v>
      </c>
      <c r="E1153" s="6" t="s">
        <v>17</v>
      </c>
      <c r="F1153" s="8">
        <v>1116.549927</v>
      </c>
      <c r="G1153" s="8">
        <v>1116.549927</v>
      </c>
    </row>
    <row r="1154" spans="1:7" x14ac:dyDescent="0.25">
      <c r="A1154" s="6" t="s">
        <v>11</v>
      </c>
      <c r="B1154" s="6" t="s">
        <v>16</v>
      </c>
      <c r="C1154" s="7">
        <v>42825</v>
      </c>
      <c r="D1154" s="6">
        <v>1</v>
      </c>
      <c r="E1154" s="6" t="s">
        <v>17</v>
      </c>
      <c r="F1154" s="8">
        <v>1006.470154</v>
      </c>
      <c r="G1154" s="8">
        <v>1006.470154</v>
      </c>
    </row>
    <row r="1155" spans="1:7" x14ac:dyDescent="0.25">
      <c r="A1155" s="6" t="s">
        <v>11</v>
      </c>
      <c r="B1155" s="6" t="s">
        <v>16</v>
      </c>
      <c r="C1155" s="7">
        <v>42855</v>
      </c>
      <c r="D1155" s="6">
        <v>1</v>
      </c>
      <c r="E1155" s="6" t="s">
        <v>17</v>
      </c>
      <c r="F1155" s="8">
        <v>1236.029419</v>
      </c>
      <c r="G1155" s="8">
        <v>1236.029419</v>
      </c>
    </row>
    <row r="1156" spans="1:7" x14ac:dyDescent="0.25">
      <c r="A1156" s="6" t="s">
        <v>11</v>
      </c>
      <c r="B1156" s="6" t="s">
        <v>16</v>
      </c>
      <c r="C1156" s="7">
        <v>42886</v>
      </c>
      <c r="D1156" s="6">
        <v>1</v>
      </c>
      <c r="E1156" s="6" t="s">
        <v>17</v>
      </c>
      <c r="F1156" s="8">
        <v>2034.3535159999999</v>
      </c>
      <c r="G1156" s="8">
        <v>2034.3535159999999</v>
      </c>
    </row>
    <row r="1157" spans="1:7" x14ac:dyDescent="0.25">
      <c r="A1157" s="6" t="s">
        <v>11</v>
      </c>
      <c r="B1157" s="6" t="s">
        <v>16</v>
      </c>
      <c r="C1157" s="7">
        <v>42916</v>
      </c>
      <c r="D1157" s="6">
        <v>1</v>
      </c>
      <c r="E1157" s="6" t="s">
        <v>17</v>
      </c>
      <c r="F1157" s="8">
        <v>2172.1740719999998</v>
      </c>
      <c r="G1157" s="8">
        <v>2172.1740719999998</v>
      </c>
    </row>
    <row r="1158" spans="1:7" x14ac:dyDescent="0.25">
      <c r="A1158" s="6" t="s">
        <v>11</v>
      </c>
      <c r="B1158" s="6" t="s">
        <v>16</v>
      </c>
      <c r="C1158" s="7">
        <v>42947</v>
      </c>
      <c r="D1158" s="6">
        <v>1</v>
      </c>
      <c r="E1158" s="6" t="s">
        <v>17</v>
      </c>
      <c r="F1158" s="8">
        <v>2433.017578</v>
      </c>
      <c r="G1158" s="8">
        <v>2433.017578</v>
      </c>
    </row>
    <row r="1159" spans="1:7" x14ac:dyDescent="0.25">
      <c r="A1159" s="6" t="s">
        <v>11</v>
      </c>
      <c r="B1159" s="6" t="s">
        <v>16</v>
      </c>
      <c r="C1159" s="7">
        <v>42978</v>
      </c>
      <c r="D1159" s="6">
        <v>1</v>
      </c>
      <c r="E1159" s="6" t="s">
        <v>17</v>
      </c>
      <c r="F1159" s="8">
        <v>3949.7734380000002</v>
      </c>
      <c r="G1159" s="8">
        <v>3949.7734380000002</v>
      </c>
    </row>
    <row r="1160" spans="1:7" x14ac:dyDescent="0.25">
      <c r="A1160" s="6" t="s">
        <v>11</v>
      </c>
      <c r="B1160" s="6" t="s">
        <v>16</v>
      </c>
      <c r="C1160" s="7">
        <v>43008</v>
      </c>
      <c r="D1160" s="6">
        <v>1</v>
      </c>
      <c r="E1160" s="6" t="s">
        <v>17</v>
      </c>
      <c r="F1160" s="8">
        <v>3673.1374510000001</v>
      </c>
      <c r="G1160" s="8">
        <v>3673.1374510000001</v>
      </c>
    </row>
    <row r="1161" spans="1:7" x14ac:dyDescent="0.25">
      <c r="A1161" s="6" t="s">
        <v>11</v>
      </c>
      <c r="B1161" s="6" t="s">
        <v>16</v>
      </c>
      <c r="C1161" s="7">
        <v>43039</v>
      </c>
      <c r="D1161" s="6">
        <v>1</v>
      </c>
      <c r="E1161" s="6" t="s">
        <v>17</v>
      </c>
      <c r="F1161" s="8">
        <v>5551.7978519999997</v>
      </c>
      <c r="G1161" s="8">
        <v>5551.7978519999997</v>
      </c>
    </row>
    <row r="1162" spans="1:7" x14ac:dyDescent="0.25">
      <c r="A1162" s="6" t="s">
        <v>11</v>
      </c>
      <c r="B1162" s="6" t="s">
        <v>16</v>
      </c>
      <c r="C1162" s="7">
        <v>43069</v>
      </c>
      <c r="D1162" s="6">
        <v>1</v>
      </c>
      <c r="E1162" s="6" t="s">
        <v>17</v>
      </c>
      <c r="F1162" s="8">
        <v>8601.109375</v>
      </c>
      <c r="G1162" s="8">
        <v>8601.109375</v>
      </c>
    </row>
    <row r="1163" spans="1:7" x14ac:dyDescent="0.25">
      <c r="A1163" s="6" t="s">
        <v>11</v>
      </c>
      <c r="B1163" s="6" t="s">
        <v>16</v>
      </c>
      <c r="C1163" s="7">
        <v>43100</v>
      </c>
      <c r="D1163" s="6">
        <v>1</v>
      </c>
      <c r="E1163" s="6" t="s">
        <v>17</v>
      </c>
      <c r="F1163" s="8">
        <v>11795.034180000001</v>
      </c>
      <c r="G1163" s="8">
        <v>11795.034180000001</v>
      </c>
    </row>
    <row r="1164" spans="1:7" x14ac:dyDescent="0.25">
      <c r="A1164" s="6" t="s">
        <v>11</v>
      </c>
      <c r="B1164" s="6" t="s">
        <v>16</v>
      </c>
      <c r="C1164" s="7">
        <v>43131</v>
      </c>
      <c r="D1164" s="6">
        <v>1</v>
      </c>
      <c r="E1164" s="6" t="s">
        <v>17</v>
      </c>
      <c r="F1164" s="8">
        <v>8232.2001949999994</v>
      </c>
      <c r="G1164" s="8">
        <v>8232.2001949999994</v>
      </c>
    </row>
    <row r="1165" spans="1:7" x14ac:dyDescent="0.25">
      <c r="A1165" s="6" t="s">
        <v>11</v>
      </c>
      <c r="B1165" s="6" t="s">
        <v>16</v>
      </c>
      <c r="C1165" s="7">
        <v>43159</v>
      </c>
      <c r="D1165" s="6">
        <v>1</v>
      </c>
      <c r="E1165" s="6" t="s">
        <v>17</v>
      </c>
      <c r="F1165" s="8">
        <v>8529.8613280000009</v>
      </c>
      <c r="G1165" s="8">
        <v>8529.8613280000009</v>
      </c>
    </row>
    <row r="1166" spans="1:7" x14ac:dyDescent="0.25">
      <c r="A1166" s="6" t="s">
        <v>11</v>
      </c>
      <c r="B1166" s="6" t="s">
        <v>16</v>
      </c>
      <c r="C1166" s="7">
        <v>43190</v>
      </c>
      <c r="D1166" s="6">
        <v>1</v>
      </c>
      <c r="E1166" s="6" t="s">
        <v>17</v>
      </c>
      <c r="F1166" s="8">
        <v>5659.873047</v>
      </c>
      <c r="G1166" s="8">
        <v>5659.873047</v>
      </c>
    </row>
    <row r="1167" spans="1:7" x14ac:dyDescent="0.25">
      <c r="A1167" s="6" t="s">
        <v>11</v>
      </c>
      <c r="B1167" s="6" t="s">
        <v>16</v>
      </c>
      <c r="C1167" s="7">
        <v>43220</v>
      </c>
      <c r="D1167" s="6">
        <v>1</v>
      </c>
      <c r="E1167" s="6" t="s">
        <v>17</v>
      </c>
      <c r="F1167" s="8">
        <v>7650.0952150000003</v>
      </c>
      <c r="G1167" s="8">
        <v>7650.0952150000003</v>
      </c>
    </row>
    <row r="1168" spans="1:7" x14ac:dyDescent="0.25">
      <c r="A1168" s="6" t="s">
        <v>11</v>
      </c>
      <c r="B1168" s="6" t="s">
        <v>16</v>
      </c>
      <c r="C1168" s="7">
        <v>43251</v>
      </c>
      <c r="D1168" s="6">
        <v>1</v>
      </c>
      <c r="E1168" s="6" t="s">
        <v>17</v>
      </c>
      <c r="F1168" s="8">
        <v>6411.3012699999999</v>
      </c>
      <c r="G1168" s="8">
        <v>6411.3012699999999</v>
      </c>
    </row>
    <row r="1169" spans="1:7" x14ac:dyDescent="0.25">
      <c r="A1169" s="6" t="s">
        <v>11</v>
      </c>
      <c r="B1169" s="6" t="s">
        <v>16</v>
      </c>
      <c r="C1169" s="7">
        <v>43281</v>
      </c>
      <c r="D1169" s="6">
        <v>1</v>
      </c>
      <c r="E1169" s="6" t="s">
        <v>17</v>
      </c>
      <c r="F1169" s="8">
        <v>5481.46875</v>
      </c>
      <c r="G1169" s="8">
        <v>5481.46875</v>
      </c>
    </row>
    <row r="1170" spans="1:7" x14ac:dyDescent="0.25">
      <c r="A1170" s="6" t="s">
        <v>11</v>
      </c>
      <c r="B1170" s="6" t="s">
        <v>16</v>
      </c>
      <c r="C1170" s="7">
        <v>43312</v>
      </c>
      <c r="D1170" s="6">
        <v>1</v>
      </c>
      <c r="E1170" s="6" t="s">
        <v>17</v>
      </c>
      <c r="F1170" s="8">
        <v>6657.345703</v>
      </c>
      <c r="G1170" s="8">
        <v>6657.345703</v>
      </c>
    </row>
    <row r="1171" spans="1:7" x14ac:dyDescent="0.25">
      <c r="A1171" s="6" t="s">
        <v>11</v>
      </c>
      <c r="B1171" s="6" t="s">
        <v>16</v>
      </c>
      <c r="C1171" s="7">
        <v>43343</v>
      </c>
      <c r="D1171" s="6">
        <v>1</v>
      </c>
      <c r="E1171" s="6" t="s">
        <v>17</v>
      </c>
      <c r="F1171" s="8">
        <v>6067.4023440000001</v>
      </c>
      <c r="G1171" s="8">
        <v>6067.4023440000001</v>
      </c>
    </row>
    <row r="1172" spans="1:7" x14ac:dyDescent="0.25">
      <c r="A1172" s="6" t="s">
        <v>11</v>
      </c>
      <c r="B1172" s="6" t="s">
        <v>16</v>
      </c>
      <c r="C1172" s="7">
        <v>43373</v>
      </c>
      <c r="D1172" s="6">
        <v>1</v>
      </c>
      <c r="E1172" s="6" t="s">
        <v>17</v>
      </c>
      <c r="F1172" s="8">
        <v>5708.814453</v>
      </c>
      <c r="G1172" s="8">
        <v>5708.814453</v>
      </c>
    </row>
    <row r="1173" spans="1:7" x14ac:dyDescent="0.25">
      <c r="A1173" s="6" t="s">
        <v>11</v>
      </c>
      <c r="B1173" s="6" t="s">
        <v>16</v>
      </c>
      <c r="C1173" s="7">
        <v>43404</v>
      </c>
      <c r="D1173" s="6">
        <v>1</v>
      </c>
      <c r="E1173" s="6" t="s">
        <v>17</v>
      </c>
      <c r="F1173" s="8">
        <v>5583.1943359999996</v>
      </c>
      <c r="G1173" s="8">
        <v>5583.1943359999996</v>
      </c>
    </row>
    <row r="1174" spans="1:7" x14ac:dyDescent="0.25">
      <c r="A1174" s="6" t="s">
        <v>11</v>
      </c>
      <c r="B1174" s="6" t="s">
        <v>16</v>
      </c>
      <c r="C1174" s="7">
        <v>43434</v>
      </c>
      <c r="D1174" s="6">
        <v>1</v>
      </c>
      <c r="E1174" s="6" t="s">
        <v>17</v>
      </c>
      <c r="F1174" s="8">
        <v>3549.296875</v>
      </c>
      <c r="G1174" s="8">
        <v>3549.296875</v>
      </c>
    </row>
    <row r="1175" spans="1:7" x14ac:dyDescent="0.25">
      <c r="A1175" s="6" t="s">
        <v>11</v>
      </c>
      <c r="B1175" s="6" t="s">
        <v>16</v>
      </c>
      <c r="C1175" s="7">
        <v>43465</v>
      </c>
      <c r="D1175" s="6">
        <v>1</v>
      </c>
      <c r="E1175" s="6" t="s">
        <v>17</v>
      </c>
      <c r="F1175" s="8">
        <v>3256.9277339999999</v>
      </c>
      <c r="G1175" s="8">
        <v>3256.9277339999999</v>
      </c>
    </row>
    <row r="1176" spans="1:7" x14ac:dyDescent="0.25">
      <c r="A1176" s="6" t="s">
        <v>11</v>
      </c>
      <c r="B1176" s="6" t="s">
        <v>16</v>
      </c>
      <c r="C1176" s="7">
        <v>43496</v>
      </c>
      <c r="D1176" s="6">
        <v>1</v>
      </c>
      <c r="E1176" s="6" t="s">
        <v>17</v>
      </c>
      <c r="F1176" s="8">
        <v>3020.30249</v>
      </c>
      <c r="G1176" s="8">
        <v>3020.30249</v>
      </c>
    </row>
    <row r="1177" spans="1:7" x14ac:dyDescent="0.25">
      <c r="A1177" s="6" t="s">
        <v>11</v>
      </c>
      <c r="B1177" s="6" t="s">
        <v>16</v>
      </c>
      <c r="C1177" s="7">
        <v>43524</v>
      </c>
      <c r="D1177" s="6">
        <v>1</v>
      </c>
      <c r="E1177" s="6" t="s">
        <v>17</v>
      </c>
      <c r="F1177" s="8">
        <v>3389.3122560000002</v>
      </c>
      <c r="G1177" s="8">
        <v>3389.3122560000002</v>
      </c>
    </row>
    <row r="1178" spans="1:7" x14ac:dyDescent="0.25">
      <c r="A1178" s="6" t="s">
        <v>11</v>
      </c>
      <c r="B1178" s="6" t="s">
        <v>16</v>
      </c>
      <c r="C1178" s="7">
        <v>43555</v>
      </c>
      <c r="D1178" s="6">
        <v>1</v>
      </c>
      <c r="E1178" s="6" t="s">
        <v>17</v>
      </c>
      <c r="F1178" s="8">
        <v>3657.8659670000002</v>
      </c>
      <c r="G1178" s="8">
        <v>3657.8659670000002</v>
      </c>
    </row>
    <row r="1179" spans="1:7" x14ac:dyDescent="0.25">
      <c r="A1179" s="6" t="s">
        <v>11</v>
      </c>
      <c r="B1179" s="6" t="s">
        <v>16</v>
      </c>
      <c r="C1179" s="7">
        <v>43585</v>
      </c>
      <c r="D1179" s="6">
        <v>1</v>
      </c>
      <c r="E1179" s="6" t="s">
        <v>17</v>
      </c>
      <c r="F1179" s="8">
        <v>4771.2592770000001</v>
      </c>
      <c r="G1179" s="8">
        <v>4771.2592770000001</v>
      </c>
    </row>
    <row r="1180" spans="1:7" x14ac:dyDescent="0.25">
      <c r="A1180" s="6" t="s">
        <v>11</v>
      </c>
      <c r="B1180" s="6" t="s">
        <v>16</v>
      </c>
      <c r="C1180" s="7">
        <v>43616</v>
      </c>
      <c r="D1180" s="6">
        <v>1</v>
      </c>
      <c r="E1180" s="6" t="s">
        <v>17</v>
      </c>
      <c r="F1180" s="8">
        <v>7660.2880859999996</v>
      </c>
      <c r="G1180" s="8">
        <v>7660.2880859999996</v>
      </c>
    </row>
    <row r="1181" spans="1:7" x14ac:dyDescent="0.25">
      <c r="A1181" s="6" t="s">
        <v>11</v>
      </c>
      <c r="B1181" s="6" t="s">
        <v>16</v>
      </c>
      <c r="C1181" s="7">
        <v>43646</v>
      </c>
      <c r="D1181" s="6">
        <v>1</v>
      </c>
      <c r="E1181" s="6" t="s">
        <v>17</v>
      </c>
      <c r="F1181" s="8">
        <v>9520.8818360000005</v>
      </c>
      <c r="G1181" s="8">
        <v>9520.8818360000005</v>
      </c>
    </row>
    <row r="1182" spans="1:7" x14ac:dyDescent="0.25">
      <c r="A1182" s="6" t="s">
        <v>11</v>
      </c>
      <c r="B1182" s="6" t="s">
        <v>16</v>
      </c>
      <c r="C1182" s="7">
        <v>43677</v>
      </c>
      <c r="D1182" s="6">
        <v>1</v>
      </c>
      <c r="E1182" s="6" t="s">
        <v>17</v>
      </c>
      <c r="F1182" s="8">
        <v>9109.9541019999997</v>
      </c>
      <c r="G1182" s="8">
        <v>9109.9541019999997</v>
      </c>
    </row>
    <row r="1183" spans="1:7" x14ac:dyDescent="0.25">
      <c r="A1183" s="6" t="s">
        <v>11</v>
      </c>
      <c r="B1183" s="6" t="s">
        <v>16</v>
      </c>
      <c r="C1183" s="7">
        <v>43708</v>
      </c>
      <c r="D1183" s="6">
        <v>1</v>
      </c>
      <c r="E1183" s="6" t="s">
        <v>17</v>
      </c>
      <c r="F1183" s="8">
        <v>8746.5693360000005</v>
      </c>
      <c r="G1183" s="8">
        <v>8746.5693360000005</v>
      </c>
    </row>
    <row r="1184" spans="1:7" x14ac:dyDescent="0.25">
      <c r="A1184" s="6" t="s">
        <v>11</v>
      </c>
      <c r="B1184" s="6" t="s">
        <v>16</v>
      </c>
      <c r="C1184" s="7">
        <v>43738</v>
      </c>
      <c r="D1184" s="6">
        <v>1</v>
      </c>
      <c r="E1184" s="6" t="s">
        <v>17</v>
      </c>
      <c r="F1184" s="8">
        <v>7609.142578</v>
      </c>
      <c r="G1184" s="8">
        <v>7609.142578</v>
      </c>
    </row>
    <row r="1185" spans="1:7" x14ac:dyDescent="0.25">
      <c r="A1185" s="6" t="s">
        <v>11</v>
      </c>
      <c r="B1185" s="6" t="s">
        <v>16</v>
      </c>
      <c r="C1185" s="7">
        <v>43769</v>
      </c>
      <c r="D1185" s="6">
        <v>1</v>
      </c>
      <c r="E1185" s="6" t="s">
        <v>17</v>
      </c>
      <c r="F1185" s="8">
        <v>8245.5605469999991</v>
      </c>
      <c r="G1185" s="8">
        <v>8245.5605469999991</v>
      </c>
    </row>
    <row r="1186" spans="1:7" x14ac:dyDescent="0.25">
      <c r="A1186" s="6" t="s">
        <v>11</v>
      </c>
      <c r="B1186" s="6" t="s">
        <v>16</v>
      </c>
      <c r="C1186" s="7">
        <v>43799</v>
      </c>
      <c r="D1186" s="6">
        <v>1</v>
      </c>
      <c r="E1186" s="6" t="s">
        <v>17</v>
      </c>
      <c r="F1186" s="8">
        <v>6870.1435549999997</v>
      </c>
      <c r="G1186" s="8">
        <v>6870.1435549999997</v>
      </c>
    </row>
    <row r="1187" spans="1:7" x14ac:dyDescent="0.25">
      <c r="A1187" s="6" t="s">
        <v>11</v>
      </c>
      <c r="B1187" s="6" t="s">
        <v>16</v>
      </c>
      <c r="C1187" s="7">
        <v>43830</v>
      </c>
      <c r="D1187" s="6">
        <v>1</v>
      </c>
      <c r="E1187" s="6" t="s">
        <v>17</v>
      </c>
      <c r="F1187" s="8">
        <v>6411.4604490000002</v>
      </c>
      <c r="G1187" s="8">
        <v>6411.4604490000002</v>
      </c>
    </row>
    <row r="1188" spans="1:7" x14ac:dyDescent="0.25">
      <c r="A1188" s="6" t="s">
        <v>11</v>
      </c>
      <c r="B1188" s="6" t="s">
        <v>16</v>
      </c>
      <c r="C1188" s="7">
        <v>43861</v>
      </c>
      <c r="D1188" s="6">
        <v>1</v>
      </c>
      <c r="E1188" s="6" t="s">
        <v>17</v>
      </c>
      <c r="F1188" s="8">
        <v>8427.6230469999991</v>
      </c>
      <c r="G1188" s="8">
        <v>8427.6230469999991</v>
      </c>
    </row>
    <row r="1189" spans="1:7" x14ac:dyDescent="0.25">
      <c r="A1189" s="6" t="s">
        <v>11</v>
      </c>
      <c r="B1189" s="6" t="s">
        <v>16</v>
      </c>
      <c r="C1189" s="7">
        <v>43890</v>
      </c>
      <c r="D1189" s="6">
        <v>1</v>
      </c>
      <c r="E1189" s="6" t="s">
        <v>17</v>
      </c>
      <c r="F1189" s="8">
        <v>7798.0258789999998</v>
      </c>
      <c r="G1189" s="8">
        <v>7798.0258789999998</v>
      </c>
    </row>
    <row r="1190" spans="1:7" x14ac:dyDescent="0.25">
      <c r="A1190" s="6" t="s">
        <v>11</v>
      </c>
      <c r="B1190" s="6" t="s">
        <v>16</v>
      </c>
      <c r="C1190" s="7">
        <v>43921</v>
      </c>
      <c r="D1190" s="6">
        <v>1</v>
      </c>
      <c r="E1190" s="6" t="s">
        <v>17</v>
      </c>
      <c r="F1190" s="8">
        <v>5839.2778319999998</v>
      </c>
      <c r="G1190" s="8">
        <v>5839.2778319999998</v>
      </c>
    </row>
    <row r="1191" spans="1:7" x14ac:dyDescent="0.25">
      <c r="A1191" s="6" t="s">
        <v>11</v>
      </c>
      <c r="B1191" s="6" t="s">
        <v>16</v>
      </c>
      <c r="C1191" s="7">
        <v>43951</v>
      </c>
      <c r="D1191" s="6">
        <v>1</v>
      </c>
      <c r="E1191" s="6" t="s">
        <v>17</v>
      </c>
      <c r="F1191" s="8">
        <v>7911.7626950000003</v>
      </c>
      <c r="G1191" s="8">
        <v>7911.7626950000003</v>
      </c>
    </row>
    <row r="1192" spans="1:7" x14ac:dyDescent="0.25">
      <c r="A1192" s="6" t="s">
        <v>11</v>
      </c>
      <c r="B1192" s="6" t="s">
        <v>16</v>
      </c>
      <c r="C1192" s="7">
        <v>43982</v>
      </c>
      <c r="D1192" s="6">
        <v>1</v>
      </c>
      <c r="E1192" s="6" t="s">
        <v>17</v>
      </c>
      <c r="F1192" s="8">
        <v>8510.1376949999994</v>
      </c>
      <c r="G1192" s="8">
        <v>8510.1376949999994</v>
      </c>
    </row>
    <row r="1193" spans="1:7" x14ac:dyDescent="0.25">
      <c r="A1193" s="6" t="s">
        <v>11</v>
      </c>
      <c r="B1193" s="6" t="s">
        <v>16</v>
      </c>
      <c r="C1193" s="7">
        <v>44012</v>
      </c>
      <c r="D1193" s="6">
        <v>1</v>
      </c>
      <c r="E1193" s="6" t="s">
        <v>17</v>
      </c>
      <c r="F1193" s="8">
        <v>8133.8652339999999</v>
      </c>
      <c r="G1193" s="8">
        <v>8133.8652339999999</v>
      </c>
    </row>
    <row r="1194" spans="1:7" x14ac:dyDescent="0.25">
      <c r="A1194" s="6" t="s">
        <v>11</v>
      </c>
      <c r="B1194" s="6" t="s">
        <v>16</v>
      </c>
      <c r="C1194" s="7">
        <v>44043</v>
      </c>
      <c r="D1194" s="6">
        <v>1</v>
      </c>
      <c r="E1194" s="6" t="s">
        <v>17</v>
      </c>
      <c r="F1194" s="8">
        <v>9613.4306639999995</v>
      </c>
      <c r="G1194" s="8">
        <v>9613.4306639999995</v>
      </c>
    </row>
    <row r="1195" spans="1:7" x14ac:dyDescent="0.25">
      <c r="A1195" s="6" t="s">
        <v>11</v>
      </c>
      <c r="B1195" s="6" t="s">
        <v>16</v>
      </c>
      <c r="C1195" s="7">
        <v>44074</v>
      </c>
      <c r="D1195" s="6">
        <v>1</v>
      </c>
      <c r="E1195" s="6" t="s">
        <v>17</v>
      </c>
      <c r="F1195" s="8">
        <v>9785.0234380000002</v>
      </c>
      <c r="G1195" s="8">
        <v>9785.0234380000002</v>
      </c>
    </row>
    <row r="1196" spans="1:7" x14ac:dyDescent="0.25">
      <c r="A1196" s="6" t="s">
        <v>11</v>
      </c>
      <c r="B1196" s="6" t="s">
        <v>16</v>
      </c>
      <c r="C1196" s="7">
        <v>44104</v>
      </c>
      <c r="D1196" s="6">
        <v>1</v>
      </c>
      <c r="E1196" s="6" t="s">
        <v>17</v>
      </c>
      <c r="F1196" s="8">
        <v>9199.6455079999996</v>
      </c>
      <c r="G1196" s="8">
        <v>9199.6455079999996</v>
      </c>
    </row>
    <row r="1197" spans="1:7" x14ac:dyDescent="0.25">
      <c r="A1197" s="6" t="s">
        <v>11</v>
      </c>
      <c r="B1197" s="6" t="s">
        <v>16</v>
      </c>
      <c r="C1197" s="7">
        <v>44135</v>
      </c>
      <c r="D1197" s="6">
        <v>1</v>
      </c>
      <c r="E1197" s="6" t="s">
        <v>17</v>
      </c>
      <c r="F1197" s="8">
        <v>11801.327148</v>
      </c>
      <c r="G1197" s="8">
        <v>11801.327148</v>
      </c>
    </row>
    <row r="1198" spans="1:7" x14ac:dyDescent="0.25">
      <c r="A1198" s="6" t="s">
        <v>11</v>
      </c>
      <c r="B1198" s="6" t="s">
        <v>16</v>
      </c>
      <c r="C1198" s="7">
        <v>44165</v>
      </c>
      <c r="D1198" s="6">
        <v>1</v>
      </c>
      <c r="E1198" s="6" t="s">
        <v>17</v>
      </c>
      <c r="F1198" s="8">
        <v>16440.384765999999</v>
      </c>
      <c r="G1198" s="8">
        <v>16440.384765999999</v>
      </c>
    </row>
    <row r="1199" spans="1:7" x14ac:dyDescent="0.25">
      <c r="A1199" s="6" t="s">
        <v>11</v>
      </c>
      <c r="B1199" s="6" t="s">
        <v>16</v>
      </c>
      <c r="C1199" s="7">
        <v>44196</v>
      </c>
      <c r="D1199" s="6">
        <v>1</v>
      </c>
      <c r="E1199" s="6" t="s">
        <v>17</v>
      </c>
      <c r="F1199" s="8">
        <v>23741.736327999999</v>
      </c>
      <c r="G1199" s="8">
        <v>23741.736327999999</v>
      </c>
    </row>
    <row r="1200" spans="1:7" x14ac:dyDescent="0.25">
      <c r="A1200" s="6" t="s">
        <v>11</v>
      </c>
      <c r="B1200" s="6" t="s">
        <v>16</v>
      </c>
      <c r="C1200" s="7">
        <v>44227</v>
      </c>
      <c r="D1200" s="6">
        <v>1</v>
      </c>
      <c r="E1200" s="6" t="s">
        <v>17</v>
      </c>
      <c r="F1200" s="8">
        <v>27316.099609000001</v>
      </c>
      <c r="G1200" s="8">
        <v>27316.099609000001</v>
      </c>
    </row>
    <row r="1201" spans="1:7" x14ac:dyDescent="0.25">
      <c r="A1201" s="6" t="s">
        <v>11</v>
      </c>
      <c r="B1201" s="6" t="s">
        <v>16</v>
      </c>
      <c r="C1201" s="7">
        <v>44255</v>
      </c>
      <c r="D1201" s="6">
        <v>1</v>
      </c>
      <c r="E1201" s="6" t="s">
        <v>17</v>
      </c>
      <c r="F1201" s="8">
        <v>37332.503905999998</v>
      </c>
      <c r="G1201" s="8">
        <v>37332.503905999998</v>
      </c>
    </row>
    <row r="1202" spans="1:7" x14ac:dyDescent="0.25">
      <c r="A1202" s="6" t="s">
        <v>11</v>
      </c>
      <c r="B1202" s="6" t="s">
        <v>16</v>
      </c>
      <c r="C1202" s="7">
        <v>44286</v>
      </c>
      <c r="D1202" s="6">
        <v>1</v>
      </c>
      <c r="E1202" s="6" t="s">
        <v>17</v>
      </c>
      <c r="F1202" s="8">
        <v>50240.558594000002</v>
      </c>
      <c r="G1202" s="8">
        <v>50240.558594000002</v>
      </c>
    </row>
    <row r="1203" spans="1:7" x14ac:dyDescent="0.25">
      <c r="A1203" s="6" t="s">
        <v>11</v>
      </c>
      <c r="B1203" s="6" t="s">
        <v>16</v>
      </c>
      <c r="C1203" s="7">
        <v>44316</v>
      </c>
      <c r="D1203" s="6">
        <v>1</v>
      </c>
      <c r="E1203" s="6" t="s">
        <v>17</v>
      </c>
      <c r="F1203" s="8">
        <v>48047.050780999998</v>
      </c>
      <c r="G1203" s="8">
        <v>48047.050780999998</v>
      </c>
    </row>
    <row r="1204" spans="1:7" x14ac:dyDescent="0.25">
      <c r="A1204" s="6" t="s">
        <v>11</v>
      </c>
      <c r="B1204" s="6" t="s">
        <v>16</v>
      </c>
      <c r="C1204" s="7">
        <v>44347</v>
      </c>
      <c r="D1204" s="6">
        <v>1</v>
      </c>
      <c r="E1204" s="6" t="s">
        <v>17</v>
      </c>
      <c r="F1204" s="8">
        <v>30519.308593999998</v>
      </c>
      <c r="G1204" s="8">
        <v>30519.308593999998</v>
      </c>
    </row>
    <row r="1205" spans="1:7" x14ac:dyDescent="0.25">
      <c r="A1205" s="6" t="s">
        <v>11</v>
      </c>
      <c r="B1205" s="6" t="s">
        <v>16</v>
      </c>
      <c r="C1205" s="7">
        <v>44377</v>
      </c>
      <c r="D1205" s="6">
        <v>1</v>
      </c>
      <c r="E1205" s="6" t="s">
        <v>17</v>
      </c>
      <c r="F1205" s="8">
        <v>29555.054688</v>
      </c>
      <c r="G1205" s="8">
        <v>29555.054688</v>
      </c>
    </row>
    <row r="1206" spans="1:7" x14ac:dyDescent="0.25">
      <c r="A1206" s="6" t="s">
        <v>11</v>
      </c>
      <c r="B1206" s="6" t="s">
        <v>16</v>
      </c>
      <c r="C1206" s="7">
        <v>44408</v>
      </c>
      <c r="D1206" s="6">
        <v>1</v>
      </c>
      <c r="E1206" s="6" t="s">
        <v>17</v>
      </c>
      <c r="F1206" s="8">
        <v>35077.269530999998</v>
      </c>
      <c r="G1206" s="8">
        <v>35077.269530999998</v>
      </c>
    </row>
    <row r="1207" spans="1:7" x14ac:dyDescent="0.25">
      <c r="A1207" s="6" t="s">
        <v>11</v>
      </c>
      <c r="B1207" s="6" t="s">
        <v>16</v>
      </c>
      <c r="C1207" s="7">
        <v>44439</v>
      </c>
      <c r="D1207" s="6">
        <v>1</v>
      </c>
      <c r="E1207" s="6" t="s">
        <v>17</v>
      </c>
      <c r="F1207" s="8">
        <v>39937.78125</v>
      </c>
      <c r="G1207" s="8">
        <v>39937.78125</v>
      </c>
    </row>
    <row r="1208" spans="1:7" x14ac:dyDescent="0.25">
      <c r="A1208" s="6" t="s">
        <v>11</v>
      </c>
      <c r="B1208" s="6" t="s">
        <v>16</v>
      </c>
      <c r="C1208" s="7">
        <v>44469</v>
      </c>
      <c r="D1208" s="6">
        <v>1</v>
      </c>
      <c r="E1208" s="6" t="s">
        <v>17</v>
      </c>
      <c r="F1208" s="8">
        <v>37835.902344000002</v>
      </c>
      <c r="G1208" s="8">
        <v>37835.902344000002</v>
      </c>
    </row>
    <row r="1209" spans="1:7" x14ac:dyDescent="0.25">
      <c r="A1209" s="6" t="s">
        <v>11</v>
      </c>
      <c r="B1209" s="6" t="s">
        <v>16</v>
      </c>
      <c r="C1209" s="7">
        <v>44500</v>
      </c>
      <c r="D1209" s="6">
        <v>1</v>
      </c>
      <c r="E1209" s="6" t="s">
        <v>17</v>
      </c>
      <c r="F1209" s="8">
        <v>53060.582030999998</v>
      </c>
      <c r="G1209" s="8">
        <v>53060.582030999998</v>
      </c>
    </row>
    <row r="1210" spans="1:7" x14ac:dyDescent="0.25">
      <c r="A1210" s="6" t="s">
        <v>11</v>
      </c>
      <c r="B1210" s="6" t="s">
        <v>16</v>
      </c>
      <c r="C1210" s="7">
        <v>44530</v>
      </c>
      <c r="D1210" s="6">
        <v>1</v>
      </c>
      <c r="E1210" s="6" t="s">
        <v>17</v>
      </c>
      <c r="F1210" s="8">
        <v>50313.386719000002</v>
      </c>
      <c r="G1210" s="8">
        <v>50313.386719000002</v>
      </c>
    </row>
    <row r="1211" spans="1:7" x14ac:dyDescent="0.25">
      <c r="A1211" s="6" t="s">
        <v>11</v>
      </c>
      <c r="B1211" s="6" t="s">
        <v>16</v>
      </c>
      <c r="C1211" s="7">
        <v>44561</v>
      </c>
      <c r="D1211" s="6">
        <v>1</v>
      </c>
      <c r="E1211" s="6" t="s">
        <v>17</v>
      </c>
      <c r="F1211" s="8">
        <v>40712.71875</v>
      </c>
      <c r="G1211" s="8">
        <v>40712.71875</v>
      </c>
    </row>
    <row r="1212" spans="1:7" x14ac:dyDescent="0.25">
      <c r="A1212" s="6" t="s">
        <v>11</v>
      </c>
      <c r="B1212" s="6" t="s">
        <v>16</v>
      </c>
      <c r="C1212" s="7">
        <v>44592</v>
      </c>
      <c r="D1212" s="6">
        <v>1</v>
      </c>
      <c r="E1212" s="6" t="s">
        <v>17</v>
      </c>
      <c r="F1212" s="8">
        <v>34270.417969000002</v>
      </c>
      <c r="G1212" s="8">
        <v>34270.417969000002</v>
      </c>
    </row>
    <row r="1213" spans="1:7" x14ac:dyDescent="0.25">
      <c r="A1213" s="6" t="s">
        <v>11</v>
      </c>
      <c r="B1213" s="6" t="s">
        <v>16</v>
      </c>
      <c r="C1213" s="7">
        <v>44620</v>
      </c>
      <c r="D1213" s="6">
        <v>1</v>
      </c>
      <c r="E1213" s="6" t="s">
        <v>17</v>
      </c>
      <c r="F1213" s="8">
        <v>38516.011719000002</v>
      </c>
      <c r="G1213" s="8">
        <v>38516.011719000002</v>
      </c>
    </row>
    <row r="1214" spans="1:7" x14ac:dyDescent="0.25">
      <c r="A1214" s="6" t="s">
        <v>11</v>
      </c>
      <c r="B1214" s="6" t="s">
        <v>16</v>
      </c>
      <c r="C1214" s="7">
        <v>44651</v>
      </c>
      <c r="D1214" s="6">
        <v>1</v>
      </c>
      <c r="E1214" s="6" t="s">
        <v>17</v>
      </c>
      <c r="F1214" s="8">
        <v>41124.796875</v>
      </c>
      <c r="G1214" s="8">
        <v>41124.796875</v>
      </c>
    </row>
    <row r="1215" spans="1:7" x14ac:dyDescent="0.25">
      <c r="A1215" s="6" t="s">
        <v>11</v>
      </c>
      <c r="B1215" s="6" t="s">
        <v>16</v>
      </c>
      <c r="C1215" s="7">
        <v>44681</v>
      </c>
      <c r="D1215" s="6">
        <v>1</v>
      </c>
      <c r="E1215" s="6" t="s">
        <v>17</v>
      </c>
      <c r="F1215" s="8">
        <v>35770.070312999997</v>
      </c>
      <c r="G1215" s="8">
        <v>35770.070312999997</v>
      </c>
    </row>
    <row r="1216" spans="1:7" x14ac:dyDescent="0.25">
      <c r="A1216" s="6" t="s">
        <v>11</v>
      </c>
      <c r="B1216" s="6" t="s">
        <v>16</v>
      </c>
      <c r="C1216" s="7">
        <v>44712</v>
      </c>
      <c r="D1216" s="6">
        <v>1</v>
      </c>
      <c r="E1216" s="6" t="s">
        <v>17</v>
      </c>
      <c r="F1216" s="8">
        <v>29616.634765999999</v>
      </c>
      <c r="G1216" s="8">
        <v>29616.634765999999</v>
      </c>
    </row>
    <row r="1217" spans="1:7" x14ac:dyDescent="0.25">
      <c r="A1217" s="6" t="s">
        <v>11</v>
      </c>
      <c r="B1217" s="6" t="s">
        <v>16</v>
      </c>
      <c r="C1217" s="7">
        <v>44742</v>
      </c>
      <c r="D1217" s="6">
        <v>1</v>
      </c>
      <c r="E1217" s="6" t="s">
        <v>17</v>
      </c>
      <c r="F1217" s="8">
        <v>18881.335938</v>
      </c>
      <c r="G1217" s="8">
        <v>18881.335938</v>
      </c>
    </row>
    <row r="1218" spans="1:7" x14ac:dyDescent="0.25">
      <c r="A1218" s="6" t="s">
        <v>11</v>
      </c>
      <c r="B1218" s="6" t="s">
        <v>16</v>
      </c>
      <c r="C1218" s="7">
        <v>44773</v>
      </c>
      <c r="D1218" s="6">
        <v>1</v>
      </c>
      <c r="E1218" s="6" t="s">
        <v>17</v>
      </c>
      <c r="F1218" s="8">
        <v>22855.736327999999</v>
      </c>
      <c r="G1218" s="8">
        <v>22855.736327999999</v>
      </c>
    </row>
    <row r="1219" spans="1:7" x14ac:dyDescent="0.25">
      <c r="A1219" s="6" t="s">
        <v>11</v>
      </c>
      <c r="B1219" s="6" t="s">
        <v>16</v>
      </c>
      <c r="C1219" s="7">
        <v>44804</v>
      </c>
      <c r="D1219" s="6">
        <v>1</v>
      </c>
      <c r="E1219" s="6" t="s">
        <v>17</v>
      </c>
      <c r="F1219" s="8">
        <v>19973.794922000001</v>
      </c>
      <c r="G1219" s="8">
        <v>19973.794922000001</v>
      </c>
    </row>
    <row r="1220" spans="1:7" x14ac:dyDescent="0.25">
      <c r="A1220" s="6" t="s">
        <v>11</v>
      </c>
      <c r="B1220" s="6" t="s">
        <v>16</v>
      </c>
      <c r="C1220" s="7">
        <v>44834</v>
      </c>
      <c r="D1220" s="6">
        <v>1</v>
      </c>
      <c r="E1220" s="6" t="s">
        <v>17</v>
      </c>
      <c r="F1220" s="8">
        <v>19824.3125</v>
      </c>
      <c r="G1220" s="8">
        <v>19824.3125</v>
      </c>
    </row>
    <row r="1221" spans="1:7" x14ac:dyDescent="0.25">
      <c r="A1221" s="6" t="s">
        <v>11</v>
      </c>
      <c r="B1221" s="6" t="s">
        <v>16</v>
      </c>
      <c r="C1221" s="7">
        <v>44865</v>
      </c>
      <c r="D1221" s="6">
        <v>1</v>
      </c>
      <c r="E1221" s="6" t="s">
        <v>17</v>
      </c>
      <c r="F1221" s="8">
        <v>20732.398438</v>
      </c>
      <c r="G1221" s="8">
        <v>20732.398438</v>
      </c>
    </row>
    <row r="1222" spans="1:7" x14ac:dyDescent="0.25">
      <c r="A1222" s="6" t="s">
        <v>11</v>
      </c>
      <c r="B1222" s="6" t="s">
        <v>16</v>
      </c>
      <c r="C1222" s="7">
        <v>44895</v>
      </c>
      <c r="D1222" s="6">
        <v>1</v>
      </c>
      <c r="E1222" s="6" t="s">
        <v>17</v>
      </c>
      <c r="F1222" s="8">
        <v>16471.539063</v>
      </c>
      <c r="G1222" s="8">
        <v>16471.539063</v>
      </c>
    </row>
    <row r="1223" spans="1:7" x14ac:dyDescent="0.25">
      <c r="A1223" s="6" t="s">
        <v>11</v>
      </c>
      <c r="B1223" s="6" t="s">
        <v>16</v>
      </c>
      <c r="C1223" s="7">
        <v>44926</v>
      </c>
      <c r="D1223" s="6">
        <v>1</v>
      </c>
      <c r="E1223" s="6" t="s">
        <v>17</v>
      </c>
      <c r="F1223" s="8">
        <v>15426.75</v>
      </c>
      <c r="G1223" s="8">
        <v>15426.75</v>
      </c>
    </row>
    <row r="1224" spans="1:7" x14ac:dyDescent="0.25">
      <c r="A1224" s="6" t="s">
        <v>11</v>
      </c>
      <c r="B1224" s="6" t="s">
        <v>16</v>
      </c>
      <c r="C1224" s="7">
        <v>44957</v>
      </c>
      <c r="D1224" s="6">
        <v>1</v>
      </c>
      <c r="E1224" s="6" t="s">
        <v>17</v>
      </c>
      <c r="F1224" s="8">
        <v>21305.564452999999</v>
      </c>
      <c r="G1224" s="8">
        <v>21305.564452999999</v>
      </c>
    </row>
    <row r="1225" spans="1:7" x14ac:dyDescent="0.25">
      <c r="A1225" s="6" t="s">
        <v>11</v>
      </c>
      <c r="B1225" s="6" t="s">
        <v>16</v>
      </c>
      <c r="C1225" s="7">
        <v>44985</v>
      </c>
      <c r="D1225" s="6">
        <v>1</v>
      </c>
      <c r="E1225" s="6" t="s">
        <v>17</v>
      </c>
      <c r="F1225" s="8">
        <v>21885.335938</v>
      </c>
      <c r="G1225" s="8">
        <v>21885.335938</v>
      </c>
    </row>
    <row r="1226" spans="1:7" x14ac:dyDescent="0.25">
      <c r="A1226" s="6" t="s">
        <v>11</v>
      </c>
      <c r="B1226" s="6" t="s">
        <v>16</v>
      </c>
      <c r="C1226" s="7">
        <v>45016</v>
      </c>
      <c r="D1226" s="6">
        <v>1</v>
      </c>
      <c r="E1226" s="6" t="s">
        <v>17</v>
      </c>
      <c r="F1226" s="8">
        <v>25708.375</v>
      </c>
      <c r="G1226" s="8">
        <v>25708.375</v>
      </c>
    </row>
    <row r="1227" spans="1:7" x14ac:dyDescent="0.25">
      <c r="A1227" s="6" t="s">
        <v>11</v>
      </c>
      <c r="B1227" s="6" t="s">
        <v>16</v>
      </c>
      <c r="C1227" s="7">
        <v>45046</v>
      </c>
      <c r="D1227" s="6">
        <v>1</v>
      </c>
      <c r="E1227" s="6" t="s">
        <v>17</v>
      </c>
      <c r="F1227" s="8">
        <v>26284.855468999998</v>
      </c>
      <c r="G1227" s="8">
        <v>26284.855468999998</v>
      </c>
    </row>
    <row r="1228" spans="1:7" x14ac:dyDescent="0.25">
      <c r="A1228" s="6" t="s">
        <v>11</v>
      </c>
      <c r="B1228" s="6" t="s">
        <v>16</v>
      </c>
      <c r="C1228" s="7">
        <v>45077</v>
      </c>
      <c r="D1228" s="6">
        <v>1</v>
      </c>
      <c r="E1228" s="6" t="s">
        <v>17</v>
      </c>
      <c r="F1228" s="8">
        <v>25813.796875</v>
      </c>
      <c r="G1228" s="8">
        <v>25813.796875</v>
      </c>
    </row>
    <row r="1229" spans="1:7" x14ac:dyDescent="0.25">
      <c r="A1229" s="6" t="s">
        <v>11</v>
      </c>
      <c r="B1229" s="6" t="s">
        <v>16</v>
      </c>
      <c r="C1229" s="7">
        <v>45107</v>
      </c>
      <c r="D1229" s="6">
        <v>1</v>
      </c>
      <c r="E1229" s="6" t="s">
        <v>17</v>
      </c>
      <c r="F1229" s="8">
        <v>28014.898438</v>
      </c>
      <c r="G1229" s="8">
        <v>28014.898438</v>
      </c>
    </row>
    <row r="1230" spans="1:7" x14ac:dyDescent="0.25">
      <c r="A1230" s="6" t="s">
        <v>11</v>
      </c>
      <c r="B1230" s="6" t="s">
        <v>16</v>
      </c>
      <c r="C1230" s="7">
        <v>45138</v>
      </c>
      <c r="D1230" s="6">
        <v>1</v>
      </c>
      <c r="E1230" s="6" t="s">
        <v>17</v>
      </c>
      <c r="F1230" s="8">
        <v>26556.158202999999</v>
      </c>
      <c r="G1230" s="8">
        <v>26556.158202999999</v>
      </c>
    </row>
    <row r="1231" spans="1:7" x14ac:dyDescent="0.25">
      <c r="A1231" s="6" t="s">
        <v>11</v>
      </c>
      <c r="B1231" s="6" t="s">
        <v>16</v>
      </c>
      <c r="C1231" s="7">
        <v>45169</v>
      </c>
      <c r="D1231" s="6">
        <v>1</v>
      </c>
      <c r="E1231" s="6" t="s">
        <v>17</v>
      </c>
      <c r="F1231" s="8">
        <v>23914.73</v>
      </c>
      <c r="G1231" s="8">
        <v>23914.73</v>
      </c>
    </row>
    <row r="1232" spans="1:7" x14ac:dyDescent="0.25">
      <c r="A1232" s="6" t="s">
        <v>11</v>
      </c>
      <c r="B1232" s="6" t="s">
        <v>16</v>
      </c>
      <c r="C1232" s="7">
        <v>45199</v>
      </c>
      <c r="D1232" s="6">
        <v>1</v>
      </c>
      <c r="E1232" s="6" t="s">
        <v>17</v>
      </c>
      <c r="F1232" s="8">
        <v>25505.25</v>
      </c>
      <c r="G1232" s="8">
        <v>25505.25</v>
      </c>
    </row>
    <row r="1233" spans="1:7" x14ac:dyDescent="0.25">
      <c r="A1233" s="6" t="s">
        <v>11</v>
      </c>
      <c r="B1233" s="6" t="s">
        <v>16</v>
      </c>
      <c r="C1233" s="7">
        <v>45230</v>
      </c>
      <c r="D1233" s="6">
        <v>1</v>
      </c>
      <c r="E1233" s="6" t="s">
        <v>17</v>
      </c>
      <c r="F1233" s="8">
        <v>32769.07</v>
      </c>
      <c r="G1233" s="8">
        <v>32769.07</v>
      </c>
    </row>
    <row r="1234" spans="1:7" x14ac:dyDescent="0.25">
      <c r="A1234" s="6" t="s">
        <v>11</v>
      </c>
      <c r="B1234" s="6" t="s">
        <v>16</v>
      </c>
      <c r="C1234" s="7">
        <v>45260</v>
      </c>
      <c r="D1234" s="6">
        <v>1</v>
      </c>
      <c r="E1234" s="6" t="s">
        <v>17</v>
      </c>
      <c r="F1234" s="8">
        <v>34649.51</v>
      </c>
      <c r="G1234" s="8">
        <v>34649.51</v>
      </c>
    </row>
    <row r="1235" spans="1:7" x14ac:dyDescent="0.25">
      <c r="A1235" s="6" t="s">
        <v>11</v>
      </c>
      <c r="B1235" s="6" t="s">
        <v>16</v>
      </c>
      <c r="C1235" s="7">
        <v>45291</v>
      </c>
      <c r="D1235" s="6">
        <v>1</v>
      </c>
      <c r="E1235" s="6" t="s">
        <v>17</v>
      </c>
      <c r="F1235" s="8">
        <v>38425.589999999997</v>
      </c>
      <c r="G1235" s="8">
        <v>38425.589999999997</v>
      </c>
    </row>
    <row r="1236" spans="1:7" x14ac:dyDescent="0.25">
      <c r="A1236" s="6" t="s">
        <v>11</v>
      </c>
      <c r="B1236" s="6" t="s">
        <v>16</v>
      </c>
      <c r="C1236" s="7">
        <v>45322</v>
      </c>
      <c r="D1236" s="6">
        <v>1</v>
      </c>
      <c r="E1236" s="6" t="s">
        <v>17</v>
      </c>
      <c r="F1236" s="8">
        <v>39410.58</v>
      </c>
      <c r="G1236" s="8">
        <v>39410.58</v>
      </c>
    </row>
    <row r="1237" spans="1:7" x14ac:dyDescent="0.25">
      <c r="A1237" s="6" t="s">
        <v>11</v>
      </c>
      <c r="B1237" s="6" t="s">
        <v>16</v>
      </c>
      <c r="C1237" s="7">
        <v>45351</v>
      </c>
      <c r="D1237" s="6">
        <v>1</v>
      </c>
      <c r="E1237" s="6" t="s">
        <v>17</v>
      </c>
      <c r="F1237" s="8">
        <v>56477.23</v>
      </c>
      <c r="G1237" s="8">
        <v>56477.23</v>
      </c>
    </row>
    <row r="1238" spans="1:7" x14ac:dyDescent="0.25">
      <c r="A1238" s="6" t="s">
        <v>11</v>
      </c>
      <c r="B1238" s="6" t="s">
        <v>16</v>
      </c>
      <c r="C1238" s="7">
        <v>45382</v>
      </c>
      <c r="D1238" s="6">
        <v>1</v>
      </c>
      <c r="E1238" s="6" t="s">
        <v>17</v>
      </c>
      <c r="F1238" s="8">
        <v>66099.78</v>
      </c>
      <c r="G1238" s="8">
        <v>66099.78</v>
      </c>
    </row>
    <row r="1239" spans="1:7" x14ac:dyDescent="0.25">
      <c r="A1239" s="6" t="s">
        <v>11</v>
      </c>
      <c r="B1239" s="6" t="s">
        <v>16</v>
      </c>
      <c r="C1239" s="7">
        <v>45412</v>
      </c>
      <c r="D1239" s="6">
        <v>1</v>
      </c>
      <c r="E1239" s="6" t="s">
        <v>17</v>
      </c>
      <c r="F1239" s="8">
        <v>56852.59</v>
      </c>
      <c r="G1239" s="8">
        <v>56852.59</v>
      </c>
    </row>
    <row r="1240" spans="1:7" x14ac:dyDescent="0.25">
      <c r="A1240" s="6" t="s">
        <v>11</v>
      </c>
      <c r="B1240" s="6" t="s">
        <v>16</v>
      </c>
      <c r="C1240" s="7">
        <v>45443</v>
      </c>
      <c r="D1240" s="6">
        <v>1</v>
      </c>
      <c r="E1240" s="6" t="s">
        <v>17</v>
      </c>
      <c r="F1240" s="8">
        <v>62230.86</v>
      </c>
      <c r="G1240" s="8">
        <v>62230.86</v>
      </c>
    </row>
    <row r="1241" spans="1:7" x14ac:dyDescent="0.25">
      <c r="A1241" s="6" t="s">
        <v>11</v>
      </c>
      <c r="B1241" s="6" t="s">
        <v>16</v>
      </c>
      <c r="C1241" s="7">
        <v>45473</v>
      </c>
      <c r="D1241" s="6">
        <v>1</v>
      </c>
      <c r="E1241" s="6" t="s">
        <v>17</v>
      </c>
      <c r="F1241" s="8">
        <v>58407.41</v>
      </c>
      <c r="G1241" s="8">
        <v>58407.41</v>
      </c>
    </row>
    <row r="1242" spans="1:7" x14ac:dyDescent="0.25">
      <c r="A1242" s="6" t="s">
        <v>11</v>
      </c>
      <c r="B1242" s="6" t="s">
        <v>16</v>
      </c>
      <c r="C1242" s="7">
        <v>45485</v>
      </c>
      <c r="D1242" s="6">
        <v>1</v>
      </c>
      <c r="E1242" s="6" t="s">
        <v>17</v>
      </c>
      <c r="F1242" s="8">
        <v>52621.93</v>
      </c>
      <c r="G1242" s="8">
        <v>52621.93</v>
      </c>
    </row>
  </sheetData>
  <autoFilter ref="A1:G1242" xr:uid="{C9E118E0-287D-48CC-A85A-4E0B4EA246FE}">
    <filterColumn colId="1">
      <filters>
        <filter val="Bitcoi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</vt:i4>
      </vt:variant>
    </vt:vector>
  </HeadingPairs>
  <TitlesOfParts>
    <vt:vector size="16" baseType="lpstr">
      <vt:lpstr>Parametri</vt:lpstr>
      <vt:lpstr>SeP500</vt:lpstr>
      <vt:lpstr>SeP500 Graf</vt:lpstr>
      <vt:lpstr>SeP EUR</vt:lpstr>
      <vt:lpstr>SeP EUR Graf</vt:lpstr>
      <vt:lpstr>Nasdaq</vt:lpstr>
      <vt:lpstr>Nasdaq Graf</vt:lpstr>
      <vt:lpstr>MSCI World</vt:lpstr>
      <vt:lpstr>MSCi World Graf</vt:lpstr>
      <vt:lpstr>Oro</vt:lpstr>
      <vt:lpstr>Oro Graf</vt:lpstr>
      <vt:lpstr>BTC EUR</vt:lpstr>
      <vt:lpstr>BTC EUR Graf</vt:lpstr>
      <vt:lpstr>Dati</vt:lpstr>
      <vt:lpstr>capitale</vt:lpstr>
      <vt:lpstr>quota_mese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2024-06-12T12:34:52Z</dcterms:created>
  <dcterms:modified xsi:type="dcterms:W3CDTF">2024-07-15T09:55:32Z</dcterms:modified>
</cp:coreProperties>
</file>