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150082ea0ffbfd3/Documenti/personale/CapitalMente/Risorse/Excel/"/>
    </mc:Choice>
  </mc:AlternateContent>
  <xr:revisionPtr revIDLastSave="504" documentId="8_{F4FC3504-44EE-4F6F-BBFD-1B5DEF9EF1A9}" xr6:coauthVersionLast="47" xr6:coauthVersionMax="47" xr10:uidLastSave="{D52BFC8B-C27B-446F-BA24-12D68BA3FD71}"/>
  <bookViews>
    <workbookView xWindow="28680" yWindow="-120" windowWidth="29040" windowHeight="17520" xr2:uid="{2564C3F1-0FEA-40C9-8A79-3882B371D64C}"/>
  </bookViews>
  <sheets>
    <sheet name="Confronto" sheetId="4" r:id="rId1"/>
    <sheet name="Rend. ETF" sheetId="7" r:id="rId2"/>
    <sheet name="Rend. COVIP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7" l="1"/>
  <c r="M6" i="7"/>
  <c r="M7" i="7"/>
  <c r="M4" i="7"/>
  <c r="K5" i="7"/>
  <c r="K6" i="7"/>
  <c r="K7" i="7"/>
  <c r="K8" i="7"/>
  <c r="K9" i="7"/>
  <c r="K10" i="7"/>
  <c r="K11" i="7"/>
  <c r="K12" i="7"/>
  <c r="K13" i="7"/>
  <c r="K14" i="7"/>
  <c r="K15" i="7"/>
  <c r="K16" i="7"/>
  <c r="K4" i="7"/>
  <c r="J16" i="7"/>
  <c r="J15" i="7"/>
  <c r="J14" i="7"/>
  <c r="J13" i="7"/>
  <c r="J12" i="7"/>
  <c r="J11" i="7"/>
  <c r="J10" i="7"/>
  <c r="J9" i="7"/>
  <c r="J8" i="7"/>
  <c r="L7" i="7"/>
  <c r="J7" i="7"/>
  <c r="L6" i="7"/>
  <c r="J6" i="7"/>
  <c r="L5" i="7"/>
  <c r="J5" i="7"/>
  <c r="L4" i="7"/>
  <c r="J4" i="7"/>
  <c r="G4" i="7"/>
  <c r="G5" i="7"/>
  <c r="G6" i="7"/>
  <c r="G7" i="7"/>
  <c r="G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3" i="7"/>
  <c r="H4" i="7"/>
  <c r="H5" i="7"/>
  <c r="H6" i="7"/>
  <c r="H7" i="7"/>
  <c r="H3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H14" i="4" l="1"/>
  <c r="F14" i="4"/>
  <c r="C14" i="4"/>
  <c r="C12" i="4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7" i="4"/>
  <c r="C8" i="4" s="1"/>
  <c r="H5" i="4" s="1"/>
  <c r="H7" i="4" s="1"/>
  <c r="H8" i="4" s="1"/>
  <c r="H12" i="4" s="1"/>
  <c r="H15" i="4" s="1"/>
  <c r="I15" i="4" s="1"/>
  <c r="A16" i="4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F5" i="4" l="1"/>
  <c r="F7" i="4" s="1"/>
  <c r="F8" i="4" s="1"/>
  <c r="F12" i="4" s="1"/>
  <c r="F15" i="4" s="1"/>
  <c r="F16" i="4" s="1"/>
  <c r="G16" i="4" s="1"/>
  <c r="H16" i="4"/>
  <c r="I16" i="4" s="1"/>
  <c r="E54" i="4"/>
  <c r="E15" i="4"/>
  <c r="E35" i="4"/>
  <c r="E30" i="4"/>
  <c r="E47" i="4"/>
  <c r="E27" i="4"/>
  <c r="E46" i="4"/>
  <c r="E26" i="4"/>
  <c r="E45" i="4"/>
  <c r="E25" i="4"/>
  <c r="E52" i="4"/>
  <c r="E51" i="4"/>
  <c r="E49" i="4"/>
  <c r="E48" i="4"/>
  <c r="E28" i="4"/>
  <c r="E44" i="4"/>
  <c r="E24" i="4"/>
  <c r="E43" i="4"/>
  <c r="E23" i="4"/>
  <c r="E42" i="4"/>
  <c r="E22" i="4"/>
  <c r="E34" i="4"/>
  <c r="E53" i="4"/>
  <c r="E32" i="4"/>
  <c r="E50" i="4"/>
  <c r="E40" i="4"/>
  <c r="E20" i="4"/>
  <c r="E21" i="4"/>
  <c r="E18" i="4"/>
  <c r="E33" i="4"/>
  <c r="E31" i="4"/>
  <c r="E29" i="4"/>
  <c r="E39" i="4"/>
  <c r="E17" i="4"/>
  <c r="E41" i="4"/>
  <c r="E19" i="4"/>
  <c r="E38" i="4"/>
  <c r="E37" i="4"/>
  <c r="E36" i="4"/>
  <c r="E16" i="4"/>
  <c r="G15" i="4" l="1"/>
  <c r="F17" i="4"/>
  <c r="G17" i="4" s="1"/>
  <c r="H17" i="4"/>
  <c r="I17" i="4" s="1"/>
  <c r="F18" i="4" l="1"/>
  <c r="G18" i="4" s="1"/>
  <c r="H18" i="4"/>
  <c r="I18" i="4" s="1"/>
  <c r="F19" i="4" l="1"/>
  <c r="G19" i="4" s="1"/>
  <c r="H19" i="4"/>
  <c r="I19" i="4" s="1"/>
  <c r="F20" i="4" l="1"/>
  <c r="G20" i="4" s="1"/>
  <c r="H20" i="4"/>
  <c r="I20" i="4" s="1"/>
  <c r="F21" i="4" l="1"/>
  <c r="G21" i="4" s="1"/>
  <c r="H21" i="4"/>
  <c r="I21" i="4" s="1"/>
  <c r="F22" i="4" l="1"/>
  <c r="G22" i="4" s="1"/>
  <c r="H22" i="4"/>
  <c r="I22" i="4" s="1"/>
  <c r="F23" i="4" l="1"/>
  <c r="G23" i="4" s="1"/>
  <c r="H23" i="4"/>
  <c r="I23" i="4" s="1"/>
  <c r="F24" i="4" l="1"/>
  <c r="G24" i="4" s="1"/>
  <c r="H24" i="4"/>
  <c r="I24" i="4" s="1"/>
  <c r="F25" i="4" l="1"/>
  <c r="G25" i="4" s="1"/>
  <c r="H25" i="4"/>
  <c r="I25" i="4" s="1"/>
  <c r="F26" i="4" l="1"/>
  <c r="G26" i="4" s="1"/>
  <c r="H26" i="4"/>
  <c r="I26" i="4" s="1"/>
  <c r="F27" i="4" l="1"/>
  <c r="G27" i="4" s="1"/>
  <c r="H27" i="4"/>
  <c r="I27" i="4" s="1"/>
  <c r="F28" i="4" l="1"/>
  <c r="G28" i="4" s="1"/>
  <c r="H28" i="4"/>
  <c r="I28" i="4" s="1"/>
  <c r="F29" i="4" l="1"/>
  <c r="G29" i="4" s="1"/>
  <c r="H29" i="4"/>
  <c r="I29" i="4" s="1"/>
  <c r="F30" i="4" l="1"/>
  <c r="G30" i="4" s="1"/>
  <c r="H30" i="4"/>
  <c r="I30" i="4" s="1"/>
  <c r="F31" i="4" l="1"/>
  <c r="G31" i="4" s="1"/>
  <c r="H31" i="4"/>
  <c r="I31" i="4" s="1"/>
  <c r="F32" i="4"/>
  <c r="G32" i="4" s="1"/>
  <c r="H32" i="4" l="1"/>
  <c r="I32" i="4" s="1"/>
  <c r="F33" i="4"/>
  <c r="G33" i="4" s="1"/>
  <c r="H33" i="4" l="1"/>
  <c r="I33" i="4" s="1"/>
  <c r="F34" i="4"/>
  <c r="G34" i="4" s="1"/>
  <c r="H34" i="4"/>
  <c r="I34" i="4" s="1"/>
  <c r="F35" i="4" l="1"/>
  <c r="G35" i="4" s="1"/>
  <c r="H35" i="4"/>
  <c r="I35" i="4" s="1"/>
  <c r="F36" i="4" l="1"/>
  <c r="G36" i="4" s="1"/>
  <c r="H36" i="4"/>
  <c r="I36" i="4" s="1"/>
  <c r="F37" i="4" l="1"/>
  <c r="G37" i="4" s="1"/>
  <c r="H37" i="4"/>
  <c r="I37" i="4" s="1"/>
  <c r="F38" i="4" l="1"/>
  <c r="G38" i="4" s="1"/>
  <c r="H38" i="4"/>
  <c r="I38" i="4" s="1"/>
  <c r="F39" i="4" l="1"/>
  <c r="G39" i="4" s="1"/>
  <c r="H39" i="4"/>
  <c r="I39" i="4" s="1"/>
  <c r="F40" i="4" l="1"/>
  <c r="G40" i="4" s="1"/>
  <c r="H40" i="4"/>
  <c r="I40" i="4" s="1"/>
  <c r="F41" i="4" l="1"/>
  <c r="G41" i="4" s="1"/>
  <c r="H41" i="4"/>
  <c r="I41" i="4" s="1"/>
  <c r="F42" i="4" l="1"/>
  <c r="G42" i="4" s="1"/>
  <c r="H42" i="4"/>
  <c r="I42" i="4" s="1"/>
  <c r="F43" i="4" l="1"/>
  <c r="G43" i="4" s="1"/>
  <c r="H43" i="4"/>
  <c r="I43" i="4" s="1"/>
  <c r="F44" i="4" l="1"/>
  <c r="G44" i="4" s="1"/>
  <c r="H44" i="4"/>
  <c r="I44" i="4" s="1"/>
  <c r="F45" i="4" l="1"/>
  <c r="G45" i="4" s="1"/>
  <c r="H45" i="4"/>
  <c r="I45" i="4" s="1"/>
  <c r="F46" i="4" l="1"/>
  <c r="G46" i="4" s="1"/>
  <c r="H46" i="4"/>
  <c r="I46" i="4" s="1"/>
  <c r="F47" i="4" l="1"/>
  <c r="G47" i="4" s="1"/>
  <c r="H47" i="4"/>
  <c r="I47" i="4" s="1"/>
  <c r="F48" i="4" l="1"/>
  <c r="G48" i="4" s="1"/>
  <c r="H48" i="4"/>
  <c r="I48" i="4" s="1"/>
  <c r="F49" i="4" l="1"/>
  <c r="G49" i="4" s="1"/>
  <c r="H49" i="4"/>
  <c r="I49" i="4" s="1"/>
  <c r="F50" i="4" l="1"/>
  <c r="G50" i="4" s="1"/>
  <c r="H50" i="4"/>
  <c r="I50" i="4" s="1"/>
  <c r="F51" i="4" l="1"/>
  <c r="G51" i="4" s="1"/>
  <c r="H51" i="4"/>
  <c r="I51" i="4" s="1"/>
  <c r="F52" i="4" l="1"/>
  <c r="G52" i="4" s="1"/>
  <c r="H52" i="4"/>
  <c r="I52" i="4" s="1"/>
  <c r="F53" i="4" l="1"/>
  <c r="G53" i="4" s="1"/>
  <c r="H53" i="4"/>
  <c r="I53" i="4" s="1"/>
  <c r="F54" i="4" l="1"/>
  <c r="G54" i="4" s="1"/>
  <c r="H54" i="4"/>
  <c r="I54" i="4" s="1"/>
</calcChain>
</file>

<file path=xl/sharedStrings.xml><?xml version="1.0" encoding="utf-8"?>
<sst xmlns="http://schemas.openxmlformats.org/spreadsheetml/2006/main" count="54" uniqueCount="42">
  <si>
    <t>Costi diretti annuali</t>
  </si>
  <si>
    <t>Totale Versato</t>
  </si>
  <si>
    <t>Anno</t>
  </si>
  <si>
    <t>Tassazione</t>
  </si>
  <si>
    <t>Seconda Pensione
ESPANSIONE ESG</t>
  </si>
  <si>
    <t>Versamenti</t>
  </si>
  <si>
    <t># Anni</t>
  </si>
  <si>
    <t>Imposta di bollo</t>
  </si>
  <si>
    <t>% Deducibilità</t>
  </si>
  <si>
    <t>Importo Deducibile</t>
  </si>
  <si>
    <t>Importo Investito</t>
  </si>
  <si>
    <t>Rendimenti pregressi</t>
  </si>
  <si>
    <t>Netto dopo tassazione</t>
  </si>
  <si>
    <t>FONDO PENSIONE APERTO</t>
  </si>
  <si>
    <t>COMPARTO</t>
  </si>
  <si>
    <t>CATEGORIA COMPARTO</t>
  </si>
  <si>
    <t>RENDIMENTI MEDI ANNUI (%)</t>
  </si>
  <si>
    <t>Ultimo anno</t>
  </si>
  <si>
    <t>Ultimi 
3 anni</t>
  </si>
  <si>
    <t>Ultimi 
5 anni</t>
  </si>
  <si>
    <t>Ultimi 
10 anni</t>
  </si>
  <si>
    <t>Ultimi 
20 anni</t>
  </si>
  <si>
    <t>2020-2022</t>
  </si>
  <si>
    <t>2018-2022</t>
  </si>
  <si>
    <t>2013-2022</t>
  </si>
  <si>
    <t>2003-2022</t>
  </si>
  <si>
    <t>AMUNDI SECONDAPENSIONE FONDO PENSIONE APERTO</t>
  </si>
  <si>
    <t>PRUDENTE ESG</t>
  </si>
  <si>
    <t>OBB MISTO</t>
  </si>
  <si>
    <t>BILANCIATA ESG</t>
  </si>
  <si>
    <t>BIL</t>
  </si>
  <si>
    <t>SVILUPPO ESG</t>
  </si>
  <si>
    <t>ESPANSIONE ESG</t>
  </si>
  <si>
    <t>AZN</t>
  </si>
  <si>
    <t>GARANTITA ESG</t>
  </si>
  <si>
    <t>GAR</t>
  </si>
  <si>
    <t/>
  </si>
  <si>
    <t>iShares Core MSCI World UCITS ETF USD</t>
  </si>
  <si>
    <t>iShares Core S&amp;P 500 UCITS ETF (Acc)</t>
  </si>
  <si>
    <t>Data</t>
  </si>
  <si>
    <t>Rendimento medio fino al 2023</t>
  </si>
  <si>
    <t>Rendimento medio su 10 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</si>
</sst>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&quot;€&quot;_-;\-* #,##0\ &quot;€&quot;_-;_-* &quot;-&quot;??\ &quot;€&quot;_-;_-@_-"/>
    <numFmt numFmtId="165" formatCode="0.000%"/>
    <numFmt numFmtId="166" formatCode="#,##0.00\ &quot;€&quot;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" xfId="0" applyBorder="1"/>
    <xf numFmtId="10" fontId="0" fillId="0" borderId="1" xfId="0" applyNumberFormat="1" applyBorder="1"/>
    <xf numFmtId="164" fontId="0" fillId="0" borderId="1" xfId="0" applyNumberFormat="1" applyBorder="1"/>
    <xf numFmtId="164" fontId="0" fillId="0" borderId="0" xfId="0" applyNumberFormat="1"/>
    <xf numFmtId="164" fontId="2" fillId="0" borderId="0" xfId="0" applyNumberFormat="1" applyFont="1"/>
    <xf numFmtId="164" fontId="3" fillId="0" borderId="1" xfId="0" applyNumberFormat="1" applyFont="1" applyBorder="1"/>
    <xf numFmtId="0" fontId="2" fillId="3" borderId="2" xfId="0" applyFont="1" applyFill="1" applyBorder="1" applyAlignment="1">
      <alignment horizontal="right"/>
    </xf>
    <xf numFmtId="0" fontId="3" fillId="0" borderId="0" xfId="0" applyFont="1"/>
    <xf numFmtId="9" fontId="0" fillId="0" borderId="2" xfId="0" applyNumberFormat="1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Border="1"/>
    <xf numFmtId="0" fontId="2" fillId="0" borderId="0" xfId="0" applyFont="1"/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7" borderId="1" xfId="0" applyFont="1" applyFill="1" applyBorder="1"/>
    <xf numFmtId="164" fontId="2" fillId="7" borderId="1" xfId="0" applyNumberFormat="1" applyFont="1" applyFill="1" applyBorder="1"/>
    <xf numFmtId="10" fontId="2" fillId="7" borderId="1" xfId="0" applyNumberFormat="1" applyFont="1" applyFill="1" applyBorder="1"/>
    <xf numFmtId="164" fontId="4" fillId="7" borderId="1" xfId="0" applyNumberFormat="1" applyFont="1" applyFill="1" applyBorder="1"/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2" applyFont="1" applyAlignment="1" applyProtection="1">
      <alignment horizontal="center" vertical="top"/>
      <protection locked="0"/>
    </xf>
    <xf numFmtId="0" fontId="9" fillId="0" borderId="0" xfId="2" applyFont="1" applyAlignment="1" applyProtection="1">
      <alignment vertical="center"/>
      <protection locked="0"/>
    </xf>
    <xf numFmtId="0" fontId="10" fillId="0" borderId="0" xfId="2" applyFont="1" applyAlignment="1" applyProtection="1">
      <alignment vertical="center"/>
      <protection locked="0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9" fillId="0" borderId="1" xfId="2" applyFont="1" applyBorder="1" applyAlignment="1" applyProtection="1">
      <alignment vertical="center" wrapText="1"/>
      <protection locked="0"/>
    </xf>
    <xf numFmtId="2" fontId="9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vertical="center" wrapText="1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9" fillId="8" borderId="1" xfId="2" applyFont="1" applyFill="1" applyBorder="1" applyAlignment="1" applyProtection="1">
      <alignment vertical="center" wrapText="1"/>
      <protection locked="0"/>
    </xf>
    <xf numFmtId="2" fontId="9" fillId="8" borderId="1" xfId="3" applyNumberFormat="1" applyFont="1" applyFill="1" applyBorder="1" applyAlignment="1" applyProtection="1">
      <alignment horizontal="center" vertical="center" wrapText="1"/>
      <protection locked="0"/>
    </xf>
    <xf numFmtId="44" fontId="0" fillId="0" borderId="3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166" fontId="2" fillId="6" borderId="3" xfId="0" applyNumberFormat="1" applyFont="1" applyFill="1" applyBorder="1" applyAlignment="1">
      <alignment horizontal="center" vertical="center"/>
    </xf>
    <xf numFmtId="166" fontId="2" fillId="6" borderId="2" xfId="0" applyNumberFormat="1" applyFont="1" applyFill="1" applyBorder="1" applyAlignment="1">
      <alignment horizontal="center" vertical="center"/>
    </xf>
    <xf numFmtId="10" fontId="0" fillId="0" borderId="3" xfId="1" applyNumberFormat="1" applyFont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166" fontId="0" fillId="0" borderId="3" xfId="1" applyNumberFormat="1" applyFont="1" applyBorder="1" applyAlignment="1">
      <alignment horizontal="center" wrapText="1"/>
    </xf>
    <xf numFmtId="166" fontId="0" fillId="0" borderId="2" xfId="1" applyNumberFormat="1" applyFont="1" applyBorder="1" applyAlignment="1">
      <alignment horizont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165" fontId="0" fillId="2" borderId="3" xfId="0" applyNumberForma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2" fillId="3" borderId="3" xfId="0" applyNumberFormat="1" applyFont="1" applyFill="1" applyBorder="1" applyAlignment="1">
      <alignment horizontal="center"/>
    </xf>
    <xf numFmtId="166" fontId="2" fillId="3" borderId="4" xfId="0" applyNumberFormat="1" applyFont="1" applyFill="1" applyBorder="1" applyAlignment="1">
      <alignment horizontal="center"/>
    </xf>
    <xf numFmtId="166" fontId="2" fillId="3" borderId="2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6" fontId="2" fillId="5" borderId="3" xfId="0" applyNumberFormat="1" applyFont="1" applyFill="1" applyBorder="1" applyAlignment="1">
      <alignment horizontal="center" vertical="center"/>
    </xf>
    <xf numFmtId="166" fontId="2" fillId="5" borderId="2" xfId="0" applyNumberFormat="1" applyFont="1" applyFill="1" applyBorder="1" applyAlignment="1">
      <alignment horizontal="center" vertical="center"/>
    </xf>
    <xf numFmtId="166" fontId="0" fillId="0" borderId="3" xfId="1" applyNumberFormat="1" applyFont="1" applyBorder="1" applyAlignment="1">
      <alignment horizontal="center" vertical="center" wrapText="1"/>
    </xf>
    <xf numFmtId="166" fontId="0" fillId="0" borderId="4" xfId="1" applyNumberFormat="1" applyFont="1" applyBorder="1" applyAlignment="1">
      <alignment horizontal="center" vertical="center" wrapText="1"/>
    </xf>
    <xf numFmtId="166" fontId="0" fillId="0" borderId="2" xfId="1" applyNumberFormat="1" applyFont="1" applyBorder="1" applyAlignment="1">
      <alignment horizontal="center" vertical="center" wrapText="1"/>
    </xf>
    <xf numFmtId="44" fontId="0" fillId="0" borderId="3" xfId="0" applyNumberFormat="1" applyBorder="1" applyAlignment="1">
      <alignment horizontal="center" vertical="center"/>
    </xf>
    <xf numFmtId="44" fontId="0" fillId="0" borderId="4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6" fontId="0" fillId="2" borderId="3" xfId="1" applyNumberFormat="1" applyFont="1" applyFill="1" applyBorder="1" applyAlignment="1">
      <alignment horizontal="center" vertical="center" wrapText="1"/>
    </xf>
    <xf numFmtId="166" fontId="0" fillId="2" borderId="4" xfId="1" applyNumberFormat="1" applyFont="1" applyFill="1" applyBorder="1" applyAlignment="1">
      <alignment horizontal="center" vertical="center" wrapText="1"/>
    </xf>
    <xf numFmtId="166" fontId="0" fillId="2" borderId="2" xfId="1" applyNumberFormat="1" applyFont="1" applyFill="1" applyBorder="1" applyAlignment="1">
      <alignment horizontal="center" vertical="center" wrapText="1"/>
    </xf>
    <xf numFmtId="10" fontId="0" fillId="2" borderId="3" xfId="0" applyNumberFormat="1" applyFill="1" applyBorder="1" applyAlignment="1">
      <alignment horizontal="center" vertical="center"/>
    </xf>
    <xf numFmtId="10" fontId="0" fillId="2" borderId="4" xfId="0" applyNumberFormat="1" applyFill="1" applyBorder="1" applyAlignment="1">
      <alignment horizontal="center" vertical="center"/>
    </xf>
    <xf numFmtId="10" fontId="0" fillId="2" borderId="2" xfId="0" applyNumberFormat="1" applyFill="1" applyBorder="1" applyAlignment="1">
      <alignment horizontal="center" vertical="center"/>
    </xf>
    <xf numFmtId="10" fontId="0" fillId="2" borderId="3" xfId="0" applyNumberFormat="1" applyFill="1" applyBorder="1" applyAlignment="1">
      <alignment horizontal="center" vertical="center" wrapText="1"/>
    </xf>
    <xf numFmtId="10" fontId="0" fillId="2" borderId="4" xfId="0" applyNumberFormat="1" applyFill="1" applyBorder="1" applyAlignment="1">
      <alignment horizontal="center" vertical="center" wrapText="1"/>
    </xf>
    <xf numFmtId="10" fontId="0" fillId="2" borderId="2" xfId="0" applyNumberFormat="1" applyFill="1" applyBorder="1" applyAlignment="1">
      <alignment horizontal="center" vertical="center" wrapText="1"/>
    </xf>
    <xf numFmtId="4" fontId="0" fillId="0" borderId="3" xfId="1" applyNumberFormat="1" applyFont="1" applyBorder="1" applyAlignment="1">
      <alignment horizontal="center" vertical="center" wrapText="1"/>
    </xf>
    <xf numFmtId="4" fontId="0" fillId="0" borderId="4" xfId="1" applyNumberFormat="1" applyFont="1" applyBorder="1" applyAlignment="1">
      <alignment horizontal="center" vertical="center" wrapText="1"/>
    </xf>
    <xf numFmtId="4" fontId="0" fillId="0" borderId="2" xfId="1" applyNumberFormat="1" applyFont="1" applyBorder="1" applyAlignment="1">
      <alignment horizontal="center" vertical="center" wrapText="1"/>
    </xf>
    <xf numFmtId="0" fontId="9" fillId="0" borderId="0" xfId="2" applyFont="1" applyAlignment="1" applyProtection="1">
      <alignment horizontal="left" vertical="center" wrapText="1"/>
      <protection locked="0"/>
    </xf>
    <xf numFmtId="0" fontId="8" fillId="0" borderId="1" xfId="2" applyFont="1" applyBorder="1" applyAlignment="1" applyProtection="1">
      <alignment horizontal="center" vertical="top"/>
      <protection locked="0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9" fillId="0" borderId="1" xfId="2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166" fontId="0" fillId="0" borderId="0" xfId="0" applyNumberFormat="1"/>
    <xf numFmtId="10" fontId="0" fillId="0" borderId="0" xfId="4" applyNumberFormat="1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0" fontId="0" fillId="2" borderId="1" xfId="4" applyNumberFormat="1" applyFont="1" applyFill="1" applyBorder="1"/>
    <xf numFmtId="10" fontId="0" fillId="0" borderId="1" xfId="4" applyNumberFormat="1" applyFont="1" applyBorder="1"/>
    <xf numFmtId="0" fontId="0" fillId="2" borderId="1" xfId="0" applyFill="1" applyBorder="1" applyAlignment="1">
      <alignment horizontal="center"/>
    </xf>
    <xf numFmtId="10" fontId="0" fillId="0" borderId="1" xfId="4" applyNumberFormat="1" applyFont="1" applyFill="1" applyBorder="1"/>
    <xf numFmtId="0" fontId="0" fillId="0" borderId="1" xfId="0" applyFill="1" applyBorder="1" applyAlignment="1">
      <alignment horizontal="center"/>
    </xf>
    <xf numFmtId="14" fontId="0" fillId="0" borderId="1" xfId="0" applyNumberFormat="1" applyBorder="1"/>
    <xf numFmtId="166" fontId="0" fillId="0" borderId="1" xfId="0" applyNumberFormat="1" applyBorder="1"/>
    <xf numFmtId="166" fontId="2" fillId="5" borderId="1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6" fontId="2" fillId="6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2" fillId="3" borderId="3" xfId="0" applyFont="1" applyFill="1" applyBorder="1" applyAlignment="1">
      <alignment horizontal="left"/>
    </xf>
  </cellXfs>
  <cellStyles count="5">
    <cellStyle name="Migliaia 2" xfId="3" xr:uid="{8048E32A-0B80-4C8B-B3AA-C292313D6C1A}"/>
    <cellStyle name="Normale" xfId="0" builtinId="0"/>
    <cellStyle name="Normale 2" xfId="2" xr:uid="{0EC00B46-0823-42DB-838D-7B857409E2DA}"/>
    <cellStyle name="Percentuale" xfId="4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9CE2A-39FF-490C-A090-5E6FFC1597DD}">
  <dimension ref="A1:J54"/>
  <sheetViews>
    <sheetView tabSelected="1" workbookViewId="0">
      <selection activeCell="M35" sqref="M35"/>
    </sheetView>
  </sheetViews>
  <sheetFormatPr defaultRowHeight="15" outlineLevelRow="1" x14ac:dyDescent="0.25"/>
  <cols>
    <col min="1" max="2" width="10.28515625" customWidth="1"/>
    <col min="3" max="3" width="14.28515625" customWidth="1"/>
    <col min="4" max="4" width="14.28515625" hidden="1" customWidth="1"/>
    <col min="5" max="6" width="14.28515625" customWidth="1"/>
    <col min="7" max="7" width="14.28515625" style="10" customWidth="1"/>
    <col min="8" max="8" width="14.28515625" customWidth="1"/>
    <col min="9" max="9" width="14.28515625" style="10" customWidth="1"/>
    <col min="10" max="10" width="4.85546875" customWidth="1"/>
  </cols>
  <sheetData>
    <row r="1" spans="1:10" s="17" customFormat="1" ht="30" customHeight="1" x14ac:dyDescent="0.25">
      <c r="A1" s="15"/>
      <c r="B1" s="16"/>
      <c r="C1" s="72" t="s">
        <v>4</v>
      </c>
      <c r="D1" s="73"/>
      <c r="E1" s="74"/>
      <c r="F1" s="56" t="s">
        <v>37</v>
      </c>
      <c r="G1" s="57"/>
      <c r="H1" s="47" t="s">
        <v>38</v>
      </c>
      <c r="I1" s="48"/>
    </row>
    <row r="2" spans="1:10" x14ac:dyDescent="0.25">
      <c r="A2" s="13" t="s">
        <v>0</v>
      </c>
      <c r="B2" s="2"/>
      <c r="C2" s="75">
        <v>15</v>
      </c>
      <c r="D2" s="76"/>
      <c r="E2" s="77"/>
      <c r="F2" s="45">
        <v>0</v>
      </c>
      <c r="G2" s="46"/>
      <c r="H2" s="45">
        <v>0</v>
      </c>
      <c r="I2" s="46"/>
    </row>
    <row r="3" spans="1:10" x14ac:dyDescent="0.25">
      <c r="A3" s="12" t="s">
        <v>11</v>
      </c>
      <c r="B3" s="2"/>
      <c r="C3" s="78">
        <v>5.79E-2</v>
      </c>
      <c r="D3" s="79"/>
      <c r="E3" s="80"/>
      <c r="F3" s="49">
        <v>0.10680000000000001</v>
      </c>
      <c r="G3" s="50"/>
      <c r="H3" s="49">
        <v>0.14169999999999999</v>
      </c>
      <c r="I3" s="50"/>
    </row>
    <row r="4" spans="1:10" x14ac:dyDescent="0.25">
      <c r="A4" s="1"/>
      <c r="B4" s="2"/>
      <c r="C4" s="84"/>
      <c r="D4" s="85"/>
      <c r="E4" s="86"/>
      <c r="F4" s="51"/>
      <c r="G4" s="52"/>
      <c r="H4" s="51"/>
      <c r="I4" s="52"/>
    </row>
    <row r="5" spans="1:10" x14ac:dyDescent="0.25">
      <c r="A5" s="12" t="s">
        <v>5</v>
      </c>
      <c r="B5" s="2"/>
      <c r="C5" s="75">
        <v>5000</v>
      </c>
      <c r="D5" s="76"/>
      <c r="E5" s="77"/>
      <c r="F5" s="45">
        <f>C8</f>
        <v>2850</v>
      </c>
      <c r="G5" s="46"/>
      <c r="H5" s="45">
        <f>C8</f>
        <v>2850</v>
      </c>
      <c r="I5" s="46"/>
    </row>
    <row r="6" spans="1:10" x14ac:dyDescent="0.25">
      <c r="A6" s="112" t="s">
        <v>8</v>
      </c>
      <c r="B6" s="113"/>
      <c r="C6" s="81">
        <v>0.43</v>
      </c>
      <c r="D6" s="82"/>
      <c r="E6" s="83"/>
      <c r="F6" s="43">
        <v>0</v>
      </c>
      <c r="G6" s="44"/>
      <c r="H6" s="43">
        <v>0</v>
      </c>
      <c r="I6" s="44"/>
    </row>
    <row r="7" spans="1:10" x14ac:dyDescent="0.25">
      <c r="A7" s="12" t="s">
        <v>9</v>
      </c>
      <c r="B7" s="11"/>
      <c r="C7" s="60">
        <f>C5*C6</f>
        <v>2150</v>
      </c>
      <c r="D7" s="61"/>
      <c r="E7" s="62"/>
      <c r="F7" s="45">
        <f>F5*F6</f>
        <v>0</v>
      </c>
      <c r="G7" s="46"/>
      <c r="H7" s="45">
        <f>H5*H6</f>
        <v>0</v>
      </c>
      <c r="I7" s="46"/>
    </row>
    <row r="8" spans="1:10" x14ac:dyDescent="0.25">
      <c r="A8" s="12" t="s">
        <v>10</v>
      </c>
      <c r="B8" s="11"/>
      <c r="C8" s="60">
        <f>C5-C7</f>
        <v>2850</v>
      </c>
      <c r="D8" s="61"/>
      <c r="E8" s="62"/>
      <c r="F8" s="45">
        <f>F5-F7</f>
        <v>2850</v>
      </c>
      <c r="G8" s="46"/>
      <c r="H8" s="45">
        <f>H5-H7</f>
        <v>2850</v>
      </c>
      <c r="I8" s="46"/>
    </row>
    <row r="9" spans="1:10" x14ac:dyDescent="0.25">
      <c r="A9" s="1"/>
      <c r="B9" s="11"/>
      <c r="C9" s="63"/>
      <c r="D9" s="64"/>
      <c r="E9" s="65"/>
      <c r="F9" s="43"/>
      <c r="G9" s="44"/>
      <c r="H9" s="43"/>
      <c r="I9" s="44"/>
    </row>
    <row r="10" spans="1:10" x14ac:dyDescent="0.25">
      <c r="A10" s="12" t="s">
        <v>7</v>
      </c>
      <c r="B10" s="2"/>
      <c r="C10" s="66">
        <v>0</v>
      </c>
      <c r="D10" s="67"/>
      <c r="E10" s="68"/>
      <c r="F10" s="43">
        <v>2E-3</v>
      </c>
      <c r="G10" s="40"/>
      <c r="H10" s="43">
        <v>2E-3</v>
      </c>
      <c r="I10" s="40"/>
    </row>
    <row r="11" spans="1:10" x14ac:dyDescent="0.25">
      <c r="A11" s="1"/>
      <c r="B11" s="2"/>
      <c r="C11" s="69"/>
      <c r="D11" s="70"/>
      <c r="E11" s="71"/>
      <c r="F11" s="39"/>
      <c r="G11" s="40"/>
      <c r="H11" s="39"/>
      <c r="I11" s="40"/>
    </row>
    <row r="12" spans="1:10" x14ac:dyDescent="0.25">
      <c r="A12" s="114" t="s">
        <v>1</v>
      </c>
      <c r="B12" s="9"/>
      <c r="C12" s="53">
        <f>C5</f>
        <v>5000</v>
      </c>
      <c r="D12" s="54"/>
      <c r="E12" s="55"/>
      <c r="F12" s="58">
        <f>F8</f>
        <v>2850</v>
      </c>
      <c r="G12" s="59"/>
      <c r="H12" s="41">
        <f>H8</f>
        <v>2850</v>
      </c>
      <c r="I12" s="42"/>
    </row>
    <row r="14" spans="1:10" s="27" customFormat="1" ht="43.5" customHeight="1" x14ac:dyDescent="0.25">
      <c r="A14" s="22" t="s">
        <v>6</v>
      </c>
      <c r="B14" s="22" t="s">
        <v>2</v>
      </c>
      <c r="C14" s="23" t="str">
        <f>C1</f>
        <v>Seconda Pensione
ESPANSIONE ESG</v>
      </c>
      <c r="D14" s="23" t="s">
        <v>3</v>
      </c>
      <c r="E14" s="23" t="s">
        <v>12</v>
      </c>
      <c r="F14" s="24" t="str">
        <f>F1</f>
        <v>iShares Core MSCI World UCITS ETF USD</v>
      </c>
      <c r="G14" s="24" t="s">
        <v>12</v>
      </c>
      <c r="H14" s="25" t="str">
        <f>H1</f>
        <v>iShares Core S&amp;P 500 UCITS ETF (Acc)</v>
      </c>
      <c r="I14" s="25" t="s">
        <v>12</v>
      </c>
      <c r="J14" s="26"/>
    </row>
    <row r="15" spans="1:10" hidden="1" outlineLevel="1" x14ac:dyDescent="0.25">
      <c r="A15" s="3">
        <v>1</v>
      </c>
      <c r="B15" s="3">
        <v>2024</v>
      </c>
      <c r="C15" s="5">
        <f>C12*(1+C3)-C2</f>
        <v>5274.5</v>
      </c>
      <c r="D15" s="4">
        <f t="shared" ref="D15:D54" si="0">15%+IF((B15-2023)&gt;35, -6%, IF((B15-2023)&gt;15,0.3%*(15-(B15-2023)),0))</f>
        <v>0.15</v>
      </c>
      <c r="E15" s="8">
        <f>C15*(1-D15)</f>
        <v>4483.3249999999998</v>
      </c>
      <c r="F15" s="5">
        <f>(F12*(1+F3)-F2)*(1-F10)</f>
        <v>3148.0712400000002</v>
      </c>
      <c r="G15" s="8">
        <f>F15-((F15-F$12*$A15)*0.26)</f>
        <v>3070.5727176</v>
      </c>
      <c r="H15" s="5">
        <f>(H12*(1+H3)-H2)*(1-H10)</f>
        <v>3247.3373099999999</v>
      </c>
      <c r="I15" s="8">
        <f>H15-((H15-H$12*$A15)*0.26)</f>
        <v>3144.0296094</v>
      </c>
      <c r="J15" s="6"/>
    </row>
    <row r="16" spans="1:10" hidden="1" outlineLevel="1" x14ac:dyDescent="0.25">
      <c r="A16" s="3">
        <f>A15+1</f>
        <v>2</v>
      </c>
      <c r="B16" s="3">
        <v>2025</v>
      </c>
      <c r="C16" s="5">
        <f t="shared" ref="C16:C54" si="1">((C15+C$12)*(1+C$3))-C$2</f>
        <v>10854.393550000001</v>
      </c>
      <c r="D16" s="4">
        <f t="shared" si="0"/>
        <v>0.15</v>
      </c>
      <c r="E16" s="8">
        <f t="shared" ref="E16:E54" si="2">C16*(1-D16)</f>
        <v>9226.2345175000009</v>
      </c>
      <c r="F16" s="5">
        <f>(((F15+F$12)*(1+F$3))-F$2)*(1-F$10)</f>
        <v>6625.3879179351361</v>
      </c>
      <c r="G16" s="8">
        <f t="shared" ref="G16:G54" si="3">F16-((F16-F$12*$A16)*0.26)</f>
        <v>6384.787059272001</v>
      </c>
      <c r="H16" s="5">
        <f>(((H15+H$12)*(1+H$3))-H$2)*(1-H$10)</f>
        <v>6947.4073468133447</v>
      </c>
      <c r="I16" s="8">
        <f t="shared" ref="I16:I54" si="4">H16-((H16-H$12*$A16)*0.26)</f>
        <v>6623.0814366418754</v>
      </c>
      <c r="J16" s="6"/>
    </row>
    <row r="17" spans="1:10" hidden="1" outlineLevel="1" x14ac:dyDescent="0.25">
      <c r="A17" s="3">
        <f t="shared" ref="A17:A54" si="5">A16+1</f>
        <v>3</v>
      </c>
      <c r="B17" s="3">
        <v>2026</v>
      </c>
      <c r="C17" s="5">
        <f t="shared" si="1"/>
        <v>16757.362936545003</v>
      </c>
      <c r="D17" s="4">
        <f t="shared" si="0"/>
        <v>0.15</v>
      </c>
      <c r="E17" s="8">
        <f t="shared" si="2"/>
        <v>14243.758496063252</v>
      </c>
      <c r="F17" s="5">
        <f t="shared" ref="F17:F54" si="6">(((F16+F$12)*(1+F$3))-F$2)*(1-F$10)</f>
        <v>10466.384628875467</v>
      </c>
      <c r="G17" s="8">
        <f t="shared" si="3"/>
        <v>9968.1246253678455</v>
      </c>
      <c r="H17" s="5">
        <f t="shared" ref="H17:H54" si="7">(((H16+H$12)*(1+H$3))-H$2)*(1-H$10)</f>
        <v>11163.328567921082</v>
      </c>
      <c r="I17" s="8">
        <f t="shared" si="4"/>
        <v>10483.863140261601</v>
      </c>
      <c r="J17" s="6"/>
    </row>
    <row r="18" spans="1:10" hidden="1" outlineLevel="1" x14ac:dyDescent="0.25">
      <c r="A18" s="3">
        <f t="shared" si="5"/>
        <v>4</v>
      </c>
      <c r="B18" s="3">
        <v>2027</v>
      </c>
      <c r="C18" s="5">
        <f t="shared" si="1"/>
        <v>23002.114250570961</v>
      </c>
      <c r="D18" s="4">
        <f t="shared" si="0"/>
        <v>0.15</v>
      </c>
      <c r="E18" s="8">
        <f t="shared" si="2"/>
        <v>19551.797112985318</v>
      </c>
      <c r="F18" s="5">
        <f t="shared" si="6"/>
        <v>14709.097358224888</v>
      </c>
      <c r="G18" s="8">
        <f t="shared" si="3"/>
        <v>13848.732045086417</v>
      </c>
      <c r="H18" s="5">
        <f t="shared" si="7"/>
        <v>15967.019191543506</v>
      </c>
      <c r="I18" s="8">
        <f t="shared" si="4"/>
        <v>14779.594201742195</v>
      </c>
      <c r="J18" s="6"/>
    </row>
    <row r="19" spans="1:10" hidden="1" outlineLevel="1" x14ac:dyDescent="0.25">
      <c r="A19" s="3">
        <f t="shared" si="5"/>
        <v>5</v>
      </c>
      <c r="B19" s="3">
        <v>2028</v>
      </c>
      <c r="C19" s="5">
        <f t="shared" si="1"/>
        <v>29608.436665679023</v>
      </c>
      <c r="D19" s="4">
        <f t="shared" si="0"/>
        <v>0.15</v>
      </c>
      <c r="E19" s="8">
        <f t="shared" si="2"/>
        <v>25167.171165827167</v>
      </c>
      <c r="F19" s="5">
        <f t="shared" si="6"/>
        <v>19395.540138171138</v>
      </c>
      <c r="G19" s="8">
        <f t="shared" si="3"/>
        <v>18057.699702246642</v>
      </c>
      <c r="H19" s="5">
        <f t="shared" si="7"/>
        <v>21440.42402936325</v>
      </c>
      <c r="I19" s="8">
        <f t="shared" si="4"/>
        <v>19570.913781728806</v>
      </c>
      <c r="J19" s="6"/>
    </row>
    <row r="20" spans="1:10" hidden="1" outlineLevel="1" x14ac:dyDescent="0.25">
      <c r="A20" s="3">
        <f t="shared" si="5"/>
        <v>6</v>
      </c>
      <c r="B20" s="3">
        <v>2029</v>
      </c>
      <c r="C20" s="5">
        <f t="shared" si="1"/>
        <v>36597.265148621838</v>
      </c>
      <c r="D20" s="4">
        <f t="shared" si="0"/>
        <v>0.15</v>
      </c>
      <c r="E20" s="8">
        <f t="shared" si="2"/>
        <v>31107.675376328563</v>
      </c>
      <c r="F20" s="5">
        <f t="shared" si="6"/>
        <v>24572.121097277959</v>
      </c>
      <c r="G20" s="8">
        <f t="shared" si="3"/>
        <v>22629.36961198569</v>
      </c>
      <c r="H20" s="5">
        <f t="shared" si="7"/>
        <v>27676.912360095375</v>
      </c>
      <c r="I20" s="8">
        <f t="shared" si="4"/>
        <v>24926.915146470579</v>
      </c>
      <c r="J20" s="6"/>
    </row>
    <row r="21" spans="1:10" hidden="1" outlineLevel="1" x14ac:dyDescent="0.25">
      <c r="A21" s="3">
        <f t="shared" si="5"/>
        <v>7</v>
      </c>
      <c r="B21" s="3">
        <v>2030</v>
      </c>
      <c r="C21" s="5">
        <f t="shared" si="1"/>
        <v>43990.746800727044</v>
      </c>
      <c r="D21" s="4">
        <f t="shared" si="0"/>
        <v>0.15</v>
      </c>
      <c r="E21" s="8">
        <f t="shared" si="2"/>
        <v>37392.134780617984</v>
      </c>
      <c r="F21" s="5">
        <f t="shared" si="6"/>
        <v>30290.102023206313</v>
      </c>
      <c r="G21" s="8">
        <f t="shared" si="3"/>
        <v>27601.67549717267</v>
      </c>
      <c r="H21" s="5">
        <f t="shared" si="7"/>
        <v>34782.870689837851</v>
      </c>
      <c r="I21" s="8">
        <f t="shared" si="4"/>
        <v>30926.324310480009</v>
      </c>
      <c r="J21" s="6"/>
    </row>
    <row r="22" spans="1:10" hidden="1" outlineLevel="1" x14ac:dyDescent="0.25">
      <c r="A22" s="3">
        <f t="shared" si="5"/>
        <v>8</v>
      </c>
      <c r="B22" s="3">
        <v>2031</v>
      </c>
      <c r="C22" s="5">
        <f t="shared" si="1"/>
        <v>51812.311040489141</v>
      </c>
      <c r="D22" s="4">
        <f t="shared" si="0"/>
        <v>0.15</v>
      </c>
      <c r="E22" s="8">
        <f t="shared" si="2"/>
        <v>44040.464384415769</v>
      </c>
      <c r="F22" s="5">
        <f t="shared" si="6"/>
        <v>36606.10598944618</v>
      </c>
      <c r="G22" s="8">
        <f t="shared" si="3"/>
        <v>33016.518432190176</v>
      </c>
      <c r="H22" s="5">
        <f t="shared" si="7"/>
        <v>42879.517569654694</v>
      </c>
      <c r="I22" s="8">
        <f t="shared" si="4"/>
        <v>37658.843001544476</v>
      </c>
      <c r="J22" s="6"/>
    </row>
    <row r="23" spans="1:10" hidden="1" outlineLevel="1" x14ac:dyDescent="0.25">
      <c r="A23" s="3">
        <f t="shared" si="5"/>
        <v>9</v>
      </c>
      <c r="B23" s="3">
        <v>2032</v>
      </c>
      <c r="C23" s="5">
        <f t="shared" si="1"/>
        <v>60086.743849733466</v>
      </c>
      <c r="D23" s="4">
        <f t="shared" si="0"/>
        <v>0.15</v>
      </c>
      <c r="E23" s="8">
        <f t="shared" si="2"/>
        <v>51073.732272273446</v>
      </c>
      <c r="F23" s="5">
        <f t="shared" si="6"/>
        <v>43582.678072900795</v>
      </c>
      <c r="G23" s="8">
        <f t="shared" si="3"/>
        <v>38920.181773946591</v>
      </c>
      <c r="H23" s="5">
        <f t="shared" si="7"/>
        <v>52104.97142885621</v>
      </c>
      <c r="I23" s="8">
        <f t="shared" si="4"/>
        <v>45226.678857353596</v>
      </c>
      <c r="J23" s="6"/>
    </row>
    <row r="24" spans="1:10" s="14" customFormat="1" collapsed="1" x14ac:dyDescent="0.25">
      <c r="A24" s="18">
        <f t="shared" si="5"/>
        <v>10</v>
      </c>
      <c r="B24" s="18">
        <v>2033</v>
      </c>
      <c r="C24" s="19">
        <f t="shared" si="1"/>
        <v>68840.266318633032</v>
      </c>
      <c r="D24" s="20">
        <f t="shared" si="0"/>
        <v>0.15</v>
      </c>
      <c r="E24" s="21">
        <f t="shared" si="2"/>
        <v>58514.226370838078</v>
      </c>
      <c r="F24" s="19">
        <f t="shared" si="6"/>
        <v>51288.904714904427</v>
      </c>
      <c r="G24" s="21">
        <f t="shared" si="3"/>
        <v>45363.789489029274</v>
      </c>
      <c r="H24" s="19">
        <f t="shared" si="7"/>
        <v>62616.606698564479</v>
      </c>
      <c r="I24" s="21">
        <f t="shared" si="4"/>
        <v>53746.288956937715</v>
      </c>
      <c r="J24" s="7"/>
    </row>
    <row r="25" spans="1:10" outlineLevel="1" x14ac:dyDescent="0.25">
      <c r="A25" s="3">
        <f t="shared" si="5"/>
        <v>11</v>
      </c>
      <c r="B25" s="3">
        <v>2034</v>
      </c>
      <c r="C25" s="5">
        <f t="shared" si="1"/>
        <v>78100.617738481887</v>
      </c>
      <c r="D25" s="4">
        <f t="shared" si="0"/>
        <v>0.15</v>
      </c>
      <c r="E25" s="8">
        <f t="shared" si="2"/>
        <v>66385.525077709608</v>
      </c>
      <c r="F25" s="5">
        <f t="shared" si="6"/>
        <v>59801.097858979309</v>
      </c>
      <c r="G25" s="8">
        <f t="shared" si="3"/>
        <v>52403.812415644687</v>
      </c>
      <c r="H25" s="5">
        <f t="shared" si="7"/>
        <v>74593.738418015564</v>
      </c>
      <c r="I25" s="8">
        <f t="shared" si="4"/>
        <v>63350.366429331516</v>
      </c>
      <c r="J25" s="6"/>
    </row>
    <row r="26" spans="1:10" outlineLevel="1" x14ac:dyDescent="0.25">
      <c r="A26" s="3">
        <f t="shared" si="5"/>
        <v>12</v>
      </c>
      <c r="B26" s="3">
        <v>2035</v>
      </c>
      <c r="C26" s="5">
        <f t="shared" si="1"/>
        <v>87897.143505539992</v>
      </c>
      <c r="D26" s="4">
        <f t="shared" si="0"/>
        <v>0.15</v>
      </c>
      <c r="E26" s="8">
        <f t="shared" si="2"/>
        <v>74712.571979708999</v>
      </c>
      <c r="F26" s="5">
        <f t="shared" si="6"/>
        <v>69203.550640097659</v>
      </c>
      <c r="G26" s="8">
        <f t="shared" si="3"/>
        <v>60102.62747367227</v>
      </c>
      <c r="H26" s="5">
        <f t="shared" si="7"/>
        <v>88240.681119544664</v>
      </c>
      <c r="I26" s="8">
        <f t="shared" si="4"/>
        <v>74190.104028463044</v>
      </c>
      <c r="J26" s="6"/>
    </row>
    <row r="27" spans="1:10" outlineLevel="1" x14ac:dyDescent="0.25">
      <c r="A27" s="3">
        <f t="shared" si="5"/>
        <v>13</v>
      </c>
      <c r="B27" s="3">
        <v>2036</v>
      </c>
      <c r="C27" s="5">
        <f t="shared" si="1"/>
        <v>98260.888114510759</v>
      </c>
      <c r="D27" s="4">
        <f t="shared" si="0"/>
        <v>0.15</v>
      </c>
      <c r="E27" s="8">
        <f t="shared" si="2"/>
        <v>83521.754897334147</v>
      </c>
      <c r="F27" s="5">
        <f t="shared" si="6"/>
        <v>79589.372108763171</v>
      </c>
      <c r="G27" s="8">
        <f t="shared" si="3"/>
        <v>68529.135360484739</v>
      </c>
      <c r="H27" s="5">
        <f t="shared" si="7"/>
        <v>103790.23417291576</v>
      </c>
      <c r="I27" s="8">
        <f t="shared" si="4"/>
        <v>86437.773287957665</v>
      </c>
      <c r="J27" s="6"/>
    </row>
    <row r="28" spans="1:10" outlineLevel="1" x14ac:dyDescent="0.25">
      <c r="A28" s="3">
        <f t="shared" si="5"/>
        <v>14</v>
      </c>
      <c r="B28" s="3">
        <v>2037</v>
      </c>
      <c r="C28" s="5">
        <f t="shared" si="1"/>
        <v>109224.69353634094</v>
      </c>
      <c r="D28" s="4">
        <f t="shared" si="0"/>
        <v>0.15</v>
      </c>
      <c r="E28" s="8">
        <f t="shared" si="2"/>
        <v>92840.989505889796</v>
      </c>
      <c r="F28" s="5">
        <f t="shared" si="6"/>
        <v>91061.409255879116</v>
      </c>
      <c r="G28" s="8">
        <f t="shared" si="3"/>
        <v>77759.44284935054</v>
      </c>
      <c r="H28" s="5">
        <f t="shared" si="7"/>
        <v>121507.65304450749</v>
      </c>
      <c r="I28" s="8">
        <f t="shared" si="4"/>
        <v>100289.66325293554</v>
      </c>
      <c r="J28" s="6"/>
    </row>
    <row r="29" spans="1:10" outlineLevel="1" x14ac:dyDescent="0.25">
      <c r="A29" s="3">
        <f t="shared" si="5"/>
        <v>15</v>
      </c>
      <c r="B29" s="3">
        <v>2038</v>
      </c>
      <c r="C29" s="5">
        <f t="shared" si="1"/>
        <v>120823.30329209509</v>
      </c>
      <c r="D29" s="4">
        <f t="shared" si="0"/>
        <v>0.15</v>
      </c>
      <c r="E29" s="8">
        <f t="shared" si="2"/>
        <v>102699.80779828083</v>
      </c>
      <c r="F29" s="5">
        <f t="shared" si="6"/>
        <v>103733.26546887819</v>
      </c>
      <c r="G29" s="8">
        <f t="shared" si="3"/>
        <v>87877.616446969856</v>
      </c>
      <c r="H29" s="5">
        <f t="shared" si="7"/>
        <v>141695.17421595234</v>
      </c>
      <c r="I29" s="8">
        <f t="shared" si="4"/>
        <v>115969.42891980473</v>
      </c>
      <c r="J29" s="6"/>
    </row>
    <row r="30" spans="1:10" outlineLevel="1" x14ac:dyDescent="0.25">
      <c r="A30" s="3">
        <f t="shared" si="5"/>
        <v>16</v>
      </c>
      <c r="B30" s="3">
        <v>2039</v>
      </c>
      <c r="C30" s="5">
        <f t="shared" si="1"/>
        <v>133093.47255270742</v>
      </c>
      <c r="D30" s="4">
        <f t="shared" si="0"/>
        <v>0.14699999999999999</v>
      </c>
      <c r="E30" s="8">
        <f t="shared" si="2"/>
        <v>113528.73208745943</v>
      </c>
      <c r="F30" s="5">
        <f t="shared" si="6"/>
        <v>117730.42550451247</v>
      </c>
      <c r="G30" s="8">
        <f t="shared" si="3"/>
        <v>98976.514873339227</v>
      </c>
      <c r="H30" s="5">
        <f t="shared" si="7"/>
        <v>164697.17095154806</v>
      </c>
      <c r="I30" s="8">
        <f t="shared" si="4"/>
        <v>133731.90650414556</v>
      </c>
      <c r="J30" s="6"/>
    </row>
    <row r="31" spans="1:10" outlineLevel="1" x14ac:dyDescent="0.25">
      <c r="A31" s="3">
        <f t="shared" si="5"/>
        <v>17</v>
      </c>
      <c r="B31" s="3">
        <v>2040</v>
      </c>
      <c r="C31" s="5">
        <f t="shared" si="1"/>
        <v>146074.08461350919</v>
      </c>
      <c r="D31" s="4">
        <f t="shared" si="0"/>
        <v>0.14399999999999999</v>
      </c>
      <c r="E31" s="8">
        <f t="shared" si="2"/>
        <v>125039.41642916386</v>
      </c>
      <c r="F31" s="5">
        <f t="shared" si="6"/>
        <v>133191.49811849761</v>
      </c>
      <c r="G31" s="8">
        <f t="shared" si="3"/>
        <v>111158.70860768823</v>
      </c>
      <c r="H31" s="5">
        <f t="shared" si="7"/>
        <v>190906.02786523165</v>
      </c>
      <c r="I31" s="8">
        <f t="shared" si="4"/>
        <v>153867.46062027142</v>
      </c>
      <c r="J31" s="6"/>
    </row>
    <row r="32" spans="1:10" outlineLevel="1" x14ac:dyDescent="0.25">
      <c r="A32" s="3">
        <f t="shared" si="5"/>
        <v>18</v>
      </c>
      <c r="B32" s="3">
        <v>2041</v>
      </c>
      <c r="C32" s="5">
        <f t="shared" si="1"/>
        <v>159806.27411263136</v>
      </c>
      <c r="D32" s="4">
        <f t="shared" si="0"/>
        <v>0.14099999999999999</v>
      </c>
      <c r="E32" s="8">
        <f t="shared" si="2"/>
        <v>137273.58946275033</v>
      </c>
      <c r="F32" s="5">
        <f t="shared" si="6"/>
        <v>150269.58865731803</v>
      </c>
      <c r="G32" s="8">
        <f t="shared" si="3"/>
        <v>124537.49560641535</v>
      </c>
      <c r="H32" s="5">
        <f t="shared" si="7"/>
        <v>220768.83449970747</v>
      </c>
      <c r="I32" s="8">
        <f t="shared" si="4"/>
        <v>176706.93752978352</v>
      </c>
      <c r="J32" s="6"/>
    </row>
    <row r="33" spans="1:10" outlineLevel="1" x14ac:dyDescent="0.25">
      <c r="A33" s="3">
        <f t="shared" si="5"/>
        <v>19</v>
      </c>
      <c r="B33" s="3">
        <v>2042</v>
      </c>
      <c r="C33" s="5">
        <f t="shared" si="1"/>
        <v>174333.55738375272</v>
      </c>
      <c r="D33" s="4">
        <f t="shared" si="0"/>
        <v>0.13799999999999998</v>
      </c>
      <c r="E33" s="8">
        <f t="shared" si="2"/>
        <v>150275.52646479485</v>
      </c>
      <c r="F33" s="5">
        <f t="shared" si="6"/>
        <v>169133.81520446774</v>
      </c>
      <c r="G33" s="8">
        <f t="shared" si="3"/>
        <v>139238.02325130612</v>
      </c>
      <c r="H33" s="5">
        <f t="shared" si="7"/>
        <v>254795.01210161936</v>
      </c>
      <c r="I33" s="8">
        <f t="shared" si="4"/>
        <v>202627.30895519833</v>
      </c>
      <c r="J33" s="6"/>
    </row>
    <row r="34" spans="1:10" s="14" customFormat="1" x14ac:dyDescent="0.25">
      <c r="A34" s="18">
        <f t="shared" si="5"/>
        <v>20</v>
      </c>
      <c r="B34" s="18">
        <v>2043</v>
      </c>
      <c r="C34" s="19">
        <f t="shared" si="1"/>
        <v>189701.97035627201</v>
      </c>
      <c r="D34" s="20">
        <f t="shared" si="0"/>
        <v>0.13500000000000001</v>
      </c>
      <c r="E34" s="21">
        <f t="shared" si="2"/>
        <v>164092.20435817528</v>
      </c>
      <c r="F34" s="19">
        <f t="shared" si="6"/>
        <v>189970.98329496829</v>
      </c>
      <c r="G34" s="21">
        <f t="shared" si="3"/>
        <v>155398.52763827652</v>
      </c>
      <c r="H34" s="19">
        <f t="shared" si="7"/>
        <v>293565.003695786</v>
      </c>
      <c r="I34" s="21">
        <f t="shared" si="4"/>
        <v>232058.10273488163</v>
      </c>
      <c r="J34" s="7"/>
    </row>
    <row r="35" spans="1:10" outlineLevel="1" x14ac:dyDescent="0.25">
      <c r="A35" s="3">
        <f t="shared" si="5"/>
        <v>21</v>
      </c>
      <c r="B35" s="3">
        <v>2044</v>
      </c>
      <c r="C35" s="5">
        <f t="shared" si="1"/>
        <v>205960.21443990018</v>
      </c>
      <c r="D35" s="4">
        <f t="shared" si="0"/>
        <v>0.13200000000000001</v>
      </c>
      <c r="E35" s="8">
        <f t="shared" si="2"/>
        <v>178773.46613383337</v>
      </c>
      <c r="F35" s="5">
        <f t="shared" si="6"/>
        <v>212987.43578224917</v>
      </c>
      <c r="G35" s="8">
        <f t="shared" si="3"/>
        <v>173171.70247886438</v>
      </c>
      <c r="H35" s="5">
        <f t="shared" si="7"/>
        <v>337740.17570003989</v>
      </c>
      <c r="I35" s="8">
        <f t="shared" si="4"/>
        <v>265488.73001802951</v>
      </c>
      <c r="J35" s="6"/>
    </row>
    <row r="36" spans="1:10" outlineLevel="1" x14ac:dyDescent="0.25">
      <c r="A36" s="3">
        <f t="shared" si="5"/>
        <v>22</v>
      </c>
      <c r="B36" s="3">
        <v>2045</v>
      </c>
      <c r="C36" s="5">
        <f t="shared" si="1"/>
        <v>223159.81085597043</v>
      </c>
      <c r="D36" s="4">
        <f t="shared" si="0"/>
        <v>0.129</v>
      </c>
      <c r="E36" s="8">
        <f t="shared" si="2"/>
        <v>194372.19525555024</v>
      </c>
      <c r="F36" s="5">
        <f t="shared" si="6"/>
        <v>238411.0961759458</v>
      </c>
      <c r="G36" s="8">
        <f t="shared" si="3"/>
        <v>192726.21117019988</v>
      </c>
      <c r="H36" s="5">
        <f t="shared" si="7"/>
        <v>388074.09998954204</v>
      </c>
      <c r="I36" s="8">
        <f t="shared" si="4"/>
        <v>303476.83399226109</v>
      </c>
      <c r="J36" s="6"/>
    </row>
    <row r="37" spans="1:10" outlineLevel="1" x14ac:dyDescent="0.25">
      <c r="A37" s="3">
        <f t="shared" si="5"/>
        <v>23</v>
      </c>
      <c r="B37" s="3">
        <v>2046</v>
      </c>
      <c r="C37" s="5">
        <f t="shared" si="1"/>
        <v>241355.26390453114</v>
      </c>
      <c r="D37" s="4">
        <f t="shared" si="0"/>
        <v>0.126</v>
      </c>
      <c r="E37" s="8">
        <f t="shared" si="2"/>
        <v>210944.50065256021</v>
      </c>
      <c r="F37" s="5">
        <f t="shared" si="6"/>
        <v>266493.72568504175</v>
      </c>
      <c r="G37" s="8">
        <f t="shared" si="3"/>
        <v>214248.35700693089</v>
      </c>
      <c r="H37" s="5">
        <f t="shared" si="7"/>
        <v>445425.40886814403</v>
      </c>
      <c r="I37" s="8">
        <f t="shared" si="4"/>
        <v>346657.8025624266</v>
      </c>
      <c r="J37" s="6"/>
    </row>
    <row r="38" spans="1:10" outlineLevel="1" x14ac:dyDescent="0.25">
      <c r="A38" s="3">
        <f t="shared" si="5"/>
        <v>24</v>
      </c>
      <c r="B38" s="3">
        <v>2047</v>
      </c>
      <c r="C38" s="5">
        <f t="shared" si="1"/>
        <v>260604.2336846035</v>
      </c>
      <c r="D38" s="4">
        <f t="shared" si="0"/>
        <v>0.123</v>
      </c>
      <c r="E38" s="8">
        <f t="shared" si="2"/>
        <v>228549.91294139728</v>
      </c>
      <c r="F38" s="5">
        <f t="shared" si="6"/>
        <v>297513.41631702776</v>
      </c>
      <c r="G38" s="8">
        <f t="shared" si="3"/>
        <v>237943.92807460052</v>
      </c>
      <c r="H38" s="5">
        <f t="shared" si="7"/>
        <v>510772.44223615044</v>
      </c>
      <c r="I38" s="8">
        <f t="shared" si="4"/>
        <v>395755.60725475132</v>
      </c>
      <c r="J38" s="6"/>
    </row>
    <row r="39" spans="1:10" outlineLevel="1" x14ac:dyDescent="0.25">
      <c r="A39" s="3">
        <f t="shared" si="5"/>
        <v>25</v>
      </c>
      <c r="B39" s="3">
        <v>2048</v>
      </c>
      <c r="C39" s="5">
        <f t="shared" si="1"/>
        <v>280967.71881494205</v>
      </c>
      <c r="D39" s="4">
        <f t="shared" si="0"/>
        <v>0.12</v>
      </c>
      <c r="E39" s="8">
        <f t="shared" si="2"/>
        <v>247251.59255714901</v>
      </c>
      <c r="F39" s="5">
        <f t="shared" si="6"/>
        <v>331777.34472132695</v>
      </c>
      <c r="G39" s="8">
        <f t="shared" si="3"/>
        <v>264040.23509378196</v>
      </c>
      <c r="H39" s="5">
        <f t="shared" si="7"/>
        <v>585229.93681641098</v>
      </c>
      <c r="I39" s="8">
        <f t="shared" si="4"/>
        <v>451595.15324414411</v>
      </c>
      <c r="J39" s="6"/>
    </row>
    <row r="40" spans="1:10" outlineLevel="1" x14ac:dyDescent="0.25">
      <c r="A40" s="3">
        <f t="shared" si="5"/>
        <v>26</v>
      </c>
      <c r="B40" s="3">
        <v>2049</v>
      </c>
      <c r="C40" s="5">
        <f t="shared" si="1"/>
        <v>302510.2497343272</v>
      </c>
      <c r="D40" s="4">
        <f t="shared" si="0"/>
        <v>0.11699999999999999</v>
      </c>
      <c r="E40" s="8">
        <f t="shared" si="2"/>
        <v>267116.5505154109</v>
      </c>
      <c r="F40" s="5">
        <f t="shared" si="6"/>
        <v>369624.81404728955</v>
      </c>
      <c r="G40" s="8">
        <f t="shared" si="3"/>
        <v>292788.36239499424</v>
      </c>
      <c r="H40" s="5">
        <f t="shared" si="7"/>
        <v>670068.04213556973</v>
      </c>
      <c r="I40" s="8">
        <f t="shared" si="4"/>
        <v>515116.3511803216</v>
      </c>
      <c r="J40" s="6"/>
    </row>
    <row r="41" spans="1:10" outlineLevel="1" x14ac:dyDescent="0.25">
      <c r="A41" s="3">
        <f t="shared" si="5"/>
        <v>27</v>
      </c>
      <c r="B41" s="3">
        <v>2050</v>
      </c>
      <c r="C41" s="5">
        <f t="shared" si="1"/>
        <v>325300.09319394478</v>
      </c>
      <c r="D41" s="4">
        <f t="shared" si="0"/>
        <v>0.11399999999999999</v>
      </c>
      <c r="E41" s="8">
        <f t="shared" si="2"/>
        <v>288215.88256983506</v>
      </c>
      <c r="F41" s="5">
        <f t="shared" si="6"/>
        <v>411430.61393916502</v>
      </c>
      <c r="G41" s="8">
        <f t="shared" si="3"/>
        <v>324465.65431498212</v>
      </c>
      <c r="H41" s="5">
        <f t="shared" si="7"/>
        <v>766733.98764876754</v>
      </c>
      <c r="I41" s="8">
        <f t="shared" si="4"/>
        <v>587390.15086008795</v>
      </c>
      <c r="J41" s="6"/>
    </row>
    <row r="42" spans="1:10" outlineLevel="1" x14ac:dyDescent="0.25">
      <c r="A42" s="3">
        <f t="shared" si="5"/>
        <v>28</v>
      </c>
      <c r="B42" s="3">
        <v>2051</v>
      </c>
      <c r="C42" s="5">
        <f t="shared" si="1"/>
        <v>349409.46858987422</v>
      </c>
      <c r="D42" s="4">
        <f t="shared" si="0"/>
        <v>0.11099999999999999</v>
      </c>
      <c r="E42" s="8">
        <f t="shared" si="2"/>
        <v>310625.01757639821</v>
      </c>
      <c r="F42" s="5">
        <f t="shared" si="6"/>
        <v>457608.73194085207</v>
      </c>
      <c r="G42" s="8">
        <f t="shared" si="3"/>
        <v>359378.46163623052</v>
      </c>
      <c r="H42" s="5">
        <f t="shared" si="7"/>
        <v>876876.77062120056</v>
      </c>
      <c r="I42" s="8">
        <f t="shared" si="4"/>
        <v>669636.81025968841</v>
      </c>
      <c r="J42" s="6"/>
    </row>
    <row r="43" spans="1:10" outlineLevel="1" x14ac:dyDescent="0.25">
      <c r="A43" s="3">
        <f t="shared" si="5"/>
        <v>29</v>
      </c>
      <c r="B43" s="3">
        <v>2052</v>
      </c>
      <c r="C43" s="5">
        <f t="shared" si="1"/>
        <v>374914.77682122798</v>
      </c>
      <c r="D43" s="4">
        <f t="shared" si="0"/>
        <v>0.10799999999999998</v>
      </c>
      <c r="E43" s="8">
        <f t="shared" si="2"/>
        <v>334423.98092453537</v>
      </c>
      <c r="F43" s="5">
        <f t="shared" si="6"/>
        <v>508616.45306311082</v>
      </c>
      <c r="G43" s="8">
        <f t="shared" si="3"/>
        <v>397865.17526670202</v>
      </c>
      <c r="H43" s="5">
        <f t="shared" si="7"/>
        <v>1002375.2859101881</v>
      </c>
      <c r="I43" s="8">
        <f t="shared" si="4"/>
        <v>763246.71157353919</v>
      </c>
      <c r="J43" s="6"/>
    </row>
    <row r="44" spans="1:10" s="14" customFormat="1" x14ac:dyDescent="0.25">
      <c r="A44" s="18">
        <f t="shared" si="5"/>
        <v>30</v>
      </c>
      <c r="B44" s="18">
        <v>2053</v>
      </c>
      <c r="C44" s="19">
        <f t="shared" si="1"/>
        <v>401896.84239917708</v>
      </c>
      <c r="D44" s="20">
        <f t="shared" si="0"/>
        <v>0.105</v>
      </c>
      <c r="E44" s="21">
        <f t="shared" si="2"/>
        <v>359697.67394726351</v>
      </c>
      <c r="F44" s="19">
        <f t="shared" si="6"/>
        <v>564958.88810975058</v>
      </c>
      <c r="G44" s="21">
        <f t="shared" si="3"/>
        <v>440299.57720121543</v>
      </c>
      <c r="H44" s="19">
        <f t="shared" si="7"/>
        <v>1145370.3775058142</v>
      </c>
      <c r="I44" s="21">
        <f t="shared" si="4"/>
        <v>869804.07935430249</v>
      </c>
      <c r="J44" s="7"/>
    </row>
    <row r="45" spans="1:10" hidden="1" outlineLevel="1" x14ac:dyDescent="0.25">
      <c r="A45" s="3">
        <f t="shared" si="5"/>
        <v>31</v>
      </c>
      <c r="B45" s="3">
        <v>2054</v>
      </c>
      <c r="C45" s="5">
        <f t="shared" si="1"/>
        <v>430441.16957408946</v>
      </c>
      <c r="D45" s="4">
        <f t="shared" si="0"/>
        <v>0.10199999999999999</v>
      </c>
      <c r="E45" s="8">
        <f t="shared" si="2"/>
        <v>386536.17027753236</v>
      </c>
      <c r="F45" s="5">
        <f t="shared" si="6"/>
        <v>627193.9756051522</v>
      </c>
      <c r="G45" s="8">
        <f t="shared" si="3"/>
        <v>487094.54194781266</v>
      </c>
      <c r="H45" s="5">
        <f t="shared" si="7"/>
        <v>1308301.3585883912</v>
      </c>
      <c r="I45" s="8">
        <f t="shared" si="4"/>
        <v>991114.00535540946</v>
      </c>
      <c r="J45" s="6"/>
    </row>
    <row r="46" spans="1:10" hidden="1" outlineLevel="1" x14ac:dyDescent="0.25">
      <c r="A46" s="3">
        <f t="shared" si="5"/>
        <v>32</v>
      </c>
      <c r="B46" s="3">
        <v>2055</v>
      </c>
      <c r="C46" s="5">
        <f t="shared" si="1"/>
        <v>460638.21329242928</v>
      </c>
      <c r="D46" s="4">
        <f t="shared" si="0"/>
        <v>9.8999999999999991E-2</v>
      </c>
      <c r="E46" s="8">
        <f t="shared" si="2"/>
        <v>415035.03017647879</v>
      </c>
      <c r="F46" s="5">
        <f t="shared" si="6"/>
        <v>695938.00685538293</v>
      </c>
      <c r="G46" s="8">
        <f t="shared" si="3"/>
        <v>538706.12507298333</v>
      </c>
      <c r="H46" s="5">
        <f t="shared" si="7"/>
        <v>1493947.6230881654</v>
      </c>
      <c r="I46" s="8">
        <f t="shared" si="4"/>
        <v>1129233.2410852425</v>
      </c>
      <c r="J46" s="6"/>
    </row>
    <row r="47" spans="1:10" hidden="1" outlineLevel="1" x14ac:dyDescent="0.25">
      <c r="A47" s="3">
        <f t="shared" si="5"/>
        <v>33</v>
      </c>
      <c r="B47" s="3">
        <v>2056</v>
      </c>
      <c r="C47" s="5">
        <f t="shared" si="1"/>
        <v>492583.66584206099</v>
      </c>
      <c r="D47" s="4">
        <f t="shared" si="0"/>
        <v>9.6000000000000002E-2</v>
      </c>
      <c r="E47" s="8">
        <f t="shared" si="2"/>
        <v>445295.63392122317</v>
      </c>
      <c r="F47" s="5">
        <f t="shared" si="6"/>
        <v>771871.72885556275</v>
      </c>
      <c r="G47" s="8">
        <f t="shared" si="3"/>
        <v>595638.07935311645</v>
      </c>
      <c r="H47" s="5">
        <f t="shared" si="7"/>
        <v>1705476.0585871988</v>
      </c>
      <c r="I47" s="8">
        <f t="shared" si="4"/>
        <v>1286505.2833545271</v>
      </c>
      <c r="J47" s="6"/>
    </row>
    <row r="48" spans="1:10" hidden="1" outlineLevel="1" x14ac:dyDescent="0.25">
      <c r="A48" s="3">
        <f t="shared" si="5"/>
        <v>34</v>
      </c>
      <c r="B48" s="3">
        <v>2057</v>
      </c>
      <c r="C48" s="5">
        <f t="shared" si="1"/>
        <v>526378.76009431633</v>
      </c>
      <c r="D48" s="4">
        <f t="shared" si="0"/>
        <v>9.2999999999999999E-2</v>
      </c>
      <c r="E48" s="8">
        <f t="shared" si="2"/>
        <v>477425.53540554491</v>
      </c>
      <c r="F48" s="5">
        <f t="shared" si="6"/>
        <v>855747.08547834214</v>
      </c>
      <c r="G48" s="8">
        <f t="shared" si="3"/>
        <v>658446.84325397317</v>
      </c>
      <c r="H48" s="5">
        <f t="shared" si="7"/>
        <v>1946495.0693668269</v>
      </c>
      <c r="I48" s="8">
        <f t="shared" si="4"/>
        <v>1465600.3513314519</v>
      </c>
      <c r="J48" s="6"/>
    </row>
    <row r="49" spans="1:10" hidden="1" outlineLevel="1" x14ac:dyDescent="0.25">
      <c r="A49" s="3">
        <f t="shared" si="5"/>
        <v>35</v>
      </c>
      <c r="B49" s="3">
        <v>2058</v>
      </c>
      <c r="C49" s="5">
        <f t="shared" si="1"/>
        <v>562130.59030377725</v>
      </c>
      <c r="D49" s="4">
        <f t="shared" si="0"/>
        <v>0.09</v>
      </c>
      <c r="E49" s="8">
        <f t="shared" si="2"/>
        <v>511538.83717643732</v>
      </c>
      <c r="F49" s="5">
        <f t="shared" si="6"/>
        <v>948394.66369901423</v>
      </c>
      <c r="G49" s="8">
        <f t="shared" si="3"/>
        <v>727747.05113727052</v>
      </c>
      <c r="H49" s="5">
        <f t="shared" si="7"/>
        <v>2221116.1311647138</v>
      </c>
      <c r="I49" s="8">
        <f t="shared" si="4"/>
        <v>1669560.9370618882</v>
      </c>
      <c r="J49" s="6"/>
    </row>
    <row r="50" spans="1:10" hidden="1" outlineLevel="1" x14ac:dyDescent="0.25">
      <c r="A50" s="3">
        <f t="shared" si="5"/>
        <v>36</v>
      </c>
      <c r="B50" s="3">
        <v>2059</v>
      </c>
      <c r="C50" s="5">
        <f t="shared" si="1"/>
        <v>599952.45148236596</v>
      </c>
      <c r="D50" s="4">
        <f t="shared" si="0"/>
        <v>0.09</v>
      </c>
      <c r="E50" s="8">
        <f t="shared" si="2"/>
        <v>545956.73084895301</v>
      </c>
      <c r="F50" s="5">
        <f t="shared" si="6"/>
        <v>1050731.9185945047</v>
      </c>
      <c r="G50" s="8">
        <f t="shared" si="3"/>
        <v>804217.61975993344</v>
      </c>
      <c r="H50" s="5">
        <f t="shared" si="7"/>
        <v>2534023.9276868524</v>
      </c>
      <c r="I50" s="8">
        <f t="shared" si="4"/>
        <v>1901853.7064882708</v>
      </c>
      <c r="J50" s="6"/>
    </row>
    <row r="51" spans="1:10" hidden="1" outlineLevel="1" x14ac:dyDescent="0.25">
      <c r="A51" s="3">
        <f t="shared" si="5"/>
        <v>37</v>
      </c>
      <c r="B51" s="3">
        <v>2060</v>
      </c>
      <c r="C51" s="5">
        <f t="shared" si="1"/>
        <v>639964.19842319493</v>
      </c>
      <c r="D51" s="4">
        <f t="shared" si="0"/>
        <v>0.09</v>
      </c>
      <c r="E51" s="8">
        <f t="shared" si="2"/>
        <v>582367.42056510737</v>
      </c>
      <c r="F51" s="5">
        <f t="shared" si="6"/>
        <v>1163772.258565397</v>
      </c>
      <c r="G51" s="8">
        <f t="shared" si="3"/>
        <v>888608.47133839375</v>
      </c>
      <c r="H51" s="5">
        <f t="shared" si="7"/>
        <v>2890556.2653135988</v>
      </c>
      <c r="I51" s="8">
        <f t="shared" si="4"/>
        <v>2166428.636332063</v>
      </c>
      <c r="J51" s="6"/>
    </row>
    <row r="52" spans="1:10" hidden="1" outlineLevel="1" x14ac:dyDescent="0.25">
      <c r="A52" s="3">
        <f t="shared" si="5"/>
        <v>38</v>
      </c>
      <c r="B52" s="3">
        <v>2061</v>
      </c>
      <c r="C52" s="5">
        <f t="shared" si="1"/>
        <v>682292.62551189796</v>
      </c>
      <c r="D52" s="4">
        <f t="shared" si="0"/>
        <v>0.09</v>
      </c>
      <c r="E52" s="8">
        <f t="shared" si="2"/>
        <v>620886.28921582713</v>
      </c>
      <c r="F52" s="5">
        <f t="shared" si="6"/>
        <v>1288635.0807486211</v>
      </c>
      <c r="G52" s="8">
        <f t="shared" si="3"/>
        <v>981747.9597539797</v>
      </c>
      <c r="H52" s="5">
        <f t="shared" si="7"/>
        <v>3296795.1292423187</v>
      </c>
      <c r="I52" s="8">
        <f t="shared" si="4"/>
        <v>2467786.3956393157</v>
      </c>
      <c r="J52" s="6"/>
    </row>
    <row r="53" spans="1:10" hidden="1" outlineLevel="1" x14ac:dyDescent="0.25">
      <c r="A53" s="3">
        <f t="shared" si="5"/>
        <v>39</v>
      </c>
      <c r="B53" s="3">
        <v>2062</v>
      </c>
      <c r="C53" s="5">
        <f t="shared" si="1"/>
        <v>727071.86852903687</v>
      </c>
      <c r="D53" s="4">
        <f t="shared" si="0"/>
        <v>0.09</v>
      </c>
      <c r="E53" s="8">
        <f t="shared" si="2"/>
        <v>661635.40036142361</v>
      </c>
      <c r="F53" s="5">
        <f t="shared" si="6"/>
        <v>1426556.8559978288</v>
      </c>
      <c r="G53" s="8">
        <f t="shared" si="3"/>
        <v>1084551.0734383934</v>
      </c>
      <c r="H53" s="5">
        <f t="shared" si="7"/>
        <v>3759670.434367843</v>
      </c>
      <c r="I53" s="8">
        <f t="shared" si="4"/>
        <v>2811055.1214322038</v>
      </c>
      <c r="J53" s="6"/>
    </row>
    <row r="54" spans="1:10" s="14" customFormat="1" collapsed="1" x14ac:dyDescent="0.25">
      <c r="A54" s="18">
        <f t="shared" si="5"/>
        <v>40</v>
      </c>
      <c r="B54" s="18">
        <v>2063</v>
      </c>
      <c r="C54" s="19">
        <f t="shared" si="1"/>
        <v>774443.82971686812</v>
      </c>
      <c r="D54" s="20">
        <f t="shared" si="0"/>
        <v>0.09</v>
      </c>
      <c r="E54" s="21">
        <f t="shared" si="2"/>
        <v>704743.88504235004</v>
      </c>
      <c r="F54" s="19">
        <f t="shared" si="6"/>
        <v>1578903.3732019602</v>
      </c>
      <c r="G54" s="21">
        <f t="shared" si="3"/>
        <v>1198028.4961694507</v>
      </c>
      <c r="H54" s="19">
        <f t="shared" si="7"/>
        <v>4287078.240757931</v>
      </c>
      <c r="I54" s="21">
        <f t="shared" si="4"/>
        <v>3202077.8981608693</v>
      </c>
      <c r="J54" s="7"/>
    </row>
  </sheetData>
  <mergeCells count="37">
    <mergeCell ref="A6:B6"/>
    <mergeCell ref="C10:E10"/>
    <mergeCell ref="C11:E11"/>
    <mergeCell ref="C1:E1"/>
    <mergeCell ref="C2:E2"/>
    <mergeCell ref="C3:E3"/>
    <mergeCell ref="C5:E5"/>
    <mergeCell ref="C6:E6"/>
    <mergeCell ref="C4:E4"/>
    <mergeCell ref="C12:E12"/>
    <mergeCell ref="F1:G1"/>
    <mergeCell ref="F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C7:E7"/>
    <mergeCell ref="C8:E8"/>
    <mergeCell ref="C9:E9"/>
    <mergeCell ref="H1:I1"/>
    <mergeCell ref="H2:I2"/>
    <mergeCell ref="H3:I3"/>
    <mergeCell ref="H4:I4"/>
    <mergeCell ref="H5:I5"/>
    <mergeCell ref="H11:I11"/>
    <mergeCell ref="H12:I12"/>
    <mergeCell ref="H6:I6"/>
    <mergeCell ref="H7:I7"/>
    <mergeCell ref="H8:I8"/>
    <mergeCell ref="H9:I9"/>
    <mergeCell ref="H10:I1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E2097-2965-4DAA-9E4F-6393C7798318}">
  <dimension ref="A1:M17"/>
  <sheetViews>
    <sheetView workbookViewId="0">
      <selection activeCell="J1" sqref="J1:M1"/>
    </sheetView>
  </sheetViews>
  <sheetFormatPr defaultRowHeight="15" x14ac:dyDescent="0.25"/>
  <cols>
    <col min="1" max="1" width="12.28515625" customWidth="1"/>
    <col min="2" max="3" width="18.85546875" style="93" customWidth="1"/>
    <col min="4" max="4" width="5.28515625" customWidth="1"/>
    <col min="5" max="5" width="10.28515625" style="95" customWidth="1"/>
    <col min="6" max="6" width="10.28515625" customWidth="1"/>
    <col min="7" max="7" width="10.28515625" style="95" customWidth="1"/>
    <col min="8" max="8" width="10.28515625" customWidth="1"/>
    <col min="9" max="9" width="5.28515625" customWidth="1"/>
    <col min="10" max="10" width="10.28515625" style="95" customWidth="1"/>
    <col min="11" max="11" width="10.28515625" customWidth="1"/>
    <col min="12" max="12" width="10.28515625" style="95" customWidth="1"/>
    <col min="13" max="13" width="10.28515625" customWidth="1"/>
  </cols>
  <sheetData>
    <row r="1" spans="1:13" ht="15" customHeight="1" x14ac:dyDescent="0.25">
      <c r="A1" s="98" t="s">
        <v>39</v>
      </c>
      <c r="B1" s="107" t="s">
        <v>37</v>
      </c>
      <c r="C1" s="110" t="s">
        <v>38</v>
      </c>
      <c r="E1" s="97" t="s">
        <v>37</v>
      </c>
      <c r="F1" s="97"/>
      <c r="G1" s="97"/>
      <c r="H1" s="97"/>
      <c r="J1" s="47" t="s">
        <v>38</v>
      </c>
      <c r="K1" s="108"/>
      <c r="L1" s="108"/>
      <c r="M1" s="48"/>
    </row>
    <row r="2" spans="1:13" s="96" customFormat="1" ht="33.75" customHeight="1" x14ac:dyDescent="0.25">
      <c r="A2" s="98"/>
      <c r="B2" s="107"/>
      <c r="C2" s="110"/>
      <c r="E2" s="111" t="s">
        <v>40</v>
      </c>
      <c r="F2" s="111"/>
      <c r="G2" s="111" t="s">
        <v>41</v>
      </c>
      <c r="H2" s="111"/>
      <c r="J2" s="109" t="s">
        <v>40</v>
      </c>
      <c r="K2" s="109"/>
      <c r="L2" s="109" t="s">
        <v>41</v>
      </c>
      <c r="M2" s="109"/>
    </row>
    <row r="3" spans="1:13" x14ac:dyDescent="0.25">
      <c r="A3" s="105">
        <v>40177</v>
      </c>
      <c r="B3" s="106">
        <v>18.399999999999999</v>
      </c>
      <c r="C3" s="106"/>
      <c r="E3" s="99" t="str">
        <f>CONCATENATE(YEAR($A3),"-",YEAR($A$17))</f>
        <v>2009-2023</v>
      </c>
      <c r="F3" s="100">
        <f>($B$17/B3)^(1/(YEAR($A$17)-YEAR(A3)))-1</f>
        <v>0.11249039807084849</v>
      </c>
      <c r="G3" s="99" t="str">
        <f>CONCATENATE(YEAR($A3),"-",YEAR($A13))</f>
        <v>2009-2019</v>
      </c>
      <c r="H3" s="101">
        <f>(B13/B3)^(1/(YEAR($A13)-YEAR($A3)))-1</f>
        <v>0.11816862428038832</v>
      </c>
      <c r="J3" s="99"/>
      <c r="K3" s="103"/>
      <c r="L3" s="99"/>
      <c r="M3" s="101"/>
    </row>
    <row r="4" spans="1:13" x14ac:dyDescent="0.25">
      <c r="A4" s="105">
        <v>40542</v>
      </c>
      <c r="B4" s="106">
        <v>21.63</v>
      </c>
      <c r="C4" s="106">
        <v>81.08</v>
      </c>
      <c r="E4" s="99" t="str">
        <f t="shared" ref="E4:E16" si="0">CONCATENATE(YEAR($A4),"-",YEAR($A$17))</f>
        <v>2010-2023</v>
      </c>
      <c r="F4" s="101">
        <f t="shared" ref="F4:F16" si="1">($B$17/B4)^(1/(YEAR($A$17)-YEAR(A4)))-1</f>
        <v>0.10778261753231355</v>
      </c>
      <c r="G4" s="102" t="str">
        <f t="shared" ref="G4:G7" si="2">CONCATENATE(YEAR($A4),"-",YEAR($A14))</f>
        <v>2010-2020</v>
      </c>
      <c r="H4" s="100">
        <f t="shared" ref="H4:H7" si="3">(B14/B4)^(1/(YEAR($A14)-YEAR($A4)))-1</f>
        <v>0.10682058961827678</v>
      </c>
      <c r="J4" s="99" t="str">
        <f t="shared" ref="J4:J16" si="4">CONCATENATE(YEAR($A4),"-",YEAR($A$17))</f>
        <v>2010-2023</v>
      </c>
      <c r="K4" s="100">
        <f>($C$17/C4)^(1/(YEAR($A$17)-YEAR(A4)))-1</f>
        <v>0.14116552251656334</v>
      </c>
      <c r="L4" s="104" t="str">
        <f t="shared" ref="L4:L7" si="5">CONCATENATE(YEAR($A4),"-",YEAR($A14))</f>
        <v>2010-2020</v>
      </c>
      <c r="M4" s="103">
        <f>(C14/C4)^(1/(YEAR($A14)-YEAR($A4)))-1</f>
        <v>0.14251166275135452</v>
      </c>
    </row>
    <row r="5" spans="1:13" x14ac:dyDescent="0.25">
      <c r="A5" s="105">
        <v>40907</v>
      </c>
      <c r="B5" s="106">
        <v>20.6</v>
      </c>
      <c r="C5" s="106">
        <v>84.65</v>
      </c>
      <c r="E5" s="99" t="str">
        <f t="shared" si="0"/>
        <v>2011-2023</v>
      </c>
      <c r="F5" s="101">
        <f t="shared" si="1"/>
        <v>0.12182436096879834</v>
      </c>
      <c r="G5" s="99" t="str">
        <f t="shared" si="2"/>
        <v>2011-2021</v>
      </c>
      <c r="H5" s="101">
        <f t="shared" si="3"/>
        <v>0.14435954816077179</v>
      </c>
      <c r="J5" s="99" t="str">
        <f t="shared" si="4"/>
        <v>2011-2023</v>
      </c>
      <c r="K5" s="103">
        <f t="shared" ref="K5:K16" si="6">($C$17/C5)^(1/(YEAR($A$17)-YEAR(A5)))-1</f>
        <v>0.14965692686734</v>
      </c>
      <c r="L5" s="104" t="str">
        <f t="shared" si="5"/>
        <v>2011-2021</v>
      </c>
      <c r="M5" s="103">
        <f t="shared" ref="M5:M7" si="7">(C15/C5)^(1/(YEAR($A15)-YEAR($A5)))-1</f>
        <v>0.17727267925805168</v>
      </c>
    </row>
    <row r="6" spans="1:13" x14ac:dyDescent="0.25">
      <c r="A6" s="105">
        <v>41271</v>
      </c>
      <c r="B6" s="106">
        <v>23.42</v>
      </c>
      <c r="C6" s="106">
        <v>94.36</v>
      </c>
      <c r="E6" s="99" t="str">
        <f t="shared" si="0"/>
        <v>2012-2023</v>
      </c>
      <c r="F6" s="101">
        <f t="shared" si="1"/>
        <v>0.12046441008567954</v>
      </c>
      <c r="G6" s="99" t="str">
        <f t="shared" si="2"/>
        <v>2012-2022</v>
      </c>
      <c r="H6" s="101">
        <f t="shared" si="3"/>
        <v>0.11296980310280014</v>
      </c>
      <c r="J6" s="99" t="str">
        <f t="shared" si="4"/>
        <v>2012-2023</v>
      </c>
      <c r="K6" s="103">
        <f t="shared" si="6"/>
        <v>0.15288796326989162</v>
      </c>
      <c r="L6" s="104" t="str">
        <f t="shared" si="5"/>
        <v>2012-2022</v>
      </c>
      <c r="M6" s="103">
        <f t="shared" si="7"/>
        <v>0.1463548476752663</v>
      </c>
    </row>
    <row r="7" spans="1:13" x14ac:dyDescent="0.25">
      <c r="A7" s="105">
        <v>41638</v>
      </c>
      <c r="B7" s="106">
        <v>28.5</v>
      </c>
      <c r="C7" s="106">
        <v>119.91</v>
      </c>
      <c r="E7" s="99" t="str">
        <f t="shared" si="0"/>
        <v>2013-2023</v>
      </c>
      <c r="F7" s="101">
        <f t="shared" si="1"/>
        <v>0.11125077297565578</v>
      </c>
      <c r="G7" s="99" t="str">
        <f t="shared" si="2"/>
        <v>2013-2023</v>
      </c>
      <c r="H7" s="101">
        <f t="shared" si="3"/>
        <v>0.11125077297565578</v>
      </c>
      <c r="J7" s="99" t="str">
        <f t="shared" si="4"/>
        <v>2013-2023</v>
      </c>
      <c r="K7" s="103">
        <f t="shared" si="6"/>
        <v>0.14171857915388508</v>
      </c>
      <c r="L7" s="102" t="str">
        <f t="shared" si="5"/>
        <v>2013-2023</v>
      </c>
      <c r="M7" s="100">
        <f t="shared" si="7"/>
        <v>0.14171857915388508</v>
      </c>
    </row>
    <row r="8" spans="1:13" x14ac:dyDescent="0.25">
      <c r="A8" s="105">
        <v>42003</v>
      </c>
      <c r="B8" s="106">
        <v>34.22</v>
      </c>
      <c r="C8" s="106">
        <v>156.58000000000001</v>
      </c>
      <c r="E8" s="99" t="str">
        <f t="shared" si="0"/>
        <v>2014-2023</v>
      </c>
      <c r="F8" s="101">
        <f t="shared" si="1"/>
        <v>0.10173254725768732</v>
      </c>
      <c r="G8" s="99"/>
      <c r="H8" s="3"/>
      <c r="J8" s="99" t="str">
        <f t="shared" si="4"/>
        <v>2014-2023</v>
      </c>
      <c r="K8" s="103">
        <f t="shared" si="6"/>
        <v>0.12480921705933867</v>
      </c>
      <c r="L8" s="99"/>
      <c r="M8" s="3"/>
    </row>
    <row r="9" spans="1:13" x14ac:dyDescent="0.25">
      <c r="A9" s="105">
        <v>42369</v>
      </c>
      <c r="B9" s="106">
        <v>38.08</v>
      </c>
      <c r="C9" s="106">
        <v>176.67</v>
      </c>
      <c r="E9" s="99" t="str">
        <f t="shared" si="0"/>
        <v>2015-2023</v>
      </c>
      <c r="F9" s="101">
        <f t="shared" si="1"/>
        <v>0.10035693547467073</v>
      </c>
      <c r="G9" s="99"/>
      <c r="H9" s="3"/>
      <c r="J9" s="99" t="str">
        <f t="shared" si="4"/>
        <v>2015-2023</v>
      </c>
      <c r="K9" s="103">
        <f t="shared" si="6"/>
        <v>0.12437300395868589</v>
      </c>
      <c r="L9" s="99"/>
      <c r="M9" s="3"/>
    </row>
    <row r="10" spans="1:13" x14ac:dyDescent="0.25">
      <c r="A10" s="105">
        <v>42734</v>
      </c>
      <c r="B10" s="106">
        <v>41.96</v>
      </c>
      <c r="C10" s="106">
        <v>201.49</v>
      </c>
      <c r="E10" s="99" t="str">
        <f t="shared" si="0"/>
        <v>2016-2023</v>
      </c>
      <c r="F10" s="101">
        <f t="shared" si="1"/>
        <v>0.10013799257377975</v>
      </c>
      <c r="G10" s="99"/>
      <c r="H10" s="3"/>
      <c r="J10" s="99" t="str">
        <f t="shared" si="4"/>
        <v>2016-2023</v>
      </c>
      <c r="K10" s="103">
        <f t="shared" si="6"/>
        <v>0.12208953714711601</v>
      </c>
      <c r="L10" s="99"/>
      <c r="M10" s="3"/>
    </row>
    <row r="11" spans="1:13" x14ac:dyDescent="0.25">
      <c r="A11" s="105">
        <v>43098</v>
      </c>
      <c r="B11" s="106">
        <v>45.23</v>
      </c>
      <c r="C11" s="106">
        <v>215</v>
      </c>
      <c r="E11" s="99" t="str">
        <f t="shared" si="0"/>
        <v>2017-2023</v>
      </c>
      <c r="F11" s="101">
        <f t="shared" si="1"/>
        <v>0.10388332275445733</v>
      </c>
      <c r="G11" s="99"/>
      <c r="H11" s="3"/>
      <c r="J11" s="99" t="str">
        <f t="shared" si="4"/>
        <v>2017-2023</v>
      </c>
      <c r="K11" s="103">
        <f t="shared" si="6"/>
        <v>0.13153485917706753</v>
      </c>
      <c r="L11" s="99"/>
      <c r="M11" s="3"/>
    </row>
    <row r="12" spans="1:13" x14ac:dyDescent="0.25">
      <c r="A12" s="105">
        <v>43462</v>
      </c>
      <c r="B12" s="106">
        <v>42.99</v>
      </c>
      <c r="C12" s="106">
        <v>212.75</v>
      </c>
      <c r="E12" s="99" t="str">
        <f t="shared" si="0"/>
        <v>2018-2023</v>
      </c>
      <c r="F12" s="101">
        <f t="shared" si="1"/>
        <v>0.13741679080544089</v>
      </c>
      <c r="G12" s="99"/>
      <c r="H12" s="3"/>
      <c r="J12" s="99" t="str">
        <f t="shared" si="4"/>
        <v>2018-2023</v>
      </c>
      <c r="K12" s="103">
        <f t="shared" si="6"/>
        <v>0.16229214721172425</v>
      </c>
      <c r="L12" s="99"/>
      <c r="M12" s="3"/>
    </row>
    <row r="13" spans="1:13" x14ac:dyDescent="0.25">
      <c r="A13" s="105">
        <v>43829</v>
      </c>
      <c r="B13" s="106">
        <v>56.22</v>
      </c>
      <c r="C13" s="106">
        <v>285.64999999999998</v>
      </c>
      <c r="E13" s="99" t="str">
        <f t="shared" si="0"/>
        <v>2019-2023</v>
      </c>
      <c r="F13" s="101">
        <f t="shared" si="1"/>
        <v>9.8420665019263609E-2</v>
      </c>
      <c r="G13" s="99"/>
      <c r="H13" s="3"/>
      <c r="J13" s="99" t="str">
        <f t="shared" si="4"/>
        <v>2019-2023</v>
      </c>
      <c r="K13" s="103">
        <f t="shared" si="6"/>
        <v>0.12112223150774981</v>
      </c>
      <c r="L13" s="99"/>
      <c r="M13" s="3"/>
    </row>
    <row r="14" spans="1:13" x14ac:dyDescent="0.25">
      <c r="A14" s="105">
        <v>44195</v>
      </c>
      <c r="B14" s="106">
        <v>59.68</v>
      </c>
      <c r="C14" s="106">
        <v>307.27</v>
      </c>
      <c r="E14" s="99" t="str">
        <f t="shared" si="0"/>
        <v>2020-2023</v>
      </c>
      <c r="F14" s="101">
        <f t="shared" si="1"/>
        <v>0.11099542038425714</v>
      </c>
      <c r="G14" s="99"/>
      <c r="H14" s="3"/>
      <c r="J14" s="99" t="str">
        <f t="shared" si="4"/>
        <v>2020-2023</v>
      </c>
      <c r="K14" s="103">
        <f t="shared" si="6"/>
        <v>0.13668983279461155</v>
      </c>
      <c r="L14" s="99"/>
      <c r="M14" s="3"/>
    </row>
    <row r="15" spans="1:13" x14ac:dyDescent="0.25">
      <c r="A15" s="105">
        <v>44560</v>
      </c>
      <c r="B15" s="106">
        <v>79.34</v>
      </c>
      <c r="C15" s="106">
        <v>432.91</v>
      </c>
      <c r="E15" s="99" t="str">
        <f t="shared" si="0"/>
        <v>2021-2023</v>
      </c>
      <c r="F15" s="101">
        <f t="shared" si="1"/>
        <v>1.5632786565330514E-2</v>
      </c>
      <c r="G15" s="99"/>
      <c r="H15" s="3"/>
      <c r="J15" s="99" t="str">
        <f t="shared" si="4"/>
        <v>2021-2023</v>
      </c>
      <c r="K15" s="103">
        <f t="shared" si="6"/>
        <v>2.0996455534422864E-2</v>
      </c>
      <c r="L15" s="99"/>
      <c r="M15" s="3"/>
    </row>
    <row r="16" spans="1:13" x14ac:dyDescent="0.25">
      <c r="A16" s="105">
        <v>44925</v>
      </c>
      <c r="B16" s="106">
        <v>68.3</v>
      </c>
      <c r="C16" s="106">
        <v>369.81</v>
      </c>
      <c r="E16" s="99" t="str">
        <f t="shared" si="0"/>
        <v>2022-2023</v>
      </c>
      <c r="F16" s="101">
        <f t="shared" si="1"/>
        <v>0.1982430453879942</v>
      </c>
      <c r="G16" s="99"/>
      <c r="H16" s="3"/>
      <c r="J16" s="99" t="str">
        <f t="shared" si="4"/>
        <v>2022-2023</v>
      </c>
      <c r="K16" s="103">
        <f t="shared" si="6"/>
        <v>0.22030231740623551</v>
      </c>
      <c r="L16" s="99"/>
      <c r="M16" s="3"/>
    </row>
    <row r="17" spans="1:6" x14ac:dyDescent="0.25">
      <c r="A17" s="105">
        <v>45289</v>
      </c>
      <c r="B17" s="106">
        <v>81.84</v>
      </c>
      <c r="C17" s="106">
        <v>451.28</v>
      </c>
      <c r="F17" s="94"/>
    </row>
  </sheetData>
  <mergeCells count="9">
    <mergeCell ref="B1:B2"/>
    <mergeCell ref="C1:C2"/>
    <mergeCell ref="A1:A2"/>
    <mergeCell ref="E2:F2"/>
    <mergeCell ref="G2:H2"/>
    <mergeCell ref="E1:H1"/>
    <mergeCell ref="J1:M1"/>
    <mergeCell ref="J2:K2"/>
    <mergeCell ref="L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248F7-8AEF-44DB-8B41-62B2262E286F}">
  <dimension ref="A1:J11"/>
  <sheetViews>
    <sheetView workbookViewId="0">
      <selection activeCell="H10" sqref="A2:H10"/>
    </sheetView>
  </sheetViews>
  <sheetFormatPr defaultColWidth="9.140625" defaultRowHeight="12.75" x14ac:dyDescent="0.25"/>
  <cols>
    <col min="1" max="1" width="33.28515625" style="35" customWidth="1"/>
    <col min="2" max="3" width="19.28515625" style="35" customWidth="1"/>
    <col min="4" max="8" width="14.7109375" style="36" customWidth="1"/>
    <col min="9" max="9" width="9.7109375" style="29" customWidth="1"/>
    <col min="10" max="16384" width="9.140625" style="29"/>
  </cols>
  <sheetData>
    <row r="1" spans="1:10" x14ac:dyDescent="0.25">
      <c r="A1" s="28"/>
      <c r="B1" s="28"/>
      <c r="C1" s="28"/>
      <c r="D1" s="28"/>
      <c r="E1" s="28"/>
      <c r="F1" s="28"/>
      <c r="G1" s="28"/>
      <c r="H1" s="28"/>
    </row>
    <row r="2" spans="1:10" x14ac:dyDescent="0.25">
      <c r="A2" s="88" t="s">
        <v>13</v>
      </c>
      <c r="B2" s="88"/>
      <c r="C2" s="88"/>
      <c r="D2" s="88"/>
      <c r="E2" s="88"/>
      <c r="F2" s="88"/>
      <c r="G2" s="88"/>
      <c r="H2" s="88"/>
      <c r="J2" s="30"/>
    </row>
    <row r="3" spans="1:10" ht="19.5" customHeight="1" x14ac:dyDescent="0.25">
      <c r="A3" s="89" t="s">
        <v>13</v>
      </c>
      <c r="B3" s="89" t="s">
        <v>14</v>
      </c>
      <c r="C3" s="89" t="s">
        <v>15</v>
      </c>
      <c r="D3" s="89" t="s">
        <v>16</v>
      </c>
      <c r="E3" s="89"/>
      <c r="F3" s="89"/>
      <c r="G3" s="89"/>
      <c r="H3" s="89"/>
      <c r="J3" s="30"/>
    </row>
    <row r="4" spans="1:10" s="32" customFormat="1" ht="24" customHeight="1" x14ac:dyDescent="0.25">
      <c r="A4" s="90"/>
      <c r="B4" s="90"/>
      <c r="C4" s="90"/>
      <c r="D4" s="31" t="s">
        <v>17</v>
      </c>
      <c r="E4" s="31" t="s">
        <v>18</v>
      </c>
      <c r="F4" s="31" t="s">
        <v>19</v>
      </c>
      <c r="G4" s="31" t="s">
        <v>20</v>
      </c>
      <c r="H4" s="31" t="s">
        <v>21</v>
      </c>
    </row>
    <row r="5" spans="1:10" s="32" customFormat="1" x14ac:dyDescent="0.25">
      <c r="A5" s="90" t="s">
        <v>13</v>
      </c>
      <c r="B5" s="90" t="s">
        <v>14</v>
      </c>
      <c r="C5" s="90"/>
      <c r="D5" s="31">
        <v>2022</v>
      </c>
      <c r="E5" s="31" t="s">
        <v>22</v>
      </c>
      <c r="F5" s="31" t="s">
        <v>23</v>
      </c>
      <c r="G5" s="31" t="s">
        <v>24</v>
      </c>
      <c r="H5" s="31" t="s">
        <v>25</v>
      </c>
    </row>
    <row r="6" spans="1:10" x14ac:dyDescent="0.25">
      <c r="A6" s="91" t="s">
        <v>26</v>
      </c>
      <c r="B6" s="33" t="s">
        <v>27</v>
      </c>
      <c r="C6" s="33" t="s">
        <v>28</v>
      </c>
      <c r="D6" s="34">
        <v>-7.58</v>
      </c>
      <c r="E6" s="34">
        <v>-1.5</v>
      </c>
      <c r="F6" s="34">
        <v>-0.5</v>
      </c>
      <c r="G6" s="34">
        <v>0.92</v>
      </c>
      <c r="H6" s="34">
        <v>1.54</v>
      </c>
    </row>
    <row r="7" spans="1:10" x14ac:dyDescent="0.25">
      <c r="A7" s="92"/>
      <c r="B7" s="33" t="s">
        <v>29</v>
      </c>
      <c r="C7" s="33" t="s">
        <v>30</v>
      </c>
      <c r="D7" s="34">
        <v>-11.86</v>
      </c>
      <c r="E7" s="34">
        <v>-0.64</v>
      </c>
      <c r="F7" s="34">
        <v>0.75</v>
      </c>
      <c r="G7" s="34">
        <v>2.96</v>
      </c>
      <c r="H7" s="34">
        <v>3.36</v>
      </c>
    </row>
    <row r="8" spans="1:10" x14ac:dyDescent="0.25">
      <c r="A8" s="92"/>
      <c r="B8" s="33" t="s">
        <v>31</v>
      </c>
      <c r="C8" s="33" t="s">
        <v>30</v>
      </c>
      <c r="D8" s="34">
        <v>-10.89</v>
      </c>
      <c r="E8" s="34">
        <v>1.1299999999999999</v>
      </c>
      <c r="F8" s="34">
        <v>1.93</v>
      </c>
      <c r="G8" s="34">
        <v>4.38</v>
      </c>
      <c r="H8" s="34">
        <v>4.05</v>
      </c>
    </row>
    <row r="9" spans="1:10" x14ac:dyDescent="0.25">
      <c r="A9" s="92"/>
      <c r="B9" s="37" t="s">
        <v>32</v>
      </c>
      <c r="C9" s="37" t="s">
        <v>33</v>
      </c>
      <c r="D9" s="38">
        <v>-8.56</v>
      </c>
      <c r="E9" s="38">
        <v>3.99</v>
      </c>
      <c r="F9" s="38">
        <v>3.67</v>
      </c>
      <c r="G9" s="38">
        <v>5.79</v>
      </c>
      <c r="H9" s="38">
        <v>4.99</v>
      </c>
    </row>
    <row r="10" spans="1:10" x14ac:dyDescent="0.25">
      <c r="A10" s="92"/>
      <c r="B10" s="33" t="s">
        <v>34</v>
      </c>
      <c r="C10" s="33" t="s">
        <v>35</v>
      </c>
      <c r="D10" s="34">
        <v>-5.17</v>
      </c>
      <c r="E10" s="34">
        <v>-1.74</v>
      </c>
      <c r="F10" s="34">
        <v>-0.96</v>
      </c>
      <c r="G10" s="34">
        <v>0.56000000000000005</v>
      </c>
      <c r="H10" s="34" t="s">
        <v>36</v>
      </c>
    </row>
    <row r="11" spans="1:10" x14ac:dyDescent="0.25">
      <c r="A11" s="87"/>
      <c r="B11" s="87"/>
      <c r="C11" s="87"/>
      <c r="D11" s="87"/>
      <c r="E11" s="87"/>
      <c r="F11" s="87"/>
      <c r="G11" s="87"/>
      <c r="H11" s="87"/>
    </row>
  </sheetData>
  <mergeCells count="7">
    <mergeCell ref="A11:H11"/>
    <mergeCell ref="A2:H2"/>
    <mergeCell ref="A3:A5"/>
    <mergeCell ref="B3:B5"/>
    <mergeCell ref="C3:C5"/>
    <mergeCell ref="D3:H3"/>
    <mergeCell ref="A6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Confronto</vt:lpstr>
      <vt:lpstr>Rend. ETF</vt:lpstr>
      <vt:lpstr>Rend. COVIP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Fabbri</dc:creator>
  <cp:lastModifiedBy>Stefano Fabbri</cp:lastModifiedBy>
  <cp:lastPrinted>2024-05-23T04:37:10Z</cp:lastPrinted>
  <dcterms:created xsi:type="dcterms:W3CDTF">2024-05-22T04:26:39Z</dcterms:created>
  <dcterms:modified xsi:type="dcterms:W3CDTF">2024-06-13T07:37:50Z</dcterms:modified>
</cp:coreProperties>
</file>